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О\"/>
    </mc:Choice>
  </mc:AlternateContent>
  <bookViews>
    <workbookView xWindow="0" yWindow="0" windowWidth="28800" windowHeight="12435" tabRatio="864"/>
  </bookViews>
  <sheets>
    <sheet name="пр 2 к ПП 1" sheetId="18" r:id="rId1"/>
    <sheet name="Лист1" sheetId="26" r:id="rId2"/>
  </sheets>
  <definedNames>
    <definedName name="_xlnm._FilterDatabase" localSheetId="0" hidden="1">'пр 2 к ПП 1'!$B$5:$P$160</definedName>
    <definedName name="Z_2166B299_1DBB_4BE8_98C9_E9EFB21DCA26_.wvu.FilterData" localSheetId="0" hidden="1">'пр 2 к ПП 1'!$B$5:$P$143</definedName>
    <definedName name="Z_2715DACA_7FC2_4162_875B_92B3FB82D8B1_.wvu.FilterData" localSheetId="0" hidden="1">'пр 2 к ПП 1'!$B$5:$P$143</definedName>
    <definedName name="Z_29BFB567_1C85_481C_A8AF_8210D8E0792F_.wvu.FilterData" localSheetId="0" hidden="1">'пр 2 к ПП 1'!$B$5:$P$143</definedName>
    <definedName name="Z_3AB5DFBB_09FD_4C2F_9D3D_E333A248F7A4_.wvu.FilterData" localSheetId="0" hidden="1">'пр 2 к ПП 1'!$B$5:$P$143</definedName>
    <definedName name="Z_3AB5DFBB_09FD_4C2F_9D3D_E333A248F7A4_.wvu.PrintArea" localSheetId="0" hidden="1">'пр 2 к ПП 1'!$B$2:$M$145</definedName>
    <definedName name="Z_3AB5DFBB_09FD_4C2F_9D3D_E333A248F7A4_.wvu.PrintTitles" localSheetId="0" hidden="1">'пр 2 к ПП 1'!$B$4:$IW$5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1'!$B$5:$P$143</definedName>
    <definedName name="Z_4767DD30_F6FB_4FF0_A429_8866A8232500_.wvu.PrintArea" localSheetId="0" hidden="1">'пр 2 к ПП 1'!$B$2:$M$145</definedName>
    <definedName name="Z_4767DD30_F6FB_4FF0_A429_8866A8232500_.wvu.PrintTitles" localSheetId="0" hidden="1">'пр 2 к ПП 1'!$B$4:$IW$5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1'!$B$5:$P$143</definedName>
    <definedName name="Z_7C917F30_361A_4C86_9002_2134EAE2E3CF_.wvu.FilterData" localSheetId="0" hidden="1">'пр 2 к ПП 1'!$B$5:$P$143</definedName>
    <definedName name="Z_7C917F30_361A_4C86_9002_2134EAE2E3CF_.wvu.PrintArea" localSheetId="0" hidden="1">'пр 2 к ПП 1'!$B$2:$M$145</definedName>
    <definedName name="Z_7C917F30_361A_4C86_9002_2134EAE2E3CF_.wvu.PrintTitles" localSheetId="0" hidden="1">'пр 2 к ПП 1'!$B$4:$IW$5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1'!$B$5:$P$143</definedName>
    <definedName name="Z_AD6F79BD_847B_4421_A1AA_268A55FACAB4_.wvu.FilterData" localSheetId="0" hidden="1">'пр 2 к ПП 1'!$B$5:$P$143</definedName>
    <definedName name="Z_B45C2115_52AF_4E7B_8578_551FB3CF371E_.wvu.FilterData" localSheetId="0" hidden="1">'пр 2 к ПП 1'!$B$5:$P$143</definedName>
    <definedName name="Z_C75D4C66_EC35_48DB_8FCD_E29923CDB091_.wvu.FilterData" localSheetId="0" hidden="1">'пр 2 к ПП 1'!$B$5:$P$143</definedName>
    <definedName name="Z_CDE1D6F6_68DF_42F8_B01A_FF6465B24CCD_.wvu.FilterData" localSheetId="0" hidden="1">'пр 2 к ПП 1'!$B$5:$P$143</definedName>
    <definedName name="Z_CDE1D6F6_68DF_42F8_B01A_FF6465B24CCD_.wvu.PrintArea" localSheetId="0" hidden="1">'пр 2 к ПП 1'!$B$2:$M$145</definedName>
    <definedName name="Z_CDE1D6F6_68DF_42F8_B01A_FF6465B24CCD_.wvu.PrintTitles" localSheetId="0" hidden="1">'пр 2 к ПП 1'!$B$4:$IW$5</definedName>
    <definedName name="Z_D97B14A5_4ECD_4EB7_B8A7_D41E462F19A2_.wvu.FilterData" localSheetId="0" hidden="1">'пр 2 к ПП 1'!$B$5:$P$143</definedName>
    <definedName name="Z_FAC3C627_8E23_41AB_B3FB_95B33614D8DB_.wvu.FilterData" localSheetId="0" hidden="1">'пр 2 к ПП 1'!$B$5:$P$143</definedName>
    <definedName name="_xlnm.Print_Area" localSheetId="0">'пр 2 к ПП 1'!$B$1:$M$160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8" i="18" l="1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2" i="18"/>
  <c r="L131" i="18"/>
  <c r="L128" i="18"/>
  <c r="L127" i="18"/>
  <c r="L126" i="18"/>
  <c r="L125" i="18"/>
  <c r="L124" i="18"/>
  <c r="L121" i="18"/>
  <c r="L120" i="18"/>
  <c r="L119" i="18"/>
  <c r="L118" i="18"/>
  <c r="L117" i="18"/>
  <c r="L116" i="18"/>
  <c r="L115" i="18"/>
  <c r="L114" i="18"/>
  <c r="L113" i="18"/>
  <c r="L112" i="18"/>
  <c r="L111" i="18"/>
  <c r="L102" i="18"/>
  <c r="L103" i="18"/>
  <c r="L104" i="18"/>
  <c r="L105" i="18"/>
  <c r="L106" i="18"/>
  <c r="L107" i="18"/>
  <c r="L108" i="18"/>
  <c r="L98" i="18"/>
  <c r="L99" i="18"/>
  <c r="L100" i="18"/>
  <c r="L101" i="18"/>
  <c r="L95" i="18"/>
  <c r="L96" i="18"/>
  <c r="L97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38" i="18"/>
  <c r="L39" i="18"/>
  <c r="L40" i="18"/>
  <c r="L41" i="18"/>
  <c r="L42" i="18"/>
  <c r="L43" i="18"/>
  <c r="L44" i="18"/>
  <c r="L45" i="18"/>
  <c r="L46" i="18"/>
  <c r="L47" i="18"/>
  <c r="L50" i="18"/>
  <c r="L51" i="18"/>
  <c r="L52" i="18"/>
  <c r="L53" i="18"/>
  <c r="L54" i="18"/>
  <c r="L55" i="18"/>
  <c r="L56" i="18"/>
  <c r="L57" i="18"/>
  <c r="L58" i="18"/>
  <c r="L59" i="18"/>
  <c r="L33" i="18"/>
  <c r="L34" i="18"/>
  <c r="L30" i="18"/>
  <c r="L31" i="18"/>
  <c r="L32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I29" i="18" l="1"/>
  <c r="L29" i="18" s="1"/>
  <c r="I48" i="18" l="1"/>
  <c r="L48" i="18" s="1"/>
  <c r="I49" i="18"/>
  <c r="L49" i="18" s="1"/>
  <c r="I89" i="18"/>
  <c r="L89" i="18" s="1"/>
  <c r="I91" i="18"/>
  <c r="L91" i="18" s="1"/>
  <c r="I93" i="18"/>
  <c r="L93" i="18" s="1"/>
  <c r="I94" i="18"/>
  <c r="L94" i="18" s="1"/>
  <c r="I92" i="18"/>
  <c r="L92" i="18" s="1"/>
  <c r="I90" i="18"/>
  <c r="L90" i="18" s="1"/>
  <c r="J166" i="18" l="1"/>
  <c r="K166" i="18"/>
  <c r="I166" i="18"/>
  <c r="J163" i="18"/>
  <c r="K163" i="18"/>
  <c r="I163" i="18"/>
  <c r="J159" i="18"/>
  <c r="K159" i="18"/>
  <c r="I159" i="18"/>
  <c r="K171" i="18" l="1"/>
  <c r="J171" i="18"/>
  <c r="I171" i="18"/>
  <c r="L170" i="18"/>
  <c r="L169" i="18"/>
  <c r="K168" i="18"/>
  <c r="J168" i="18"/>
  <c r="I168" i="18"/>
  <c r="L165" i="18"/>
  <c r="K129" i="18"/>
  <c r="J129" i="18"/>
  <c r="I129" i="18"/>
  <c r="K122" i="18"/>
  <c r="J122" i="18"/>
  <c r="I122" i="18"/>
  <c r="K109" i="18"/>
  <c r="J109" i="18"/>
  <c r="L171" i="18"/>
  <c r="L37" i="18"/>
  <c r="K35" i="18"/>
  <c r="J35" i="18"/>
  <c r="I35" i="18"/>
  <c r="L9" i="18"/>
  <c r="L168" i="18" l="1"/>
  <c r="L129" i="18"/>
  <c r="L166" i="18"/>
  <c r="J160" i="18"/>
  <c r="L35" i="18"/>
  <c r="L109" i="18"/>
  <c r="I109" i="18"/>
  <c r="I160" i="18" s="1"/>
  <c r="I164" i="18" s="1"/>
  <c r="L122" i="18"/>
  <c r="K160" i="18"/>
  <c r="L163" i="18" l="1"/>
  <c r="K164" i="18"/>
  <c r="J164" i="18"/>
  <c r="L159" i="18"/>
  <c r="L160" i="18" s="1"/>
  <c r="J167" i="18"/>
  <c r="K167" i="18"/>
  <c r="I167" i="18"/>
  <c r="L164" i="18" l="1"/>
  <c r="L167" i="18"/>
</calcChain>
</file>

<file path=xl/sharedStrings.xml><?xml version="1.0" encoding="utf-8"?>
<sst xmlns="http://schemas.openxmlformats.org/spreadsheetml/2006/main" count="275" uniqueCount="172">
  <si>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</si>
  <si>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</si>
  <si>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</si>
  <si>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</si>
  <si>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</si>
  <si>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</si>
  <si>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</si>
  <si>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</si>
  <si>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</si>
  <si>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</si>
  <si>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</si>
  <si>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</si>
  <si>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</si>
  <si>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</si>
  <si>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</si>
  <si>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</si>
  <si>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</si>
  <si>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</si>
  <si>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</si>
  <si>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</si>
  <si>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</si>
  <si>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</si>
  <si>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</si>
  <si>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</si>
  <si>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</si>
  <si>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</si>
  <si>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</si>
  <si>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</si>
  <si>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</si>
  <si>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</si>
  <si>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</si>
  <si>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</si>
  <si>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</si>
  <si>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</si>
  <si>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</si>
  <si>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</si>
  <si>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</si>
  <si>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</si>
  <si>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</si>
  <si>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</si>
  <si>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</si>
  <si>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</si>
  <si>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</si>
  <si>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</si>
  <si>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</si>
  <si>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</si>
  <si>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</si>
  <si>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</si>
  <si>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</si>
  <si>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</si>
  <si>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</si>
  <si>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</si>
  <si>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</si>
  <si>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</si>
  <si>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</si>
  <si>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</si>
  <si>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</si>
  <si>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</si>
  <si>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</si>
  <si>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</si>
  <si>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</si>
  <si>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</si>
  <si>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</si>
  <si>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</si>
  <si>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</si>
  <si>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</si>
  <si>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</si>
  <si>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</si>
  <si>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</si>
  <si>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</si>
  <si>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</si>
  <si>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</si>
  <si>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</si>
  <si>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</si>
  <si>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</si>
  <si>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</si>
  <si>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</si>
  <si>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</si>
  <si>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</si>
  <si>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</si>
  <si>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</si>
  <si>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</si>
  <si>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</si>
  <si>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</si>
  <si>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</si>
  <si>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</si>
  <si>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</si>
  <si>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</si>
  <si>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</si>
  <si>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</si>
  <si>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</si>
  <si>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</si>
  <si>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</si>
  <si>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</si>
  <si>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</si>
  <si>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</si>
  <si>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</si>
  <si>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</si>
  <si>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</si>
  <si>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</si>
  <si>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</si>
  <si>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</si>
  <si>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</si>
  <si>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</si>
  <si>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</si>
  <si>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</si>
  <si>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</si>
  <si>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</si>
  <si>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</si>
  <si>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</si>
  <si>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</si>
  <si>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</si>
  <si>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</si>
  <si>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</si>
  <si>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</si>
  <si>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</si>
  <si>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</si>
  <si>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</si>
  <si>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</si>
  <si>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</si>
  <si>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</si>
  <si>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</si>
  <si>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</si>
  <si>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</si>
  <si>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</si>
  <si>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</si>
  <si>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</si>
  <si>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</si>
  <si>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</si>
  <si>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</si>
  <si>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</si>
  <si>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</si>
  <si>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</si>
  <si>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</si>
  <si>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</si>
  <si>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</si>
  <si>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</si>
  <si>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</si>
  <si>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</si>
  <si>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</si>
  <si>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</si>
  <si>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</si>
  <si>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</si>
  <si>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</si>
  <si>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</si>
  <si>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</si>
  <si>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</si>
  <si>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</si>
  <si>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</si>
  <si>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</si>
  <si>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</si>
  <si>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</si>
  <si>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Более 600 детей получат услуги дошкольного образования</t>
  </si>
  <si>
    <t xml:space="preserve"> Компенсацию родительской платы получат не менее 150 человек ежегодно</t>
  </si>
  <si>
    <t>011Ю651790</t>
  </si>
  <si>
    <t>011Ю650500</t>
  </si>
  <si>
    <t>011Ю653030</t>
  </si>
  <si>
    <t>011Ю455590</t>
  </si>
  <si>
    <t>0110084980</t>
  </si>
  <si>
    <t>Проведение и участие детей в спортивных мероприятиях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</si>
  <si>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Ежегодно участие в конкурсах различного уровня примет участие не менее  1275 детей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</si>
  <si>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600 человек</t>
  </si>
  <si>
    <t>0110085040</t>
  </si>
  <si>
    <t>0110085050</t>
  </si>
  <si>
    <t>0110008530</t>
  </si>
  <si>
    <t xml:space="preserve">Проведение военно-патриотической игры "Зарница" и патриотического фестиваля среди ОУ  </t>
  </si>
  <si>
    <t>Расходы на создание условий для предоставления горячего питания обучающимся общеобразовательных организаций, за счет средств районного бюджета</t>
  </si>
  <si>
    <t>Обеспечение функционирования модели персонифицированного финансирования дополнительного образования детей</t>
  </si>
  <si>
    <t xml:space="preserve">Расходы на проведение и участие обучающихся в спортивных мероприятиях </t>
  </si>
  <si>
    <t>Организован отдых 51 ребенка по программе "Арктика" за пределами Красноярского края</t>
  </si>
  <si>
    <t>Ежегодно не менее 2100 человек получат услуги общего образования</t>
  </si>
  <si>
    <t xml:space="preserve">Приложение 1 к постановлению Администрации Туруханского района от 25.02.2025  № 95-п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</si>
</sst>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164" fontId="5" fillId="0" borderId="0" applyFont="0" applyFill="0" applyBorder="0" applyAlignment="0" applyProtection="0"/>
  </cellStyleXfs>
  <cellXfs count="231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9" fillId="0" borderId="0" xfId="1" applyFont="1" applyFill="1" applyAlignment="1">
      <alignment vertical="top" wrapText="1"/>
    </xf>
    <xf numFmtId="0" fontId="3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12" xfId="1" applyFont="1" applyFill="1" applyBorder="1" applyAlignment="1">
      <alignment horizontal="center" vertical="center" wrapText="1" readingOrder="1"/>
    </xf>
    <xf numFmtId="168" fontId="3" fillId="0" borderId="13" xfId="1" applyNumberFormat="1" applyFont="1" applyFill="1" applyBorder="1" applyAlignment="1">
      <alignment horizontal="center" vertical="center" wrapText="1" readingOrder="1"/>
    </xf>
    <xf numFmtId="0" fontId="12" fillId="0" borderId="0" xfId="1" applyFont="1" applyFill="1"/>
    <xf numFmtId="168" fontId="3" fillId="0" borderId="9" xfId="1" applyNumberFormat="1" applyFont="1" applyFill="1" applyBorder="1" applyAlignment="1">
      <alignment horizontal="center" vertical="center" wrapText="1" readingOrder="1"/>
    </xf>
    <xf numFmtId="168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 readingOrder="1"/>
    </xf>
    <xf numFmtId="49" fontId="9" fillId="0" borderId="19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readingOrder="1"/>
    </xf>
    <xf numFmtId="0" fontId="9" fillId="0" borderId="20" xfId="1" applyFont="1" applyFill="1" applyBorder="1" applyAlignment="1">
      <alignment horizontal="center" vertical="center" wrapText="1" readingOrder="1"/>
    </xf>
    <xf numFmtId="0" fontId="9" fillId="0" borderId="12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9" fillId="0" borderId="0" xfId="1" applyFont="1" applyFill="1" applyBorder="1" applyAlignment="1">
      <alignment horizontal="center" vertical="top" wrapText="1"/>
    </xf>
    <xf numFmtId="49" fontId="9" fillId="0" borderId="0" xfId="1" applyNumberFormat="1" applyFont="1" applyFill="1" applyBorder="1" applyAlignment="1">
      <alignment horizontal="center" vertical="top" wrapText="1"/>
    </xf>
    <xf numFmtId="166" fontId="13" fillId="0" borderId="0" xfId="4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9" fillId="0" borderId="13" xfId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15" fillId="0" borderId="8" xfId="1" applyFont="1" applyFill="1" applyBorder="1" applyAlignment="1">
      <alignment vertical="center"/>
    </xf>
    <xf numFmtId="0" fontId="15" fillId="0" borderId="3" xfId="1" applyFont="1" applyFill="1" applyBorder="1" applyAlignment="1">
      <alignment vertical="center"/>
    </xf>
    <xf numFmtId="49" fontId="15" fillId="0" borderId="3" xfId="1" applyNumberFormat="1" applyFont="1" applyFill="1" applyBorder="1" applyAlignment="1">
      <alignment vertical="center"/>
    </xf>
    <xf numFmtId="168" fontId="15" fillId="0" borderId="3" xfId="1" applyNumberFormat="1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vertical="top" wrapText="1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12" fillId="0" borderId="7" xfId="1" applyFont="1" applyFill="1" applyBorder="1" applyAlignment="1">
      <alignment horizontal="center" vertical="center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165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wrapText="1" readingOrder="1"/>
    </xf>
    <xf numFmtId="170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/>
    <xf numFmtId="170" fontId="3" fillId="0" borderId="0" xfId="1" applyNumberFormat="1" applyFont="1" applyFill="1" applyBorder="1"/>
    <xf numFmtId="168" fontId="17" fillId="0" borderId="0" xfId="1" applyNumberFormat="1" applyFont="1" applyFill="1"/>
    <xf numFmtId="0" fontId="3" fillId="0" borderId="5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 readingOrder="1"/>
    </xf>
    <xf numFmtId="49" fontId="9" fillId="0" borderId="5" xfId="1" applyNumberFormat="1" applyFont="1" applyFill="1" applyBorder="1" applyAlignment="1">
      <alignment horizontal="center" vertical="center" wrapText="1" readingOrder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center" vertical="top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/>
    </xf>
    <xf numFmtId="0" fontId="15" fillId="0" borderId="8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top"/>
    </xf>
    <xf numFmtId="0" fontId="9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6" fillId="0" borderId="19" xfId="1" applyNumberFormat="1" applyFont="1" applyFill="1" applyBorder="1" applyAlignment="1">
      <alignment horizontal="left" vertical="top"/>
    </xf>
    <xf numFmtId="0" fontId="6" fillId="0" borderId="11" xfId="1" applyNumberFormat="1" applyFont="1" applyFill="1" applyBorder="1" applyAlignment="1">
      <alignment horizontal="left" vertical="top"/>
    </xf>
    <xf numFmtId="0" fontId="16" fillId="0" borderId="8" xfId="1" applyFont="1" applyFill="1" applyBorder="1" applyAlignment="1">
      <alignment horizontal="left" vertical="center"/>
    </xf>
    <xf numFmtId="0" fontId="16" fillId="0" borderId="3" xfId="1" applyFont="1" applyFill="1" applyBorder="1" applyAlignment="1">
      <alignment horizontal="left" vertical="center"/>
    </xf>
    <xf numFmtId="0" fontId="16" fillId="0" borderId="4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5" xfId="1" quotePrefix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7" xfId="1" applyFont="1" applyFill="1" applyBorder="1" applyAlignment="1">
      <alignment horizontal="center" vertical="top" wrapText="1"/>
    </xf>
    <xf numFmtId="0" fontId="6" fillId="0" borderId="8" xfId="1" applyNumberFormat="1" applyFont="1" applyFill="1" applyBorder="1" applyAlignment="1">
      <alignment horizontal="left" vertical="top"/>
    </xf>
    <xf numFmtId="0" fontId="6" fillId="0" borderId="4" xfId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0" fillId="0" borderId="7" xfId="0" applyBorder="1"/>
    <xf numFmtId="0" fontId="9" fillId="0" borderId="6" xfId="1" applyFont="1" applyFill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quotePrefix="1" applyNumberFormat="1" applyFont="1" applyFill="1" applyBorder="1" applyAlignment="1">
      <alignment horizontal="center" vertical="center" wrapText="1"/>
    </xf>
    <xf numFmtId="49" fontId="9" fillId="0" borderId="21" xfId="1" applyNumberFormat="1" applyFont="1" applyFill="1" applyBorder="1" applyAlignment="1">
      <alignment horizontal="center" vertical="center" wrapText="1"/>
    </xf>
    <xf numFmtId="49" fontId="9" fillId="0" borderId="22" xfId="1" applyNumberFormat="1" applyFont="1" applyFill="1" applyBorder="1" applyAlignment="1">
      <alignment horizontal="center" vertical="center" wrapText="1"/>
    </xf>
    <xf numFmtId="49" fontId="9" fillId="0" borderId="19" xfId="1" quotePrefix="1" applyNumberFormat="1" applyFont="1" applyFill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horizontal="center" vertical="center" wrapText="1"/>
    </xf>
    <xf numFmtId="49" fontId="9" fillId="0" borderId="16" xfId="1" applyNumberFormat="1" applyFont="1" applyFill="1" applyBorder="1" applyAlignment="1">
      <alignment horizontal="center" vertical="center" wrapText="1"/>
    </xf>
    <xf numFmtId="49" fontId="9" fillId="0" borderId="17" xfId="1" applyNumberFormat="1" applyFont="1" applyFill="1" applyBorder="1" applyAlignment="1">
      <alignment horizontal="center" vertical="center" wrapText="1"/>
    </xf>
    <xf numFmtId="49" fontId="9" fillId="0" borderId="16" xfId="1" quotePrefix="1" applyNumberFormat="1" applyFont="1" applyFill="1" applyBorder="1" applyAlignment="1">
      <alignment horizontal="center" vertical="center" wrapText="1"/>
    </xf>
    <xf numFmtId="49" fontId="9" fillId="0" borderId="17" xfId="1" quotePrefix="1" applyNumberFormat="1" applyFont="1" applyFill="1" applyBorder="1" applyAlignment="1">
      <alignment horizontal="center" vertical="center" wrapText="1"/>
    </xf>
    <xf numFmtId="0" fontId="9" fillId="0" borderId="6" xfId="1" quotePrefix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49" fontId="9" fillId="0" borderId="7" xfId="1" quotePrefix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5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49" fontId="9" fillId="0" borderId="6" xfId="1" quotePrefix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 readingOrder="1"/>
    </xf>
    <xf numFmtId="49" fontId="9" fillId="0" borderId="6" xfId="1" quotePrefix="1" applyNumberFormat="1" applyFont="1" applyFill="1" applyBorder="1" applyAlignment="1">
      <alignment horizontal="center" vertical="center" wrapText="1" readingOrder="1"/>
    </xf>
    <xf numFmtId="49" fontId="9" fillId="0" borderId="7" xfId="1" applyNumberFormat="1" applyFont="1" applyFill="1" applyBorder="1" applyAlignment="1">
      <alignment horizontal="center" vertical="center" wrapText="1" readingOrder="1"/>
    </xf>
    <xf numFmtId="49" fontId="9" fillId="0" borderId="5" xfId="1" applyNumberFormat="1" applyFont="1" applyFill="1" applyBorder="1" applyAlignment="1">
      <alignment horizontal="center" vertical="center" wrapText="1" readingOrder="1"/>
    </xf>
    <xf numFmtId="49" fontId="9" fillId="0" borderId="7" xfId="1" quotePrefix="1" applyNumberFormat="1" applyFont="1" applyFill="1" applyBorder="1" applyAlignment="1">
      <alignment horizontal="center" vertical="center" wrapText="1" readingOrder="1"/>
    </xf>
    <xf numFmtId="0" fontId="9" fillId="0" borderId="5" xfId="1" quotePrefix="1" applyFont="1" applyFill="1" applyBorder="1" applyAlignment="1">
      <alignment horizontal="center" vertical="center" wrapText="1" readingOrder="1"/>
    </xf>
    <xf numFmtId="0" fontId="0" fillId="0" borderId="6" xfId="0" applyBorder="1"/>
    <xf numFmtId="49" fontId="9" fillId="0" borderId="1" xfId="1" applyNumberFormat="1" applyFont="1" applyFill="1" applyBorder="1" applyAlignment="1">
      <alignment horizontal="center" vertical="center" wrapText="1" readingOrder="1"/>
    </xf>
    <xf numFmtId="49" fontId="9" fillId="0" borderId="1" xfId="1" quotePrefix="1" applyNumberFormat="1" applyFont="1" applyFill="1" applyBorder="1" applyAlignment="1">
      <alignment horizontal="center" vertical="center" wrapText="1" readingOrder="1"/>
    </xf>
    <xf numFmtId="49" fontId="12" fillId="0" borderId="1" xfId="1" applyNumberFormat="1" applyFont="1" applyFill="1" applyBorder="1" applyAlignment="1">
      <alignment horizontal="center" vertical="center" wrapText="1" readingOrder="1"/>
    </xf>
    <xf numFmtId="0" fontId="12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5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49" fontId="3" fillId="0" borderId="5" xfId="1" applyNumberFormat="1" applyFont="1" applyFill="1" applyBorder="1" applyAlignment="1">
      <alignment horizontal="center" vertical="center" wrapText="1" readingOrder="1"/>
    </xf>
    <xf numFmtId="49" fontId="3" fillId="0" borderId="7" xfId="1" applyNumberFormat="1" applyFont="1" applyFill="1" applyBorder="1" applyAlignment="1">
      <alignment horizontal="center" vertical="center" wrapText="1" readingOrder="1"/>
    </xf>
    <xf numFmtId="0" fontId="9" fillId="0" borderId="5" xfId="1" applyFont="1" applyFill="1" applyBorder="1" applyAlignment="1">
      <alignment horizontal="center" vertical="center" wrapText="1" readingOrder="1"/>
    </xf>
    <xf numFmtId="0" fontId="9" fillId="0" borderId="6" xfId="1" applyFont="1" applyFill="1" applyBorder="1" applyAlignment="1">
      <alignment horizontal="center" vertical="center" wrapText="1" readingOrder="1"/>
    </xf>
    <xf numFmtId="0" fontId="9" fillId="0" borderId="7" xfId="1" applyFont="1" applyFill="1" applyBorder="1" applyAlignment="1">
      <alignment horizontal="center" vertical="center" wrapText="1" readingOrder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left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6" xfId="1" quotePrefix="1" applyFont="1" applyFill="1" applyBorder="1" applyAlignment="1">
      <alignment horizontal="center" vertical="center" wrapText="1" readingOrder="1"/>
    </xf>
    <xf numFmtId="0" fontId="9" fillId="0" borderId="7" xfId="1" quotePrefix="1" applyFont="1" applyFill="1" applyBorder="1" applyAlignment="1">
      <alignment horizontal="center" vertical="center" wrapText="1" readingOrder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182"/>
  <sheetViews>
    <sheetView tabSelected="1" zoomScale="80" zoomScaleNormal="80" zoomScaleSheetLayoutView="50" workbookViewId="0">
      <pane xSplit="8" ySplit="8" topLeftCell="I18" activePane="bottomRight" state="frozen"/>
      <selection pane="topRight" activeCell="I1" sqref="I1"/>
      <selection pane="bottomLeft" activeCell="A9" sqref="A9"/>
      <selection pane="bottomRight" activeCell="K1" sqref="K1:M1"/>
    </sheetView>
  </sheetViews>
  <sheetFormatPr defaultRowHeight="15.75" x14ac:dyDescent="0.25"/>
  <cols>
    <col min="1" max="1" width="8.875" style="4" customWidth="1"/>
    <col min="2" max="2" width="7.375" style="50" customWidth="1"/>
    <col min="3" max="3" width="61.5" style="45" customWidth="1"/>
    <col min="4" max="4" width="19.125" style="53" customWidth="1"/>
    <col min="5" max="6" width="9" style="53"/>
    <col min="7" max="7" width="12" style="50" customWidth="1"/>
    <col min="8" max="8" width="9" style="53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ht="48" customHeight="1" x14ac:dyDescent="0.25">
      <c r="K1" s="218" t="s">
        <v>171</v>
      </c>
      <c r="L1" s="218"/>
      <c r="M1" s="218"/>
    </row>
    <row r="2" spans="2:16" s="11" customFormat="1" ht="48" customHeight="1" x14ac:dyDescent="0.25">
      <c r="B2" s="6"/>
      <c r="C2" s="7"/>
      <c r="D2" s="8"/>
      <c r="E2" s="9"/>
      <c r="F2" s="9"/>
      <c r="G2" s="6"/>
      <c r="H2" s="9"/>
      <c r="I2" s="10"/>
      <c r="K2" s="219" t="s">
        <v>88</v>
      </c>
      <c r="L2" s="219"/>
      <c r="M2" s="219"/>
      <c r="N2" s="12"/>
      <c r="O2" s="12"/>
      <c r="P2" s="12"/>
    </row>
    <row r="3" spans="2:16" s="11" customFormat="1" ht="15.75" customHeight="1" x14ac:dyDescent="0.25">
      <c r="B3" s="220" t="s">
        <v>15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2:16" s="11" customFormat="1" ht="15.75" customHeight="1" x14ac:dyDescent="0.25">
      <c r="B4" s="159" t="s">
        <v>0</v>
      </c>
      <c r="C4" s="171" t="s">
        <v>8</v>
      </c>
      <c r="D4" s="159" t="s">
        <v>4</v>
      </c>
      <c r="E4" s="159" t="s">
        <v>3</v>
      </c>
      <c r="F4" s="159"/>
      <c r="G4" s="159"/>
      <c r="H4" s="159"/>
      <c r="I4" s="221" t="s">
        <v>16</v>
      </c>
      <c r="J4" s="221"/>
      <c r="K4" s="221"/>
      <c r="L4" s="222"/>
      <c r="M4" s="223" t="s">
        <v>9</v>
      </c>
    </row>
    <row r="5" spans="2:16" s="11" customFormat="1" ht="78.75" x14ac:dyDescent="0.25">
      <c r="B5" s="159"/>
      <c r="C5" s="171"/>
      <c r="D5" s="159"/>
      <c r="E5" s="86" t="s">
        <v>4</v>
      </c>
      <c r="F5" s="86" t="s">
        <v>11</v>
      </c>
      <c r="G5" s="90" t="s">
        <v>5</v>
      </c>
      <c r="H5" s="86" t="s">
        <v>6</v>
      </c>
      <c r="I5" s="86">
        <v>2025</v>
      </c>
      <c r="J5" s="86">
        <v>2026</v>
      </c>
      <c r="K5" s="86">
        <v>2027</v>
      </c>
      <c r="L5" s="86" t="s">
        <v>10</v>
      </c>
      <c r="M5" s="223"/>
    </row>
    <row r="6" spans="2:16" s="11" customFormat="1" ht="15.75" customHeight="1" x14ac:dyDescent="0.25">
      <c r="B6" s="224" t="s">
        <v>17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6"/>
    </row>
    <row r="7" spans="2:16" ht="15.75" customHeight="1" x14ac:dyDescent="0.25">
      <c r="B7" s="227" t="s">
        <v>18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2:16" ht="15.75" customHeight="1" x14ac:dyDescent="0.25">
      <c r="B8" s="191" t="s">
        <v>19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</row>
    <row r="9" spans="2:16" ht="15.75" customHeight="1" x14ac:dyDescent="0.25">
      <c r="B9" s="203" t="s">
        <v>20</v>
      </c>
      <c r="C9" s="216" t="s">
        <v>21</v>
      </c>
      <c r="D9" s="125" t="s">
        <v>96</v>
      </c>
      <c r="E9" s="213">
        <v>243</v>
      </c>
      <c r="F9" s="201" t="s">
        <v>22</v>
      </c>
      <c r="G9" s="196" t="s">
        <v>23</v>
      </c>
      <c r="H9" s="13">
        <v>111</v>
      </c>
      <c r="I9" s="14">
        <v>88312.664000000004</v>
      </c>
      <c r="J9" s="14">
        <v>88312.664000000004</v>
      </c>
      <c r="K9" s="14">
        <v>88312.664000000004</v>
      </c>
      <c r="L9" s="15">
        <f t="shared" ref="L9:L34" si="0">SUM(I9:K9)</f>
        <v>264937.99200000003</v>
      </c>
      <c r="M9" s="125" t="s">
        <v>152</v>
      </c>
    </row>
    <row r="10" spans="2:16" x14ac:dyDescent="0.25">
      <c r="B10" s="203"/>
      <c r="C10" s="228"/>
      <c r="D10" s="126"/>
      <c r="E10" s="214"/>
      <c r="F10" s="229"/>
      <c r="G10" s="197"/>
      <c r="H10" s="13">
        <v>112</v>
      </c>
      <c r="I10" s="14">
        <v>210</v>
      </c>
      <c r="J10" s="14">
        <v>210</v>
      </c>
      <c r="K10" s="14">
        <v>210</v>
      </c>
      <c r="L10" s="15">
        <f t="shared" si="0"/>
        <v>630</v>
      </c>
      <c r="M10" s="126"/>
    </row>
    <row r="11" spans="2:16" x14ac:dyDescent="0.25">
      <c r="B11" s="203"/>
      <c r="C11" s="228"/>
      <c r="D11" s="126"/>
      <c r="E11" s="214"/>
      <c r="F11" s="229"/>
      <c r="G11" s="196"/>
      <c r="H11" s="13">
        <v>119</v>
      </c>
      <c r="I11" s="14">
        <v>26670.424999999999</v>
      </c>
      <c r="J11" s="14">
        <v>26670.424999999999</v>
      </c>
      <c r="K11" s="14">
        <v>26670.424999999999</v>
      </c>
      <c r="L11" s="15">
        <f t="shared" si="0"/>
        <v>80011.274999999994</v>
      </c>
      <c r="M11" s="126"/>
      <c r="O11" s="16"/>
    </row>
    <row r="12" spans="2:16" x14ac:dyDescent="0.25">
      <c r="B12" s="203"/>
      <c r="C12" s="228"/>
      <c r="D12" s="126"/>
      <c r="E12" s="214"/>
      <c r="F12" s="229"/>
      <c r="G12" s="198"/>
      <c r="H12" s="13">
        <v>244</v>
      </c>
      <c r="I12" s="14">
        <v>1222.511</v>
      </c>
      <c r="J12" s="14">
        <v>1222.511</v>
      </c>
      <c r="K12" s="14">
        <v>1222.511</v>
      </c>
      <c r="L12" s="15">
        <f t="shared" si="0"/>
        <v>3667.5329999999999</v>
      </c>
      <c r="M12" s="126"/>
    </row>
    <row r="13" spans="2:16" x14ac:dyDescent="0.25">
      <c r="B13" s="203"/>
      <c r="C13" s="228"/>
      <c r="D13" s="126"/>
      <c r="E13" s="214"/>
      <c r="F13" s="229"/>
      <c r="G13" s="199" t="s">
        <v>24</v>
      </c>
      <c r="H13" s="17">
        <v>111</v>
      </c>
      <c r="I13" s="14">
        <v>51189.440999999999</v>
      </c>
      <c r="J13" s="14">
        <v>51189.440999999999</v>
      </c>
      <c r="K13" s="14">
        <v>51189.440999999999</v>
      </c>
      <c r="L13" s="15">
        <f t="shared" si="0"/>
        <v>153568.323</v>
      </c>
      <c r="M13" s="126"/>
    </row>
    <row r="14" spans="2:16" x14ac:dyDescent="0.25">
      <c r="B14" s="203"/>
      <c r="C14" s="228"/>
      <c r="D14" s="126"/>
      <c r="E14" s="214"/>
      <c r="F14" s="229"/>
      <c r="G14" s="197"/>
      <c r="H14" s="17">
        <v>112</v>
      </c>
      <c r="I14" s="14">
        <v>4819.5889999999999</v>
      </c>
      <c r="J14" s="14">
        <v>4819.5889999999999</v>
      </c>
      <c r="K14" s="14">
        <v>4819.5889999999999</v>
      </c>
      <c r="L14" s="15">
        <f t="shared" si="0"/>
        <v>14458.767</v>
      </c>
      <c r="M14" s="126"/>
    </row>
    <row r="15" spans="2:16" x14ac:dyDescent="0.25">
      <c r="B15" s="203"/>
      <c r="C15" s="228"/>
      <c r="D15" s="126"/>
      <c r="E15" s="214"/>
      <c r="F15" s="229"/>
      <c r="G15" s="197"/>
      <c r="H15" s="17">
        <v>119</v>
      </c>
      <c r="I15" s="14">
        <v>15459.210999999999</v>
      </c>
      <c r="J15" s="14">
        <v>15459.210999999999</v>
      </c>
      <c r="K15" s="14">
        <v>15459.210999999999</v>
      </c>
      <c r="L15" s="15">
        <f t="shared" si="0"/>
        <v>46377.633000000002</v>
      </c>
      <c r="M15" s="126"/>
    </row>
    <row r="16" spans="2:16" x14ac:dyDescent="0.25">
      <c r="B16" s="203"/>
      <c r="C16" s="217"/>
      <c r="D16" s="127"/>
      <c r="E16" s="215"/>
      <c r="F16" s="230"/>
      <c r="G16" s="200"/>
      <c r="H16" s="17">
        <v>244</v>
      </c>
      <c r="I16" s="14">
        <v>742.35900000000004</v>
      </c>
      <c r="J16" s="14">
        <v>742.35900000000004</v>
      </c>
      <c r="K16" s="14">
        <v>742.35900000000004</v>
      </c>
      <c r="L16" s="15">
        <f t="shared" si="0"/>
        <v>2227.0770000000002</v>
      </c>
      <c r="M16" s="126"/>
    </row>
    <row r="17" spans="2:15" ht="15.75" customHeight="1" x14ac:dyDescent="0.25">
      <c r="B17" s="203" t="s">
        <v>25</v>
      </c>
      <c r="C17" s="130" t="s">
        <v>26</v>
      </c>
      <c r="D17" s="125" t="s">
        <v>96</v>
      </c>
      <c r="E17" s="213">
        <v>243</v>
      </c>
      <c r="F17" s="201" t="s">
        <v>22</v>
      </c>
      <c r="G17" s="203" t="s">
        <v>27</v>
      </c>
      <c r="H17" s="18">
        <v>111</v>
      </c>
      <c r="I17" s="19">
        <v>82541.051999999996</v>
      </c>
      <c r="J17" s="19">
        <v>82541.051999999996</v>
      </c>
      <c r="K17" s="19">
        <v>82541.051999999996</v>
      </c>
      <c r="L17" s="15">
        <f t="shared" si="0"/>
        <v>247623.15599999999</v>
      </c>
      <c r="M17" s="126"/>
      <c r="O17" s="20"/>
    </row>
    <row r="18" spans="2:15" x14ac:dyDescent="0.25">
      <c r="B18" s="203"/>
      <c r="C18" s="143"/>
      <c r="D18" s="126"/>
      <c r="E18" s="214"/>
      <c r="F18" s="202"/>
      <c r="G18" s="204"/>
      <c r="H18" s="18">
        <v>112</v>
      </c>
      <c r="I18" s="19">
        <v>2250</v>
      </c>
      <c r="J18" s="19">
        <v>2250</v>
      </c>
      <c r="K18" s="19">
        <v>2250</v>
      </c>
      <c r="L18" s="15">
        <f t="shared" si="0"/>
        <v>6750</v>
      </c>
      <c r="M18" s="126"/>
      <c r="O18" s="20"/>
    </row>
    <row r="19" spans="2:15" x14ac:dyDescent="0.25">
      <c r="B19" s="203"/>
      <c r="C19" s="143"/>
      <c r="D19" s="126"/>
      <c r="E19" s="214"/>
      <c r="F19" s="202"/>
      <c r="G19" s="203"/>
      <c r="H19" s="18">
        <v>119</v>
      </c>
      <c r="I19" s="21">
        <v>24927.398000000001</v>
      </c>
      <c r="J19" s="21">
        <v>24927.398000000001</v>
      </c>
      <c r="K19" s="21">
        <v>24927.398000000001</v>
      </c>
      <c r="L19" s="15">
        <f t="shared" si="0"/>
        <v>74782.194000000003</v>
      </c>
      <c r="M19" s="126"/>
      <c r="O19" s="16"/>
    </row>
    <row r="20" spans="2:15" x14ac:dyDescent="0.25">
      <c r="B20" s="203"/>
      <c r="C20" s="143"/>
      <c r="D20" s="126"/>
      <c r="E20" s="214"/>
      <c r="F20" s="202"/>
      <c r="G20" s="203"/>
      <c r="H20" s="18">
        <v>244</v>
      </c>
      <c r="I20" s="21">
        <v>5110.3599999999997</v>
      </c>
      <c r="J20" s="21">
        <v>5110.3599999999997</v>
      </c>
      <c r="K20" s="21">
        <v>5110.3599999999997</v>
      </c>
      <c r="L20" s="15">
        <f t="shared" si="0"/>
        <v>15331.079999999998</v>
      </c>
      <c r="M20" s="126"/>
    </row>
    <row r="21" spans="2:15" x14ac:dyDescent="0.25">
      <c r="B21" s="203"/>
      <c r="C21" s="143"/>
      <c r="D21" s="126"/>
      <c r="E21" s="214"/>
      <c r="F21" s="202"/>
      <c r="G21" s="203"/>
      <c r="H21" s="18">
        <v>247</v>
      </c>
      <c r="I21" s="21">
        <v>60536.34</v>
      </c>
      <c r="J21" s="21">
        <v>60536.34</v>
      </c>
      <c r="K21" s="21">
        <v>60536.34</v>
      </c>
      <c r="L21" s="15">
        <f t="shared" si="0"/>
        <v>181609.02</v>
      </c>
      <c r="M21" s="126"/>
    </row>
    <row r="22" spans="2:15" x14ac:dyDescent="0.25">
      <c r="B22" s="203"/>
      <c r="C22" s="143"/>
      <c r="D22" s="126"/>
      <c r="E22" s="214"/>
      <c r="F22" s="202"/>
      <c r="G22" s="203"/>
      <c r="H22" s="18">
        <v>852</v>
      </c>
      <c r="I22" s="21"/>
      <c r="J22" s="21"/>
      <c r="K22" s="21"/>
      <c r="L22" s="15">
        <f t="shared" si="0"/>
        <v>0</v>
      </c>
      <c r="M22" s="126"/>
    </row>
    <row r="23" spans="2:15" x14ac:dyDescent="0.25">
      <c r="B23" s="203"/>
      <c r="C23" s="143"/>
      <c r="D23" s="126"/>
      <c r="E23" s="214"/>
      <c r="F23" s="202"/>
      <c r="G23" s="203"/>
      <c r="H23" s="18">
        <v>853</v>
      </c>
      <c r="I23" s="21"/>
      <c r="J23" s="21"/>
      <c r="K23" s="21"/>
      <c r="L23" s="15">
        <f t="shared" si="0"/>
        <v>0</v>
      </c>
      <c r="M23" s="126"/>
    </row>
    <row r="24" spans="2:15" x14ac:dyDescent="0.25">
      <c r="B24" s="203"/>
      <c r="C24" s="143"/>
      <c r="D24" s="126"/>
      <c r="E24" s="214"/>
      <c r="F24" s="202"/>
      <c r="G24" s="111" t="s">
        <v>78</v>
      </c>
      <c r="H24" s="18">
        <v>244</v>
      </c>
      <c r="I24" s="22">
        <v>4157.7</v>
      </c>
      <c r="J24" s="22">
        <v>4157.7</v>
      </c>
      <c r="K24" s="22">
        <v>4157.7</v>
      </c>
      <c r="L24" s="15">
        <f t="shared" si="0"/>
        <v>12473.099999999999</v>
      </c>
      <c r="M24" s="126"/>
    </row>
    <row r="25" spans="2:15" x14ac:dyDescent="0.25">
      <c r="B25" s="203"/>
      <c r="C25" s="143"/>
      <c r="D25" s="126"/>
      <c r="E25" s="214"/>
      <c r="F25" s="202"/>
      <c r="G25" s="111" t="s">
        <v>28</v>
      </c>
      <c r="H25" s="18">
        <v>244</v>
      </c>
      <c r="I25" s="22">
        <v>31881.864000000001</v>
      </c>
      <c r="J25" s="22">
        <v>31881.864000000001</v>
      </c>
      <c r="K25" s="22">
        <v>31881.864000000001</v>
      </c>
      <c r="L25" s="15">
        <f t="shared" si="0"/>
        <v>95645.592000000004</v>
      </c>
      <c r="M25" s="126"/>
    </row>
    <row r="26" spans="2:15" x14ac:dyDescent="0.25">
      <c r="B26" s="203"/>
      <c r="C26" s="143"/>
      <c r="D26" s="126"/>
      <c r="E26" s="214"/>
      <c r="F26" s="175"/>
      <c r="G26" s="92" t="s">
        <v>29</v>
      </c>
      <c r="H26" s="18">
        <v>244</v>
      </c>
      <c r="I26" s="22">
        <v>2904.3679999999999</v>
      </c>
      <c r="J26" s="22">
        <v>2903.1610000000001</v>
      </c>
      <c r="K26" s="22">
        <v>2868.95</v>
      </c>
      <c r="L26" s="15">
        <f t="shared" si="0"/>
        <v>8676.4789999999994</v>
      </c>
      <c r="M26" s="84"/>
    </row>
    <row r="27" spans="2:15" x14ac:dyDescent="0.25">
      <c r="B27" s="203"/>
      <c r="C27" s="143"/>
      <c r="D27" s="127"/>
      <c r="E27" s="215"/>
      <c r="F27" s="119" t="s">
        <v>87</v>
      </c>
      <c r="G27" s="120" t="s">
        <v>164</v>
      </c>
      <c r="H27" s="18">
        <v>244</v>
      </c>
      <c r="I27" s="22">
        <v>178</v>
      </c>
      <c r="J27" s="22">
        <v>178</v>
      </c>
      <c r="K27" s="22">
        <v>178</v>
      </c>
      <c r="L27" s="15">
        <f t="shared" si="0"/>
        <v>534</v>
      </c>
      <c r="M27" s="118"/>
    </row>
    <row r="28" spans="2:15" ht="29.25" customHeight="1" x14ac:dyDescent="0.25">
      <c r="B28" s="203"/>
      <c r="C28" s="143"/>
      <c r="D28" s="125" t="s">
        <v>95</v>
      </c>
      <c r="E28" s="207">
        <v>247</v>
      </c>
      <c r="F28" s="209" t="s">
        <v>22</v>
      </c>
      <c r="G28" s="211" t="s">
        <v>46</v>
      </c>
      <c r="H28" s="18">
        <v>244</v>
      </c>
      <c r="I28" s="22"/>
      <c r="J28" s="22"/>
      <c r="K28" s="22"/>
      <c r="L28" s="15">
        <f t="shared" si="0"/>
        <v>0</v>
      </c>
      <c r="M28" s="84"/>
    </row>
    <row r="29" spans="2:15" ht="36" customHeight="1" x14ac:dyDescent="0.25">
      <c r="B29" s="205"/>
      <c r="C29" s="206"/>
      <c r="D29" s="127"/>
      <c r="E29" s="208"/>
      <c r="F29" s="210"/>
      <c r="G29" s="212"/>
      <c r="H29" s="18">
        <v>243</v>
      </c>
      <c r="I29" s="22">
        <f>32835.712+10000</f>
        <v>42835.712</v>
      </c>
      <c r="J29" s="22"/>
      <c r="K29" s="22"/>
      <c r="L29" s="15">
        <f t="shared" si="0"/>
        <v>42835.712</v>
      </c>
      <c r="M29" s="23"/>
      <c r="N29" s="24"/>
    </row>
    <row r="30" spans="2:15" ht="42.75" customHeight="1" x14ac:dyDescent="0.25">
      <c r="B30" s="147" t="s">
        <v>30</v>
      </c>
      <c r="C30" s="139" t="s">
        <v>31</v>
      </c>
      <c r="D30" s="125" t="s">
        <v>96</v>
      </c>
      <c r="E30" s="173">
        <v>243</v>
      </c>
      <c r="F30" s="173" t="s">
        <v>32</v>
      </c>
      <c r="G30" s="164" t="s">
        <v>33</v>
      </c>
      <c r="H30" s="1">
        <v>321</v>
      </c>
      <c r="I30" s="15">
        <v>899</v>
      </c>
      <c r="J30" s="15">
        <v>899</v>
      </c>
      <c r="K30" s="15">
        <v>899</v>
      </c>
      <c r="L30" s="15">
        <f t="shared" si="0"/>
        <v>2697</v>
      </c>
      <c r="M30" s="125" t="s">
        <v>153</v>
      </c>
      <c r="N30" s="24"/>
    </row>
    <row r="31" spans="2:15" ht="45.75" customHeight="1" x14ac:dyDescent="0.25">
      <c r="B31" s="148"/>
      <c r="C31" s="189"/>
      <c r="D31" s="127"/>
      <c r="E31" s="174"/>
      <c r="F31" s="174"/>
      <c r="G31" s="190"/>
      <c r="H31" s="1">
        <v>244</v>
      </c>
      <c r="I31" s="15">
        <v>18</v>
      </c>
      <c r="J31" s="15">
        <v>18</v>
      </c>
      <c r="K31" s="15">
        <v>18</v>
      </c>
      <c r="L31" s="15">
        <f t="shared" si="0"/>
        <v>54</v>
      </c>
      <c r="M31" s="127"/>
    </row>
    <row r="32" spans="2:15" ht="110.25" x14ac:dyDescent="0.25">
      <c r="B32" s="87" t="s">
        <v>34</v>
      </c>
      <c r="C32" s="93" t="s">
        <v>35</v>
      </c>
      <c r="D32" s="83" t="s">
        <v>96</v>
      </c>
      <c r="E32" s="91">
        <v>243</v>
      </c>
      <c r="F32" s="91" t="s">
        <v>54</v>
      </c>
      <c r="G32" s="25" t="s">
        <v>36</v>
      </c>
      <c r="H32" s="1">
        <v>244</v>
      </c>
      <c r="I32" s="15">
        <v>632.70000000000005</v>
      </c>
      <c r="J32" s="15">
        <v>632.70000000000005</v>
      </c>
      <c r="K32" s="15">
        <v>632.70000000000005</v>
      </c>
      <c r="L32" s="15">
        <f t="shared" si="0"/>
        <v>1898.1000000000001</v>
      </c>
      <c r="M32" s="83" t="s">
        <v>103</v>
      </c>
    </row>
    <row r="33" spans="2:13" ht="88.5" customHeight="1" x14ac:dyDescent="0.25">
      <c r="B33" s="105" t="s">
        <v>141</v>
      </c>
      <c r="C33" s="106" t="s">
        <v>145</v>
      </c>
      <c r="D33" s="104" t="s">
        <v>96</v>
      </c>
      <c r="E33" s="91">
        <v>243</v>
      </c>
      <c r="F33" s="109" t="s">
        <v>22</v>
      </c>
      <c r="G33" s="108" t="s">
        <v>146</v>
      </c>
      <c r="H33" s="1">
        <v>244</v>
      </c>
      <c r="I33" s="15">
        <v>818</v>
      </c>
      <c r="J33" s="15">
        <v>818</v>
      </c>
      <c r="K33" s="15">
        <v>818</v>
      </c>
      <c r="L33" s="15">
        <f t="shared" si="0"/>
        <v>2454</v>
      </c>
      <c r="M33" s="83"/>
    </row>
    <row r="34" spans="2:13" ht="63" x14ac:dyDescent="0.25">
      <c r="B34" s="105" t="s">
        <v>144</v>
      </c>
      <c r="C34" s="106" t="s">
        <v>143</v>
      </c>
      <c r="D34" s="104" t="s">
        <v>96</v>
      </c>
      <c r="E34" s="109">
        <v>243</v>
      </c>
      <c r="F34" s="109" t="s">
        <v>22</v>
      </c>
      <c r="G34" s="108" t="s">
        <v>142</v>
      </c>
      <c r="H34" s="1">
        <v>244</v>
      </c>
      <c r="I34" s="15">
        <v>1908.7</v>
      </c>
      <c r="J34" s="15">
        <v>1908.7</v>
      </c>
      <c r="K34" s="15">
        <v>1908.7</v>
      </c>
      <c r="L34" s="15">
        <f t="shared" si="0"/>
        <v>5726.1</v>
      </c>
      <c r="M34" s="83"/>
    </row>
    <row r="35" spans="2:13" ht="15.75" customHeight="1" x14ac:dyDescent="0.25">
      <c r="B35" s="144" t="s">
        <v>37</v>
      </c>
      <c r="C35" s="144"/>
      <c r="D35" s="58"/>
      <c r="E35" s="58"/>
      <c r="F35" s="58"/>
      <c r="G35" s="59"/>
      <c r="H35" s="58"/>
      <c r="I35" s="60">
        <f>SUM(I9:I34)</f>
        <v>450225.39400000003</v>
      </c>
      <c r="J35" s="60">
        <f t="shared" ref="J35:L35" si="1">SUM(J9:J34)</f>
        <v>407388.47500000003</v>
      </c>
      <c r="K35" s="60">
        <f t="shared" si="1"/>
        <v>407354.26400000002</v>
      </c>
      <c r="L35" s="60">
        <f t="shared" si="1"/>
        <v>1264968.1330000004</v>
      </c>
      <c r="M35" s="61"/>
    </row>
    <row r="36" spans="2:13" ht="15.75" customHeight="1" x14ac:dyDescent="0.25">
      <c r="B36" s="191" t="s">
        <v>38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</row>
    <row r="37" spans="2:13" x14ac:dyDescent="0.25">
      <c r="B37" s="132" t="s">
        <v>39</v>
      </c>
      <c r="C37" s="125" t="s">
        <v>40</v>
      </c>
      <c r="D37" s="125" t="s">
        <v>96</v>
      </c>
      <c r="E37" s="173">
        <v>243</v>
      </c>
      <c r="F37" s="177" t="s">
        <v>41</v>
      </c>
      <c r="G37" s="163" t="s">
        <v>42</v>
      </c>
      <c r="H37" s="32">
        <v>111</v>
      </c>
      <c r="I37" s="15">
        <v>151983.54300000001</v>
      </c>
      <c r="J37" s="15">
        <v>151983.554</v>
      </c>
      <c r="K37" s="15">
        <v>151983.554</v>
      </c>
      <c r="L37" s="15">
        <f t="shared" ref="L37:L102" si="2">SUM(I37:K37)</f>
        <v>455950.65100000001</v>
      </c>
      <c r="M37" s="159" t="s">
        <v>170</v>
      </c>
    </row>
    <row r="38" spans="2:13" x14ac:dyDescent="0.25">
      <c r="B38" s="138"/>
      <c r="C38" s="126"/>
      <c r="D38" s="126"/>
      <c r="E38" s="176"/>
      <c r="F38" s="177"/>
      <c r="G38" s="178"/>
      <c r="H38" s="32">
        <v>112</v>
      </c>
      <c r="I38" s="15">
        <v>475</v>
      </c>
      <c r="J38" s="15">
        <v>475</v>
      </c>
      <c r="K38" s="15">
        <v>475</v>
      </c>
      <c r="L38" s="15">
        <f t="shared" si="2"/>
        <v>1425</v>
      </c>
      <c r="M38" s="159"/>
    </row>
    <row r="39" spans="2:13" x14ac:dyDescent="0.25">
      <c r="B39" s="138"/>
      <c r="C39" s="126"/>
      <c r="D39" s="126"/>
      <c r="E39" s="176"/>
      <c r="F39" s="177"/>
      <c r="G39" s="178"/>
      <c r="H39" s="32">
        <v>119</v>
      </c>
      <c r="I39" s="15">
        <v>45899.029000000002</v>
      </c>
      <c r="J39" s="15">
        <v>45899.033000000003</v>
      </c>
      <c r="K39" s="15">
        <v>45899.033000000003</v>
      </c>
      <c r="L39" s="15">
        <f t="shared" si="2"/>
        <v>137697.095</v>
      </c>
      <c r="M39" s="159"/>
    </row>
    <row r="40" spans="2:13" x14ac:dyDescent="0.25">
      <c r="B40" s="138"/>
      <c r="C40" s="126"/>
      <c r="D40" s="126"/>
      <c r="E40" s="176"/>
      <c r="F40" s="177"/>
      <c r="G40" s="178"/>
      <c r="H40" s="99">
        <v>244</v>
      </c>
      <c r="I40" s="15">
        <v>10075.413</v>
      </c>
      <c r="J40" s="15">
        <v>9287.0519999999997</v>
      </c>
      <c r="K40" s="15">
        <v>9287.0519999999997</v>
      </c>
      <c r="L40" s="15">
        <f t="shared" si="2"/>
        <v>28649.517</v>
      </c>
      <c r="M40" s="159"/>
    </row>
    <row r="41" spans="2:13" x14ac:dyDescent="0.25">
      <c r="B41" s="138"/>
      <c r="C41" s="126"/>
      <c r="D41" s="126"/>
      <c r="E41" s="176"/>
      <c r="F41" s="177"/>
      <c r="G41" s="178"/>
      <c r="H41" s="99">
        <v>611</v>
      </c>
      <c r="I41" s="15">
        <v>101307.92</v>
      </c>
      <c r="J41" s="15">
        <v>100152.266</v>
      </c>
      <c r="K41" s="15">
        <v>100152.266</v>
      </c>
      <c r="L41" s="15">
        <f t="shared" si="2"/>
        <v>301612.45199999999</v>
      </c>
      <c r="M41" s="159"/>
    </row>
    <row r="42" spans="2:13" x14ac:dyDescent="0.25">
      <c r="B42" s="138"/>
      <c r="C42" s="126"/>
      <c r="D42" s="126"/>
      <c r="E42" s="176"/>
      <c r="F42" s="160" t="s">
        <v>90</v>
      </c>
      <c r="G42" s="179" t="s">
        <v>42</v>
      </c>
      <c r="H42" s="30">
        <v>111</v>
      </c>
      <c r="I42" s="15"/>
      <c r="J42" s="15"/>
      <c r="K42" s="15"/>
      <c r="L42" s="15">
        <f t="shared" si="2"/>
        <v>0</v>
      </c>
      <c r="M42" s="159"/>
    </row>
    <row r="43" spans="2:13" x14ac:dyDescent="0.25">
      <c r="B43" s="138"/>
      <c r="C43" s="126"/>
      <c r="D43" s="126"/>
      <c r="E43" s="176"/>
      <c r="F43" s="160"/>
      <c r="G43" s="180"/>
      <c r="H43" s="57">
        <v>119</v>
      </c>
      <c r="I43" s="15"/>
      <c r="J43" s="15"/>
      <c r="K43" s="15"/>
      <c r="L43" s="15">
        <f t="shared" si="2"/>
        <v>0</v>
      </c>
      <c r="M43" s="159"/>
    </row>
    <row r="44" spans="2:13" x14ac:dyDescent="0.25">
      <c r="B44" s="138"/>
      <c r="C44" s="126"/>
      <c r="D44" s="126"/>
      <c r="E44" s="176"/>
      <c r="F44" s="177"/>
      <c r="G44" s="181"/>
      <c r="H44" s="57">
        <v>611</v>
      </c>
      <c r="I44" s="15">
        <v>2724.2950000000001</v>
      </c>
      <c r="J44" s="15">
        <v>2724.2950000000001</v>
      </c>
      <c r="K44" s="15">
        <v>2724.2950000000001</v>
      </c>
      <c r="L44" s="15">
        <f t="shared" si="2"/>
        <v>8172.8850000000002</v>
      </c>
      <c r="M44" s="159"/>
    </row>
    <row r="45" spans="2:13" x14ac:dyDescent="0.25">
      <c r="B45" s="138"/>
      <c r="C45" s="126"/>
      <c r="D45" s="126"/>
      <c r="E45" s="176"/>
      <c r="F45" s="160" t="s">
        <v>41</v>
      </c>
      <c r="G45" s="179" t="s">
        <v>156</v>
      </c>
      <c r="H45" s="30">
        <v>111</v>
      </c>
      <c r="I45" s="15">
        <v>31427.948</v>
      </c>
      <c r="J45" s="15">
        <v>31427.948</v>
      </c>
      <c r="K45" s="15">
        <v>31427.948</v>
      </c>
      <c r="L45" s="15">
        <f t="shared" si="2"/>
        <v>94283.843999999997</v>
      </c>
      <c r="M45" s="159"/>
    </row>
    <row r="46" spans="2:13" x14ac:dyDescent="0.25">
      <c r="B46" s="138"/>
      <c r="C46" s="126"/>
      <c r="D46" s="126"/>
      <c r="E46" s="176"/>
      <c r="F46" s="160"/>
      <c r="G46" s="180"/>
      <c r="H46" s="57">
        <v>119</v>
      </c>
      <c r="I46" s="15">
        <v>9491.24</v>
      </c>
      <c r="J46" s="15">
        <v>9491.24</v>
      </c>
      <c r="K46" s="15">
        <v>9491.24</v>
      </c>
      <c r="L46" s="15">
        <f t="shared" si="2"/>
        <v>28473.72</v>
      </c>
      <c r="M46" s="159"/>
    </row>
    <row r="47" spans="2:13" x14ac:dyDescent="0.25">
      <c r="B47" s="138"/>
      <c r="C47" s="126"/>
      <c r="D47" s="126"/>
      <c r="E47" s="176"/>
      <c r="F47" s="177"/>
      <c r="G47" s="181"/>
      <c r="H47" s="57">
        <v>611</v>
      </c>
      <c r="I47" s="15">
        <v>13874.111999999999</v>
      </c>
      <c r="J47" s="15">
        <v>13874.111999999999</v>
      </c>
      <c r="K47" s="15">
        <v>13874.111999999999</v>
      </c>
      <c r="L47" s="15">
        <f t="shared" si="2"/>
        <v>41622.335999999996</v>
      </c>
      <c r="M47" s="159"/>
    </row>
    <row r="48" spans="2:13" x14ac:dyDescent="0.25">
      <c r="B48" s="138"/>
      <c r="C48" s="126"/>
      <c r="D48" s="126"/>
      <c r="E48" s="176"/>
      <c r="F48" s="173" t="s">
        <v>41</v>
      </c>
      <c r="G48" s="182" t="s">
        <v>157</v>
      </c>
      <c r="H48" s="57">
        <v>244</v>
      </c>
      <c r="I48" s="15">
        <f>1103.66666+518.7233+33.11004</f>
        <v>1655.5</v>
      </c>
      <c r="J48" s="15"/>
      <c r="K48" s="15"/>
      <c r="L48" s="15">
        <f t="shared" si="2"/>
        <v>1655.5</v>
      </c>
      <c r="M48" s="159"/>
    </row>
    <row r="49" spans="2:13" x14ac:dyDescent="0.25">
      <c r="B49" s="138"/>
      <c r="C49" s="126"/>
      <c r="D49" s="126"/>
      <c r="E49" s="176"/>
      <c r="F49" s="174"/>
      <c r="G49" s="184"/>
      <c r="H49" s="57">
        <v>611</v>
      </c>
      <c r="I49" s="15">
        <f>551.83334-259.36165-259.36165-16.55502-16.55502</f>
        <v>2.8421709430404007E-14</v>
      </c>
      <c r="J49" s="15"/>
      <c r="K49" s="15"/>
      <c r="L49" s="15">
        <f t="shared" si="2"/>
        <v>2.8421709430404007E-14</v>
      </c>
      <c r="M49" s="159"/>
    </row>
    <row r="50" spans="2:13" x14ac:dyDescent="0.25">
      <c r="B50" s="138"/>
      <c r="C50" s="126"/>
      <c r="D50" s="126"/>
      <c r="E50" s="176"/>
      <c r="F50" s="173" t="s">
        <v>41</v>
      </c>
      <c r="G50" s="182" t="s">
        <v>155</v>
      </c>
      <c r="H50" s="57">
        <v>111</v>
      </c>
      <c r="I50" s="15">
        <v>144</v>
      </c>
      <c r="J50" s="15">
        <v>144</v>
      </c>
      <c r="K50" s="15">
        <v>144</v>
      </c>
      <c r="L50" s="15">
        <f t="shared" si="2"/>
        <v>432</v>
      </c>
      <c r="M50" s="159"/>
    </row>
    <row r="51" spans="2:13" x14ac:dyDescent="0.25">
      <c r="B51" s="138"/>
      <c r="C51" s="126"/>
      <c r="D51" s="126"/>
      <c r="E51" s="176"/>
      <c r="F51" s="176"/>
      <c r="G51" s="183"/>
      <c r="H51" s="57">
        <v>119</v>
      </c>
      <c r="I51" s="15">
        <v>43.488</v>
      </c>
      <c r="J51" s="15">
        <v>43.488</v>
      </c>
      <c r="K51" s="15">
        <v>43.488</v>
      </c>
      <c r="L51" s="15">
        <f t="shared" si="2"/>
        <v>130.464</v>
      </c>
      <c r="M51" s="159"/>
    </row>
    <row r="52" spans="2:13" x14ac:dyDescent="0.25">
      <c r="B52" s="138"/>
      <c r="C52" s="126"/>
      <c r="D52" s="126"/>
      <c r="E52" s="176"/>
      <c r="F52" s="174"/>
      <c r="G52" s="184"/>
      <c r="H52" s="57">
        <v>611</v>
      </c>
      <c r="I52" s="15">
        <v>351.61200000000002</v>
      </c>
      <c r="J52" s="15">
        <v>351.61200000000002</v>
      </c>
      <c r="K52" s="15">
        <v>351.61200000000002</v>
      </c>
      <c r="L52" s="15">
        <f t="shared" si="2"/>
        <v>1054.836</v>
      </c>
      <c r="M52" s="159"/>
    </row>
    <row r="53" spans="2:13" x14ac:dyDescent="0.25">
      <c r="B53" s="138"/>
      <c r="C53" s="126"/>
      <c r="D53" s="126"/>
      <c r="E53" s="176"/>
      <c r="F53" s="173" t="s">
        <v>41</v>
      </c>
      <c r="G53" s="182" t="s">
        <v>154</v>
      </c>
      <c r="H53" s="57">
        <v>111</v>
      </c>
      <c r="I53" s="15">
        <v>440.98043000000001</v>
      </c>
      <c r="J53" s="15">
        <v>447.65911999999997</v>
      </c>
      <c r="K53" s="15">
        <v>455.78041000000002</v>
      </c>
      <c r="L53" s="15">
        <f t="shared" si="2"/>
        <v>1344.4199599999999</v>
      </c>
      <c r="M53" s="159"/>
    </row>
    <row r="54" spans="2:13" x14ac:dyDescent="0.25">
      <c r="B54" s="138"/>
      <c r="C54" s="126"/>
      <c r="D54" s="126"/>
      <c r="E54" s="176"/>
      <c r="F54" s="176"/>
      <c r="G54" s="183"/>
      <c r="H54" s="57">
        <v>119</v>
      </c>
      <c r="I54" s="15">
        <v>133.17608999999999</v>
      </c>
      <c r="J54" s="15">
        <v>135.19306</v>
      </c>
      <c r="K54" s="15">
        <v>137.64568</v>
      </c>
      <c r="L54" s="15">
        <f t="shared" si="2"/>
        <v>406.01482999999996</v>
      </c>
      <c r="M54" s="159"/>
    </row>
    <row r="55" spans="2:13" x14ac:dyDescent="0.25">
      <c r="B55" s="138"/>
      <c r="C55" s="126"/>
      <c r="D55" s="126"/>
      <c r="E55" s="176"/>
      <c r="F55" s="174"/>
      <c r="G55" s="184"/>
      <c r="H55" s="57">
        <v>611</v>
      </c>
      <c r="I55" s="15">
        <v>1076.54348</v>
      </c>
      <c r="J55" s="15">
        <v>1092.84782</v>
      </c>
      <c r="K55" s="15">
        <v>1112.67391</v>
      </c>
      <c r="L55" s="15">
        <f t="shared" si="2"/>
        <v>3282.0652100000002</v>
      </c>
      <c r="M55" s="159"/>
    </row>
    <row r="56" spans="2:13" ht="15.75" customHeight="1" x14ac:dyDescent="0.25">
      <c r="B56" s="138"/>
      <c r="C56" s="126"/>
      <c r="D56" s="126"/>
      <c r="E56" s="176"/>
      <c r="F56" s="160" t="s">
        <v>41</v>
      </c>
      <c r="G56" s="182" t="s">
        <v>43</v>
      </c>
      <c r="H56" s="26">
        <v>111</v>
      </c>
      <c r="I56" s="15">
        <v>35187.544999999998</v>
      </c>
      <c r="J56" s="15">
        <v>35187.544999999998</v>
      </c>
      <c r="K56" s="15">
        <v>35187.544999999998</v>
      </c>
      <c r="L56" s="15">
        <f t="shared" si="2"/>
        <v>105562.63499999999</v>
      </c>
      <c r="M56" s="159"/>
    </row>
    <row r="57" spans="2:13" x14ac:dyDescent="0.25">
      <c r="B57" s="138"/>
      <c r="C57" s="126"/>
      <c r="D57" s="126"/>
      <c r="E57" s="176"/>
      <c r="F57" s="177"/>
      <c r="G57" s="185"/>
      <c r="H57" s="26">
        <v>112</v>
      </c>
      <c r="I57" s="15">
        <v>4149.8109999999997</v>
      </c>
      <c r="J57" s="15">
        <v>4149.8109999999997</v>
      </c>
      <c r="K57" s="15">
        <v>4149.8109999999997</v>
      </c>
      <c r="L57" s="15">
        <f t="shared" si="2"/>
        <v>12449.432999999999</v>
      </c>
      <c r="M57" s="159"/>
    </row>
    <row r="58" spans="2:13" x14ac:dyDescent="0.25">
      <c r="B58" s="138"/>
      <c r="C58" s="126"/>
      <c r="D58" s="126"/>
      <c r="E58" s="176"/>
      <c r="F58" s="177"/>
      <c r="G58" s="185"/>
      <c r="H58" s="26">
        <v>119</v>
      </c>
      <c r="I58" s="15">
        <v>10626.663</v>
      </c>
      <c r="J58" s="15">
        <v>10626.663</v>
      </c>
      <c r="K58" s="15">
        <v>10626.663</v>
      </c>
      <c r="L58" s="15">
        <f t="shared" si="2"/>
        <v>31879.989000000001</v>
      </c>
      <c r="M58" s="159"/>
    </row>
    <row r="59" spans="2:13" x14ac:dyDescent="0.25">
      <c r="B59" s="138"/>
      <c r="C59" s="126"/>
      <c r="D59" s="126"/>
      <c r="E59" s="176"/>
      <c r="F59" s="177"/>
      <c r="G59" s="185"/>
      <c r="H59" s="26">
        <v>244</v>
      </c>
      <c r="I59" s="15">
        <v>813.86900000000003</v>
      </c>
      <c r="J59" s="15">
        <v>813.86900000000003</v>
      </c>
      <c r="K59" s="15">
        <v>813.86900000000003</v>
      </c>
      <c r="L59" s="15">
        <f t="shared" si="2"/>
        <v>2441.607</v>
      </c>
      <c r="M59" s="159"/>
    </row>
    <row r="60" spans="2:13" x14ac:dyDescent="0.25">
      <c r="B60" s="133"/>
      <c r="C60" s="127"/>
      <c r="D60" s="127"/>
      <c r="E60" s="174"/>
      <c r="F60" s="177"/>
      <c r="G60" s="186"/>
      <c r="H60" s="26">
        <v>611</v>
      </c>
      <c r="I60" s="15">
        <v>27280.912</v>
      </c>
      <c r="J60" s="15">
        <v>27280.912</v>
      </c>
      <c r="K60" s="15">
        <v>27280.912</v>
      </c>
      <c r="L60" s="15">
        <f t="shared" si="2"/>
        <v>81842.736000000004</v>
      </c>
      <c r="M60" s="159"/>
    </row>
    <row r="61" spans="2:13" x14ac:dyDescent="0.25">
      <c r="B61" s="141" t="s">
        <v>44</v>
      </c>
      <c r="C61" s="150" t="s">
        <v>45</v>
      </c>
      <c r="D61" s="125" t="s">
        <v>96</v>
      </c>
      <c r="E61" s="173">
        <v>243</v>
      </c>
      <c r="F61" s="161" t="s">
        <v>41</v>
      </c>
      <c r="G61" s="182" t="s">
        <v>46</v>
      </c>
      <c r="H61" s="26">
        <v>111</v>
      </c>
      <c r="I61" s="27">
        <v>89811.611999999994</v>
      </c>
      <c r="J61" s="27">
        <v>89811.611999999994</v>
      </c>
      <c r="K61" s="27">
        <v>89811.611999999994</v>
      </c>
      <c r="L61" s="15">
        <f t="shared" si="2"/>
        <v>269434.83600000001</v>
      </c>
      <c r="M61" s="159"/>
    </row>
    <row r="62" spans="2:13" x14ac:dyDescent="0.25">
      <c r="B62" s="141"/>
      <c r="C62" s="150"/>
      <c r="D62" s="126"/>
      <c r="E62" s="176"/>
      <c r="F62" s="187"/>
      <c r="G62" s="185"/>
      <c r="H62" s="26">
        <v>112</v>
      </c>
      <c r="I62" s="27">
        <v>2400</v>
      </c>
      <c r="J62" s="27">
        <v>2400</v>
      </c>
      <c r="K62" s="27">
        <v>2400</v>
      </c>
      <c r="L62" s="15">
        <f t="shared" si="2"/>
        <v>7200</v>
      </c>
      <c r="M62" s="159"/>
    </row>
    <row r="63" spans="2:13" x14ac:dyDescent="0.25">
      <c r="B63" s="141"/>
      <c r="C63" s="150"/>
      <c r="D63" s="126"/>
      <c r="E63" s="176"/>
      <c r="F63" s="187"/>
      <c r="G63" s="183"/>
      <c r="H63" s="26">
        <v>119</v>
      </c>
      <c r="I63" s="27">
        <v>27123.109</v>
      </c>
      <c r="J63" s="27">
        <v>27123.109</v>
      </c>
      <c r="K63" s="27">
        <v>27123.109</v>
      </c>
      <c r="L63" s="15">
        <f t="shared" si="2"/>
        <v>81369.327000000005</v>
      </c>
      <c r="M63" s="159"/>
    </row>
    <row r="64" spans="2:13" x14ac:dyDescent="0.25">
      <c r="B64" s="141"/>
      <c r="C64" s="150"/>
      <c r="D64" s="126"/>
      <c r="E64" s="176"/>
      <c r="F64" s="187"/>
      <c r="G64" s="183"/>
      <c r="H64" s="26">
        <v>244</v>
      </c>
      <c r="I64" s="15">
        <v>5504.5</v>
      </c>
      <c r="J64" s="15">
        <v>5504.5</v>
      </c>
      <c r="K64" s="15">
        <v>5504.5</v>
      </c>
      <c r="L64" s="15">
        <f t="shared" si="2"/>
        <v>16513.5</v>
      </c>
      <c r="M64" s="159"/>
    </row>
    <row r="65" spans="2:13" x14ac:dyDescent="0.25">
      <c r="B65" s="141"/>
      <c r="C65" s="150"/>
      <c r="D65" s="126"/>
      <c r="E65" s="176"/>
      <c r="F65" s="187"/>
      <c r="G65" s="183"/>
      <c r="H65" s="28">
        <v>247</v>
      </c>
      <c r="I65" s="15">
        <v>73509.777000000002</v>
      </c>
      <c r="J65" s="15">
        <v>73509.777000000002</v>
      </c>
      <c r="K65" s="15">
        <v>73509.777000000002</v>
      </c>
      <c r="L65" s="15">
        <f t="shared" si="2"/>
        <v>220529.33100000001</v>
      </c>
      <c r="M65" s="159"/>
    </row>
    <row r="66" spans="2:13" x14ac:dyDescent="0.25">
      <c r="B66" s="141"/>
      <c r="C66" s="150"/>
      <c r="D66" s="126"/>
      <c r="E66" s="176"/>
      <c r="F66" s="187"/>
      <c r="G66" s="183"/>
      <c r="H66" s="28">
        <v>611</v>
      </c>
      <c r="I66" s="15">
        <v>84801.504000000001</v>
      </c>
      <c r="J66" s="15">
        <v>84801.504000000001</v>
      </c>
      <c r="K66" s="15">
        <v>84801.504000000001</v>
      </c>
      <c r="L66" s="15">
        <f t="shared" si="2"/>
        <v>254404.51199999999</v>
      </c>
      <c r="M66" s="159"/>
    </row>
    <row r="67" spans="2:13" ht="15.75" customHeight="1" x14ac:dyDescent="0.25">
      <c r="B67" s="141"/>
      <c r="C67" s="150"/>
      <c r="D67" s="126"/>
      <c r="E67" s="176"/>
      <c r="F67" s="187"/>
      <c r="G67" s="183"/>
      <c r="H67" s="28">
        <v>612</v>
      </c>
      <c r="I67" s="15"/>
      <c r="J67" s="15"/>
      <c r="K67" s="15"/>
      <c r="L67" s="15">
        <f t="shared" si="2"/>
        <v>0</v>
      </c>
      <c r="M67" s="159"/>
    </row>
    <row r="68" spans="2:13" x14ac:dyDescent="0.25">
      <c r="B68" s="141"/>
      <c r="C68" s="150"/>
      <c r="D68" s="126"/>
      <c r="E68" s="176"/>
      <c r="F68" s="187"/>
      <c r="G68" s="183"/>
      <c r="H68" s="28">
        <v>852</v>
      </c>
      <c r="I68" s="15"/>
      <c r="J68" s="15"/>
      <c r="K68" s="15"/>
      <c r="L68" s="15">
        <f t="shared" si="2"/>
        <v>0</v>
      </c>
      <c r="M68" s="159"/>
    </row>
    <row r="69" spans="2:13" x14ac:dyDescent="0.25">
      <c r="B69" s="141"/>
      <c r="C69" s="150"/>
      <c r="D69" s="126"/>
      <c r="E69" s="176"/>
      <c r="F69" s="187"/>
      <c r="G69" s="184"/>
      <c r="H69" s="28">
        <v>853</v>
      </c>
      <c r="I69" s="15"/>
      <c r="J69" s="15"/>
      <c r="K69" s="15"/>
      <c r="L69" s="15">
        <f t="shared" si="2"/>
        <v>0</v>
      </c>
      <c r="M69" s="159"/>
    </row>
    <row r="70" spans="2:13" x14ac:dyDescent="0.25">
      <c r="B70" s="141"/>
      <c r="C70" s="150"/>
      <c r="D70" s="126"/>
      <c r="E70" s="176"/>
      <c r="F70" s="187"/>
      <c r="G70" s="29" t="s">
        <v>28</v>
      </c>
      <c r="H70" s="30">
        <v>244</v>
      </c>
      <c r="I70" s="15">
        <v>9714.9704700000002</v>
      </c>
      <c r="J70" s="15">
        <v>9718.5932599999996</v>
      </c>
      <c r="K70" s="15">
        <v>9686.3947000000007</v>
      </c>
      <c r="L70" s="15">
        <f t="shared" si="2"/>
        <v>29119.958430000002</v>
      </c>
      <c r="M70" s="83"/>
    </row>
    <row r="71" spans="2:13" x14ac:dyDescent="0.25">
      <c r="B71" s="141"/>
      <c r="C71" s="150"/>
      <c r="D71" s="126"/>
      <c r="E71" s="176"/>
      <c r="F71" s="187"/>
      <c r="G71" s="96" t="s">
        <v>28</v>
      </c>
      <c r="H71" s="30">
        <v>612</v>
      </c>
      <c r="I71" s="15">
        <v>4613.1760000000004</v>
      </c>
      <c r="J71" s="15">
        <v>4613.1760000000004</v>
      </c>
      <c r="K71" s="15">
        <v>4613.1760000000004</v>
      </c>
      <c r="L71" s="15">
        <f t="shared" si="2"/>
        <v>13839.528000000002</v>
      </c>
      <c r="M71" s="83"/>
    </row>
    <row r="72" spans="2:13" x14ac:dyDescent="0.25">
      <c r="B72" s="141"/>
      <c r="C72" s="150"/>
      <c r="D72" s="126"/>
      <c r="E72" s="176"/>
      <c r="F72" s="187"/>
      <c r="G72" s="121" t="s">
        <v>162</v>
      </c>
      <c r="H72" s="30">
        <v>244</v>
      </c>
      <c r="I72" s="15">
        <v>196.12555</v>
      </c>
      <c r="J72" s="15"/>
      <c r="K72" s="15"/>
      <c r="L72" s="15">
        <f t="shared" si="2"/>
        <v>196.12555</v>
      </c>
      <c r="M72" s="83"/>
    </row>
    <row r="73" spans="2:13" ht="15.75" customHeight="1" x14ac:dyDescent="0.25">
      <c r="B73" s="141"/>
      <c r="C73" s="150"/>
      <c r="D73" s="126"/>
      <c r="E73" s="176"/>
      <c r="F73" s="187"/>
      <c r="G73" s="121" t="s">
        <v>163</v>
      </c>
      <c r="H73" s="30">
        <v>244</v>
      </c>
      <c r="I73" s="15">
        <v>42.97045</v>
      </c>
      <c r="J73" s="15"/>
      <c r="K73" s="15"/>
      <c r="L73" s="15">
        <f t="shared" si="2"/>
        <v>42.97045</v>
      </c>
      <c r="M73" s="83"/>
    </row>
    <row r="74" spans="2:13" x14ac:dyDescent="0.25">
      <c r="B74" s="141"/>
      <c r="C74" s="150"/>
      <c r="D74" s="126"/>
      <c r="E74" s="176"/>
      <c r="F74" s="187"/>
      <c r="G74" s="110" t="s">
        <v>29</v>
      </c>
      <c r="H74" s="30">
        <v>244</v>
      </c>
      <c r="I74" s="15">
        <v>1120.4169999999999</v>
      </c>
      <c r="J74" s="15">
        <v>1121.624</v>
      </c>
      <c r="K74" s="15">
        <v>1155.835</v>
      </c>
      <c r="L74" s="15">
        <f t="shared" si="2"/>
        <v>3397.8760000000002</v>
      </c>
      <c r="M74" s="83"/>
    </row>
    <row r="75" spans="2:13" x14ac:dyDescent="0.25">
      <c r="B75" s="141"/>
      <c r="C75" s="150"/>
      <c r="D75" s="126"/>
      <c r="E75" s="176"/>
      <c r="F75" s="187"/>
      <c r="G75" s="164" t="s">
        <v>47</v>
      </c>
      <c r="H75" s="31">
        <v>111</v>
      </c>
      <c r="I75" s="15"/>
      <c r="J75" s="15"/>
      <c r="K75" s="15"/>
      <c r="L75" s="15">
        <f t="shared" si="2"/>
        <v>0</v>
      </c>
      <c r="M75" s="125" t="s">
        <v>48</v>
      </c>
    </row>
    <row r="76" spans="2:13" ht="15.75" customHeight="1" x14ac:dyDescent="0.25">
      <c r="B76" s="141"/>
      <c r="C76" s="150"/>
      <c r="D76" s="126"/>
      <c r="E76" s="176"/>
      <c r="F76" s="187"/>
      <c r="G76" s="165"/>
      <c r="H76" s="32">
        <v>119</v>
      </c>
      <c r="I76" s="15"/>
      <c r="J76" s="15"/>
      <c r="K76" s="15"/>
      <c r="L76" s="15">
        <f t="shared" si="2"/>
        <v>0</v>
      </c>
      <c r="M76" s="126"/>
    </row>
    <row r="77" spans="2:13" x14ac:dyDescent="0.25">
      <c r="B77" s="141"/>
      <c r="C77" s="150"/>
      <c r="D77" s="126"/>
      <c r="E77" s="176"/>
      <c r="F77" s="187"/>
      <c r="G77" s="165"/>
      <c r="H77" s="32">
        <v>112</v>
      </c>
      <c r="I77" s="15"/>
      <c r="J77" s="15"/>
      <c r="K77" s="15"/>
      <c r="L77" s="15">
        <f t="shared" si="2"/>
        <v>0</v>
      </c>
      <c r="M77" s="126"/>
    </row>
    <row r="78" spans="2:13" x14ac:dyDescent="0.25">
      <c r="B78" s="141"/>
      <c r="C78" s="150"/>
      <c r="D78" s="126"/>
      <c r="E78" s="176"/>
      <c r="F78" s="187"/>
      <c r="G78" s="165"/>
      <c r="H78" s="32">
        <v>244</v>
      </c>
      <c r="I78" s="15">
        <v>2203.2375499999998</v>
      </c>
      <c r="J78" s="15"/>
      <c r="K78" s="15"/>
      <c r="L78" s="15">
        <f t="shared" si="2"/>
        <v>2203.2375499999998</v>
      </c>
      <c r="M78" s="126"/>
    </row>
    <row r="79" spans="2:13" x14ac:dyDescent="0.25">
      <c r="B79" s="141"/>
      <c r="C79" s="150"/>
      <c r="D79" s="126"/>
      <c r="E79" s="176"/>
      <c r="F79" s="187"/>
      <c r="G79" s="165"/>
      <c r="H79" s="32">
        <v>340</v>
      </c>
      <c r="I79" s="15">
        <v>85</v>
      </c>
      <c r="J79" s="15"/>
      <c r="K79" s="15"/>
      <c r="L79" s="15">
        <f t="shared" si="2"/>
        <v>85</v>
      </c>
      <c r="M79" s="126"/>
    </row>
    <row r="80" spans="2:13" x14ac:dyDescent="0.25">
      <c r="B80" s="141"/>
      <c r="C80" s="150"/>
      <c r="D80" s="127"/>
      <c r="E80" s="174"/>
      <c r="F80" s="162"/>
      <c r="G80" s="188"/>
      <c r="H80" s="32">
        <v>611</v>
      </c>
      <c r="I80" s="15"/>
      <c r="J80" s="15"/>
      <c r="K80" s="15"/>
      <c r="L80" s="15">
        <f t="shared" si="2"/>
        <v>0</v>
      </c>
      <c r="M80" s="127"/>
    </row>
    <row r="81" spans="2:15" ht="33.75" customHeight="1" x14ac:dyDescent="0.25">
      <c r="B81" s="132" t="s">
        <v>49</v>
      </c>
      <c r="C81" s="130" t="s">
        <v>50</v>
      </c>
      <c r="D81" s="125" t="s">
        <v>95</v>
      </c>
      <c r="E81" s="151">
        <v>247</v>
      </c>
      <c r="F81" s="193" t="s">
        <v>41</v>
      </c>
      <c r="G81" s="192" t="s">
        <v>27</v>
      </c>
      <c r="H81" s="18">
        <v>243</v>
      </c>
      <c r="I81" s="15">
        <v>65095.252</v>
      </c>
      <c r="J81" s="15">
        <v>29542.446</v>
      </c>
      <c r="K81" s="15">
        <v>0</v>
      </c>
      <c r="L81" s="15">
        <f t="shared" si="2"/>
        <v>94637.698000000004</v>
      </c>
      <c r="M81" s="112"/>
    </row>
    <row r="82" spans="2:15" x14ac:dyDescent="0.25">
      <c r="B82" s="133"/>
      <c r="C82" s="131"/>
      <c r="D82" s="127"/>
      <c r="E82" s="172"/>
      <c r="F82" s="194"/>
      <c r="G82" s="192"/>
      <c r="H82" s="56">
        <v>244</v>
      </c>
      <c r="I82" s="15"/>
      <c r="J82" s="15"/>
      <c r="K82" s="15"/>
      <c r="L82" s="15">
        <f t="shared" si="2"/>
        <v>0</v>
      </c>
      <c r="M82" s="86"/>
    </row>
    <row r="83" spans="2:15" ht="31.5" customHeight="1" x14ac:dyDescent="0.25">
      <c r="B83" s="90" t="s">
        <v>51</v>
      </c>
      <c r="C83" s="94" t="s">
        <v>125</v>
      </c>
      <c r="D83" s="86" t="s">
        <v>14</v>
      </c>
      <c r="E83" s="1">
        <v>241</v>
      </c>
      <c r="F83" s="1" t="s">
        <v>126</v>
      </c>
      <c r="G83" s="3" t="s">
        <v>127</v>
      </c>
      <c r="H83" s="1">
        <v>811</v>
      </c>
      <c r="I83" s="15">
        <v>14500</v>
      </c>
      <c r="J83" s="15">
        <v>14500</v>
      </c>
      <c r="K83" s="15">
        <v>14500</v>
      </c>
      <c r="L83" s="15">
        <f t="shared" si="2"/>
        <v>43500</v>
      </c>
      <c r="M83" s="82"/>
    </row>
    <row r="84" spans="2:15" x14ac:dyDescent="0.25">
      <c r="B84" s="132" t="s">
        <v>52</v>
      </c>
      <c r="C84" s="130" t="s">
        <v>53</v>
      </c>
      <c r="D84" s="125" t="s">
        <v>96</v>
      </c>
      <c r="E84" s="173">
        <v>243</v>
      </c>
      <c r="F84" s="173" t="s">
        <v>54</v>
      </c>
      <c r="G84" s="164" t="s">
        <v>97</v>
      </c>
      <c r="H84" s="95">
        <v>111</v>
      </c>
      <c r="I84" s="15">
        <v>1076.1189999999999</v>
      </c>
      <c r="J84" s="15">
        <v>1076.1189999999999</v>
      </c>
      <c r="K84" s="15">
        <v>1076.1189999999999</v>
      </c>
      <c r="L84" s="15">
        <f t="shared" si="2"/>
        <v>3228.357</v>
      </c>
      <c r="M84" s="125" t="s">
        <v>55</v>
      </c>
    </row>
    <row r="85" spans="2:15" ht="19.5" customHeight="1" x14ac:dyDescent="0.25">
      <c r="B85" s="138"/>
      <c r="C85" s="143"/>
      <c r="D85" s="126"/>
      <c r="E85" s="176"/>
      <c r="F85" s="176"/>
      <c r="G85" s="195"/>
      <c r="H85" s="95">
        <v>119</v>
      </c>
      <c r="I85" s="15">
        <v>324.988</v>
      </c>
      <c r="J85" s="15">
        <v>324.988</v>
      </c>
      <c r="K85" s="15">
        <v>324.988</v>
      </c>
      <c r="L85" s="15">
        <f t="shared" si="2"/>
        <v>974.96399999999994</v>
      </c>
      <c r="M85" s="126"/>
    </row>
    <row r="86" spans="2:15" x14ac:dyDescent="0.25">
      <c r="B86" s="138"/>
      <c r="C86" s="143"/>
      <c r="D86" s="126"/>
      <c r="E86" s="176"/>
      <c r="F86" s="176"/>
      <c r="G86" s="195"/>
      <c r="H86" s="95">
        <v>321</v>
      </c>
      <c r="I86" s="15"/>
      <c r="J86" s="15"/>
      <c r="K86" s="15"/>
      <c r="L86" s="15">
        <f t="shared" si="2"/>
        <v>0</v>
      </c>
      <c r="M86" s="126"/>
    </row>
    <row r="87" spans="2:15" x14ac:dyDescent="0.25">
      <c r="B87" s="138"/>
      <c r="C87" s="143"/>
      <c r="D87" s="126"/>
      <c r="E87" s="176"/>
      <c r="F87" s="176"/>
      <c r="G87" s="195"/>
      <c r="H87" s="95">
        <v>244</v>
      </c>
      <c r="I87" s="15">
        <v>3313.3110000000001</v>
      </c>
      <c r="J87" s="15">
        <v>3313.3110000000001</v>
      </c>
      <c r="K87" s="15">
        <v>3313.3110000000001</v>
      </c>
      <c r="L87" s="15">
        <f t="shared" si="2"/>
        <v>9939.9330000000009</v>
      </c>
      <c r="M87" s="126"/>
    </row>
    <row r="88" spans="2:15" x14ac:dyDescent="0.25">
      <c r="B88" s="133"/>
      <c r="C88" s="131"/>
      <c r="D88" s="127"/>
      <c r="E88" s="174"/>
      <c r="F88" s="174"/>
      <c r="G88" s="190"/>
      <c r="H88" s="95">
        <v>612</v>
      </c>
      <c r="I88" s="15">
        <v>3951.1819999999998</v>
      </c>
      <c r="J88" s="15">
        <v>3951.1819999999998</v>
      </c>
      <c r="K88" s="15">
        <v>3951.1819999999998</v>
      </c>
      <c r="L88" s="15">
        <f t="shared" si="2"/>
        <v>11853.545999999998</v>
      </c>
      <c r="M88" s="127"/>
    </row>
    <row r="89" spans="2:15" x14ac:dyDescent="0.25">
      <c r="B89" s="132" t="s">
        <v>56</v>
      </c>
      <c r="C89" s="130" t="s">
        <v>116</v>
      </c>
      <c r="D89" s="125" t="s">
        <v>96</v>
      </c>
      <c r="E89" s="173">
        <v>243</v>
      </c>
      <c r="F89" s="173" t="s">
        <v>54</v>
      </c>
      <c r="G89" s="164" t="s">
        <v>111</v>
      </c>
      <c r="H89" s="95">
        <v>244</v>
      </c>
      <c r="I89" s="15">
        <f>14138.17991-6800.99549</f>
        <v>7337.1844200000005</v>
      </c>
      <c r="J89" s="15">
        <v>12456.84073</v>
      </c>
      <c r="K89" s="15">
        <v>11471.0399</v>
      </c>
      <c r="L89" s="15">
        <f t="shared" si="2"/>
        <v>31265.065050000001</v>
      </c>
      <c r="M89" s="125" t="s">
        <v>113</v>
      </c>
    </row>
    <row r="90" spans="2:15" x14ac:dyDescent="0.25">
      <c r="B90" s="138"/>
      <c r="C90" s="131"/>
      <c r="D90" s="126"/>
      <c r="E90" s="175"/>
      <c r="F90" s="174"/>
      <c r="G90" s="188"/>
      <c r="H90" s="95">
        <v>612</v>
      </c>
      <c r="I90" s="15">
        <f>5029.52+1771.47549</f>
        <v>6800.9954900000002</v>
      </c>
      <c r="J90" s="15"/>
      <c r="K90" s="15"/>
      <c r="L90" s="15">
        <f t="shared" si="2"/>
        <v>6800.9954900000002</v>
      </c>
      <c r="M90" s="126"/>
    </row>
    <row r="91" spans="2:15" ht="15.75" customHeight="1" x14ac:dyDescent="0.25">
      <c r="B91" s="138"/>
      <c r="C91" s="130" t="s">
        <v>117</v>
      </c>
      <c r="D91" s="126"/>
      <c r="E91" s="173">
        <v>243</v>
      </c>
      <c r="F91" s="173" t="s">
        <v>54</v>
      </c>
      <c r="G91" s="164" t="s">
        <v>111</v>
      </c>
      <c r="H91" s="95">
        <v>244</v>
      </c>
      <c r="I91" s="15">
        <f>6059.22009-2914.71242</f>
        <v>3144.50767</v>
      </c>
      <c r="J91" s="15">
        <v>6135.4592700000003</v>
      </c>
      <c r="K91" s="15">
        <v>6452.4601000000002</v>
      </c>
      <c r="L91" s="15">
        <f t="shared" si="2"/>
        <v>15732.42704</v>
      </c>
      <c r="M91" s="126"/>
    </row>
    <row r="92" spans="2:15" x14ac:dyDescent="0.25">
      <c r="B92" s="138"/>
      <c r="C92" s="131"/>
      <c r="D92" s="126"/>
      <c r="E92" s="174"/>
      <c r="F92" s="174"/>
      <c r="G92" s="188"/>
      <c r="H92" s="95">
        <v>612</v>
      </c>
      <c r="I92" s="15">
        <f>2155.50862+759.2038</f>
        <v>2914.7124199999998</v>
      </c>
      <c r="J92" s="15"/>
      <c r="K92" s="15"/>
      <c r="L92" s="15">
        <f t="shared" si="2"/>
        <v>2914.7124199999998</v>
      </c>
      <c r="M92" s="126"/>
      <c r="O92" s="80"/>
    </row>
    <row r="93" spans="2:15" ht="15.75" customHeight="1" x14ac:dyDescent="0.25">
      <c r="B93" s="138"/>
      <c r="C93" s="130" t="s">
        <v>118</v>
      </c>
      <c r="D93" s="126"/>
      <c r="E93" s="173">
        <v>243</v>
      </c>
      <c r="F93" s="173" t="s">
        <v>54</v>
      </c>
      <c r="G93" s="164" t="s">
        <v>111</v>
      </c>
      <c r="H93" s="95">
        <v>244</v>
      </c>
      <c r="I93" s="15">
        <f>60.77453-29.23483</f>
        <v>31.5397</v>
      </c>
      <c r="J93" s="15">
        <v>55.944740000000003</v>
      </c>
      <c r="K93" s="15">
        <v>53.932299999999998</v>
      </c>
      <c r="L93" s="15">
        <f t="shared" si="2"/>
        <v>141.41674</v>
      </c>
      <c r="M93" s="126"/>
    </row>
    <row r="94" spans="2:15" ht="21.75" customHeight="1" x14ac:dyDescent="0.25">
      <c r="B94" s="133"/>
      <c r="C94" s="131"/>
      <c r="D94" s="127"/>
      <c r="E94" s="174"/>
      <c r="F94" s="174"/>
      <c r="G94" s="188"/>
      <c r="H94" s="95">
        <v>612</v>
      </c>
      <c r="I94" s="15">
        <f>21.61995+7.61488</f>
        <v>29.234829999999999</v>
      </c>
      <c r="J94" s="15"/>
      <c r="K94" s="15"/>
      <c r="L94" s="15">
        <f t="shared" si="2"/>
        <v>29.234829999999999</v>
      </c>
      <c r="M94" s="127"/>
    </row>
    <row r="95" spans="2:15" ht="30" customHeight="1" x14ac:dyDescent="0.25">
      <c r="B95" s="132" t="s">
        <v>57</v>
      </c>
      <c r="C95" s="130" t="s">
        <v>122</v>
      </c>
      <c r="D95" s="125" t="s">
        <v>96</v>
      </c>
      <c r="E95" s="173">
        <v>243</v>
      </c>
      <c r="F95" s="173" t="s">
        <v>41</v>
      </c>
      <c r="G95" s="128" t="s">
        <v>92</v>
      </c>
      <c r="H95" s="95">
        <v>244</v>
      </c>
      <c r="I95" s="15">
        <v>1251</v>
      </c>
      <c r="J95" s="15">
        <v>1251</v>
      </c>
      <c r="K95" s="15">
        <v>1251</v>
      </c>
      <c r="L95" s="15">
        <f t="shared" si="2"/>
        <v>3753</v>
      </c>
      <c r="M95" s="125" t="s">
        <v>124</v>
      </c>
    </row>
    <row r="96" spans="2:15" ht="27.75" customHeight="1" x14ac:dyDescent="0.25">
      <c r="B96" s="133"/>
      <c r="C96" s="131"/>
      <c r="D96" s="127"/>
      <c r="E96" s="174"/>
      <c r="F96" s="174"/>
      <c r="G96" s="129"/>
      <c r="H96" s="95">
        <v>612</v>
      </c>
      <c r="I96" s="15"/>
      <c r="J96" s="15"/>
      <c r="K96" s="15"/>
      <c r="L96" s="15">
        <f t="shared" si="2"/>
        <v>0</v>
      </c>
      <c r="M96" s="126"/>
    </row>
    <row r="97" spans="2:15" ht="30.75" customHeight="1" x14ac:dyDescent="0.25">
      <c r="B97" s="132" t="s">
        <v>58</v>
      </c>
      <c r="C97" s="130" t="s">
        <v>123</v>
      </c>
      <c r="D97" s="125" t="s">
        <v>96</v>
      </c>
      <c r="E97" s="173">
        <v>243</v>
      </c>
      <c r="F97" s="173" t="s">
        <v>41</v>
      </c>
      <c r="G97" s="128" t="s">
        <v>93</v>
      </c>
      <c r="H97" s="95">
        <v>244</v>
      </c>
      <c r="I97" s="15">
        <v>2432.5</v>
      </c>
      <c r="J97" s="15">
        <v>2432.5</v>
      </c>
      <c r="K97" s="15">
        <v>2432.5</v>
      </c>
      <c r="L97" s="15">
        <f t="shared" si="2"/>
        <v>7297.5</v>
      </c>
      <c r="M97" s="127"/>
    </row>
    <row r="98" spans="2:15" ht="33" customHeight="1" x14ac:dyDescent="0.25">
      <c r="B98" s="133"/>
      <c r="C98" s="131"/>
      <c r="D98" s="127"/>
      <c r="E98" s="174"/>
      <c r="F98" s="174"/>
      <c r="G98" s="129"/>
      <c r="H98" s="95">
        <v>612</v>
      </c>
      <c r="I98" s="15"/>
      <c r="J98" s="15"/>
      <c r="K98" s="15"/>
      <c r="L98" s="15">
        <f t="shared" si="2"/>
        <v>0</v>
      </c>
      <c r="M98" s="85"/>
    </row>
    <row r="99" spans="2:15" ht="15.75" customHeight="1" x14ac:dyDescent="0.25">
      <c r="B99" s="132" t="s">
        <v>104</v>
      </c>
      <c r="C99" s="94" t="s">
        <v>135</v>
      </c>
      <c r="D99" s="83" t="s">
        <v>96</v>
      </c>
      <c r="E99" s="97">
        <v>243</v>
      </c>
      <c r="F99" s="97" t="s">
        <v>41</v>
      </c>
      <c r="G99" s="87" t="s">
        <v>136</v>
      </c>
      <c r="H99" s="1">
        <v>244</v>
      </c>
      <c r="I99" s="15"/>
      <c r="J99" s="15"/>
      <c r="K99" s="15"/>
      <c r="L99" s="15">
        <f t="shared" si="2"/>
        <v>0</v>
      </c>
      <c r="M99" s="75"/>
    </row>
    <row r="100" spans="2:15" ht="63" x14ac:dyDescent="0.25">
      <c r="B100" s="133"/>
      <c r="C100" s="123" t="s">
        <v>166</v>
      </c>
      <c r="D100" s="83" t="s">
        <v>96</v>
      </c>
      <c r="E100" s="97">
        <v>243</v>
      </c>
      <c r="F100" s="97" t="s">
        <v>41</v>
      </c>
      <c r="G100" s="87" t="s">
        <v>137</v>
      </c>
      <c r="H100" s="1">
        <v>244</v>
      </c>
      <c r="I100" s="15"/>
      <c r="J100" s="15"/>
      <c r="K100" s="15"/>
      <c r="L100" s="15">
        <f t="shared" si="2"/>
        <v>0</v>
      </c>
      <c r="M100" s="75"/>
    </row>
    <row r="101" spans="2:15" ht="78.75" x14ac:dyDescent="0.25">
      <c r="B101" s="90" t="s">
        <v>105</v>
      </c>
      <c r="C101" s="94" t="s">
        <v>107</v>
      </c>
      <c r="D101" s="83" t="s">
        <v>96</v>
      </c>
      <c r="E101" s="1">
        <v>243</v>
      </c>
      <c r="F101" s="1" t="s">
        <v>41</v>
      </c>
      <c r="G101" s="3" t="s">
        <v>106</v>
      </c>
      <c r="H101" s="1">
        <v>244</v>
      </c>
      <c r="I101" s="15"/>
      <c r="J101" s="15"/>
      <c r="K101" s="15"/>
      <c r="L101" s="15">
        <f t="shared" ref="L101" si="3">SUM(I101:K101)</f>
        <v>0</v>
      </c>
      <c r="M101" s="75"/>
    </row>
    <row r="102" spans="2:15" x14ac:dyDescent="0.25">
      <c r="B102" s="132" t="s">
        <v>108</v>
      </c>
      <c r="C102" s="130" t="s">
        <v>148</v>
      </c>
      <c r="D102" s="125" t="s">
        <v>96</v>
      </c>
      <c r="E102" s="151">
        <v>243</v>
      </c>
      <c r="F102" s="151" t="s">
        <v>54</v>
      </c>
      <c r="G102" s="147" t="s">
        <v>150</v>
      </c>
      <c r="H102" s="1">
        <v>244</v>
      </c>
      <c r="I102" s="15">
        <v>3086.4409999999998</v>
      </c>
      <c r="J102" s="15">
        <v>3086.4409999999998</v>
      </c>
      <c r="K102" s="15">
        <v>3086.4409999999998</v>
      </c>
      <c r="L102" s="15">
        <f t="shared" si="2"/>
        <v>9259.3230000000003</v>
      </c>
      <c r="M102" s="125" t="s">
        <v>120</v>
      </c>
    </row>
    <row r="103" spans="2:15" x14ac:dyDescent="0.25">
      <c r="B103" s="138"/>
      <c r="C103" s="143"/>
      <c r="D103" s="126"/>
      <c r="E103" s="152"/>
      <c r="F103" s="152"/>
      <c r="G103" s="149"/>
      <c r="H103" s="1">
        <v>321</v>
      </c>
      <c r="I103" s="15">
        <v>1083.442</v>
      </c>
      <c r="J103" s="15">
        <v>1083.442</v>
      </c>
      <c r="K103" s="15">
        <v>1083.442</v>
      </c>
      <c r="L103" s="15">
        <f t="shared" ref="L103:L108" si="4">SUM(I103:K103)</f>
        <v>3250.326</v>
      </c>
      <c r="M103" s="126"/>
    </row>
    <row r="104" spans="2:15" x14ac:dyDescent="0.25">
      <c r="B104" s="138"/>
      <c r="C104" s="131"/>
      <c r="D104" s="126"/>
      <c r="E104" s="152"/>
      <c r="F104" s="152"/>
      <c r="G104" s="148"/>
      <c r="H104" s="1">
        <v>612</v>
      </c>
      <c r="I104" s="15">
        <v>6802.317</v>
      </c>
      <c r="J104" s="15">
        <v>6802.317</v>
      </c>
      <c r="K104" s="15">
        <v>6802.317</v>
      </c>
      <c r="L104" s="15">
        <f t="shared" si="4"/>
        <v>20406.951000000001</v>
      </c>
      <c r="M104" s="126"/>
    </row>
    <row r="105" spans="2:15" x14ac:dyDescent="0.25">
      <c r="B105" s="138"/>
      <c r="C105" s="130" t="s">
        <v>149</v>
      </c>
      <c r="D105" s="126"/>
      <c r="E105" s="152"/>
      <c r="F105" s="152"/>
      <c r="G105" s="147" t="s">
        <v>151</v>
      </c>
      <c r="H105" s="1">
        <v>244</v>
      </c>
      <c r="I105" s="15">
        <v>9.2880000000000003</v>
      </c>
      <c r="J105" s="15">
        <v>9.2880000000000003</v>
      </c>
      <c r="K105" s="15">
        <v>9.2880000000000003</v>
      </c>
      <c r="L105" s="15">
        <f t="shared" si="4"/>
        <v>27.864000000000001</v>
      </c>
      <c r="M105" s="126"/>
    </row>
    <row r="106" spans="2:15" x14ac:dyDescent="0.25">
      <c r="B106" s="138"/>
      <c r="C106" s="143"/>
      <c r="D106" s="126"/>
      <c r="E106" s="152"/>
      <c r="F106" s="152"/>
      <c r="G106" s="149"/>
      <c r="H106" s="1">
        <v>321</v>
      </c>
      <c r="I106" s="15">
        <v>3.2610000000000001</v>
      </c>
      <c r="J106" s="15">
        <v>3.2610000000000001</v>
      </c>
      <c r="K106" s="15">
        <v>3.2610000000000001</v>
      </c>
      <c r="L106" s="15">
        <f t="shared" si="4"/>
        <v>9.7830000000000013</v>
      </c>
      <c r="M106" s="126"/>
    </row>
    <row r="107" spans="2:15" x14ac:dyDescent="0.25">
      <c r="B107" s="133"/>
      <c r="C107" s="131"/>
      <c r="D107" s="127"/>
      <c r="E107" s="172"/>
      <c r="F107" s="172"/>
      <c r="G107" s="148"/>
      <c r="H107" s="1">
        <v>612</v>
      </c>
      <c r="I107" s="15">
        <v>20.469000000000001</v>
      </c>
      <c r="J107" s="15">
        <v>20.469000000000001</v>
      </c>
      <c r="K107" s="15">
        <v>20.469000000000001</v>
      </c>
      <c r="L107" s="15">
        <f t="shared" si="4"/>
        <v>61.407000000000004</v>
      </c>
      <c r="M107" s="127"/>
    </row>
    <row r="108" spans="2:15" ht="94.5" x14ac:dyDescent="0.25">
      <c r="B108" s="116" t="s">
        <v>109</v>
      </c>
      <c r="C108" s="94" t="s">
        <v>119</v>
      </c>
      <c r="D108" s="114" t="s">
        <v>96</v>
      </c>
      <c r="E108" s="117">
        <v>243</v>
      </c>
      <c r="F108" s="117" t="s">
        <v>41</v>
      </c>
      <c r="G108" s="88" t="s">
        <v>110</v>
      </c>
      <c r="H108" s="1">
        <v>244</v>
      </c>
      <c r="I108" s="15"/>
      <c r="J108" s="15"/>
      <c r="K108" s="15"/>
      <c r="L108" s="15">
        <f t="shared" si="4"/>
        <v>0</v>
      </c>
      <c r="M108" s="114" t="s">
        <v>120</v>
      </c>
    </row>
    <row r="109" spans="2:15" ht="15.75" customHeight="1" x14ac:dyDescent="0.25">
      <c r="B109" s="169" t="s">
        <v>59</v>
      </c>
      <c r="C109" s="170"/>
      <c r="D109" s="58"/>
      <c r="E109" s="58"/>
      <c r="F109" s="58"/>
      <c r="G109" s="59"/>
      <c r="H109" s="58"/>
      <c r="I109" s="100">
        <f>SUM(I37:I108)</f>
        <v>873496.7435499999</v>
      </c>
      <c r="J109" s="60">
        <f>SUM(J37:J108)</f>
        <v>830237.00400000007</v>
      </c>
      <c r="K109" s="60">
        <f>SUM(K37:K108)</f>
        <v>800056.15800000005</v>
      </c>
      <c r="L109" s="60">
        <f t="shared" ref="L109" si="5">SUM(L37:L108)</f>
        <v>2503789.9055499998</v>
      </c>
      <c r="M109" s="61"/>
      <c r="O109" s="5"/>
    </row>
    <row r="110" spans="2:15" x14ac:dyDescent="0.25">
      <c r="B110" s="62" t="s">
        <v>60</v>
      </c>
      <c r="C110" s="63"/>
      <c r="D110" s="63"/>
      <c r="E110" s="63"/>
      <c r="F110" s="63"/>
      <c r="G110" s="64"/>
      <c r="H110" s="63"/>
      <c r="I110" s="65"/>
      <c r="J110" s="65"/>
      <c r="K110" s="65"/>
      <c r="L110" s="65"/>
      <c r="M110" s="66"/>
      <c r="O110" s="5"/>
    </row>
    <row r="111" spans="2:15" x14ac:dyDescent="0.25">
      <c r="B111" s="128" t="s">
        <v>61</v>
      </c>
      <c r="C111" s="125" t="s">
        <v>26</v>
      </c>
      <c r="D111" s="159" t="s">
        <v>96</v>
      </c>
      <c r="E111" s="141" t="s">
        <v>12</v>
      </c>
      <c r="F111" s="141" t="s">
        <v>90</v>
      </c>
      <c r="G111" s="141" t="s">
        <v>27</v>
      </c>
      <c r="H111" s="86">
        <v>614</v>
      </c>
      <c r="I111" s="15">
        <v>197410.989</v>
      </c>
      <c r="J111" s="15">
        <v>197446.196</v>
      </c>
      <c r="K111" s="15">
        <v>197480.40700000001</v>
      </c>
      <c r="L111" s="15">
        <f t="shared" ref="L111:L121" si="6">SUM(I111:K111)</f>
        <v>592337.59199999995</v>
      </c>
      <c r="M111" s="171" t="s">
        <v>62</v>
      </c>
    </row>
    <row r="112" spans="2:15" s="33" customFormat="1" x14ac:dyDescent="0.25">
      <c r="B112" s="142"/>
      <c r="C112" s="126"/>
      <c r="D112" s="159"/>
      <c r="E112" s="141"/>
      <c r="F112" s="141"/>
      <c r="G112" s="141"/>
      <c r="H112" s="86">
        <v>612</v>
      </c>
      <c r="I112" s="15">
        <v>3500</v>
      </c>
      <c r="J112" s="15">
        <v>3500</v>
      </c>
      <c r="K112" s="15">
        <v>3500</v>
      </c>
      <c r="L112" s="15">
        <f t="shared" si="6"/>
        <v>10500</v>
      </c>
      <c r="M112" s="171"/>
    </row>
    <row r="113" spans="2:15" s="34" customFormat="1" ht="15.75" customHeight="1" x14ac:dyDescent="0.25">
      <c r="B113" s="142"/>
      <c r="C113" s="126"/>
      <c r="D113" s="159"/>
      <c r="E113" s="141"/>
      <c r="F113" s="141"/>
      <c r="G113" s="141"/>
      <c r="H113" s="86">
        <v>614</v>
      </c>
      <c r="I113" s="15"/>
      <c r="J113" s="15"/>
      <c r="K113" s="15"/>
      <c r="L113" s="15">
        <f t="shared" si="6"/>
        <v>0</v>
      </c>
      <c r="M113" s="171"/>
    </row>
    <row r="114" spans="2:15" s="34" customFormat="1" x14ac:dyDescent="0.25">
      <c r="B114" s="142"/>
      <c r="C114" s="126"/>
      <c r="D114" s="159"/>
      <c r="E114" s="141"/>
      <c r="F114" s="141"/>
      <c r="G114" s="113" t="s">
        <v>71</v>
      </c>
      <c r="H114" s="86">
        <v>614</v>
      </c>
      <c r="I114" s="15">
        <v>575</v>
      </c>
      <c r="J114" s="15">
        <v>575</v>
      </c>
      <c r="K114" s="15">
        <v>575</v>
      </c>
      <c r="L114" s="15">
        <f t="shared" si="6"/>
        <v>1725</v>
      </c>
      <c r="M114" s="171"/>
    </row>
    <row r="115" spans="2:15" s="34" customFormat="1" x14ac:dyDescent="0.25">
      <c r="B115" s="142"/>
      <c r="C115" s="159" t="s">
        <v>167</v>
      </c>
      <c r="D115" s="159"/>
      <c r="E115" s="141"/>
      <c r="F115" s="141"/>
      <c r="G115" s="138" t="s">
        <v>115</v>
      </c>
      <c r="H115" s="86">
        <v>614</v>
      </c>
      <c r="I115" s="15">
        <v>19107.136999999999</v>
      </c>
      <c r="J115" s="15">
        <v>19107.136999999999</v>
      </c>
      <c r="K115" s="15">
        <v>19107.136999999999</v>
      </c>
      <c r="L115" s="15">
        <f t="shared" si="6"/>
        <v>57321.410999999993</v>
      </c>
      <c r="M115" s="171"/>
    </row>
    <row r="116" spans="2:15" s="36" customFormat="1" x14ac:dyDescent="0.25">
      <c r="B116" s="142"/>
      <c r="C116" s="159"/>
      <c r="D116" s="159"/>
      <c r="E116" s="141"/>
      <c r="F116" s="141"/>
      <c r="G116" s="138"/>
      <c r="H116" s="86">
        <v>615</v>
      </c>
      <c r="I116" s="15"/>
      <c r="J116" s="15"/>
      <c r="K116" s="15"/>
      <c r="L116" s="15">
        <f t="shared" si="6"/>
        <v>0</v>
      </c>
      <c r="M116" s="171"/>
    </row>
    <row r="117" spans="2:15" ht="15.75" customHeight="1" x14ac:dyDescent="0.25">
      <c r="B117" s="142"/>
      <c r="C117" s="159"/>
      <c r="D117" s="159"/>
      <c r="E117" s="141"/>
      <c r="F117" s="141"/>
      <c r="G117" s="138"/>
      <c r="H117" s="86">
        <v>625</v>
      </c>
      <c r="I117" s="15"/>
      <c r="J117" s="15"/>
      <c r="K117" s="15"/>
      <c r="L117" s="15">
        <f t="shared" si="6"/>
        <v>0</v>
      </c>
      <c r="M117" s="171"/>
    </row>
    <row r="118" spans="2:15" ht="15.75" customHeight="1" x14ac:dyDescent="0.25">
      <c r="B118" s="142"/>
      <c r="C118" s="159"/>
      <c r="D118" s="159"/>
      <c r="E118" s="141"/>
      <c r="F118" s="141"/>
      <c r="G118" s="138"/>
      <c r="H118" s="86">
        <v>635</v>
      </c>
      <c r="I118" s="15"/>
      <c r="J118" s="15"/>
      <c r="K118" s="15"/>
      <c r="L118" s="15">
        <f t="shared" si="6"/>
        <v>0</v>
      </c>
      <c r="M118" s="171"/>
      <c r="O118" s="36"/>
    </row>
    <row r="119" spans="2:15" x14ac:dyDescent="0.25">
      <c r="B119" s="129"/>
      <c r="C119" s="159"/>
      <c r="D119" s="159"/>
      <c r="E119" s="141"/>
      <c r="F119" s="141"/>
      <c r="G119" s="133"/>
      <c r="H119" s="86">
        <v>816</v>
      </c>
      <c r="I119" s="15"/>
      <c r="J119" s="15"/>
      <c r="K119" s="15"/>
      <c r="L119" s="15">
        <f t="shared" si="6"/>
        <v>0</v>
      </c>
      <c r="M119" s="171"/>
      <c r="O119" s="36"/>
    </row>
    <row r="120" spans="2:15" x14ac:dyDescent="0.25">
      <c r="B120" s="141" t="s">
        <v>91</v>
      </c>
      <c r="C120" s="150" t="s">
        <v>102</v>
      </c>
      <c r="D120" s="125" t="s">
        <v>95</v>
      </c>
      <c r="E120" s="151">
        <v>247</v>
      </c>
      <c r="F120" s="151" t="s">
        <v>90</v>
      </c>
      <c r="G120" s="132" t="s">
        <v>27</v>
      </c>
      <c r="H120" s="1">
        <v>243</v>
      </c>
      <c r="I120" s="15"/>
      <c r="J120" s="15"/>
      <c r="K120" s="15"/>
      <c r="L120" s="15">
        <f t="shared" si="6"/>
        <v>0</v>
      </c>
      <c r="M120" s="82"/>
      <c r="O120" s="36"/>
    </row>
    <row r="121" spans="2:15" x14ac:dyDescent="0.25">
      <c r="B121" s="141"/>
      <c r="C121" s="150"/>
      <c r="D121" s="126"/>
      <c r="E121" s="152"/>
      <c r="F121" s="152"/>
      <c r="G121" s="133"/>
      <c r="H121" s="1">
        <v>414</v>
      </c>
      <c r="I121" s="15">
        <v>40777.974999999999</v>
      </c>
      <c r="J121" s="15"/>
      <c r="K121" s="15"/>
      <c r="L121" s="15">
        <f t="shared" si="6"/>
        <v>40777.974999999999</v>
      </c>
      <c r="M121" s="55" t="s">
        <v>147</v>
      </c>
      <c r="O121" s="36"/>
    </row>
    <row r="122" spans="2:15" x14ac:dyDescent="0.25">
      <c r="B122" s="153" t="s">
        <v>63</v>
      </c>
      <c r="C122" s="154"/>
      <c r="D122" s="67"/>
      <c r="E122" s="68"/>
      <c r="F122" s="68"/>
      <c r="G122" s="59"/>
      <c r="H122" s="68"/>
      <c r="I122" s="60">
        <f>SUM(I111:I121)</f>
        <v>261371.101</v>
      </c>
      <c r="J122" s="60">
        <f>SUM(J111:J121)</f>
        <v>220628.33299999998</v>
      </c>
      <c r="K122" s="60">
        <f>SUM(K111:K121)</f>
        <v>220662.54399999999</v>
      </c>
      <c r="L122" s="60">
        <f>SUM(L111:L121)</f>
        <v>702661.97799999989</v>
      </c>
      <c r="M122" s="69"/>
      <c r="O122" s="36"/>
    </row>
    <row r="123" spans="2:15" x14ac:dyDescent="0.25">
      <c r="B123" s="155" t="s">
        <v>64</v>
      </c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7"/>
      <c r="O123" s="36"/>
    </row>
    <row r="124" spans="2:15" ht="15.75" customHeight="1" x14ac:dyDescent="0.25">
      <c r="B124" s="158" t="s">
        <v>65</v>
      </c>
      <c r="C124" s="173" t="s">
        <v>66</v>
      </c>
      <c r="D124" s="159" t="s">
        <v>96</v>
      </c>
      <c r="E124" s="160">
        <v>243</v>
      </c>
      <c r="F124" s="161" t="s">
        <v>41</v>
      </c>
      <c r="G124" s="164" t="s">
        <v>67</v>
      </c>
      <c r="H124" s="95">
        <v>112</v>
      </c>
      <c r="I124" s="35"/>
      <c r="J124" s="35"/>
      <c r="K124" s="35"/>
      <c r="L124" s="15">
        <f t="shared" ref="L124:L128" si="7">SUM(I124:K124)</f>
        <v>0</v>
      </c>
      <c r="M124" s="166" t="s">
        <v>160</v>
      </c>
      <c r="O124" s="36"/>
    </row>
    <row r="125" spans="2:15" x14ac:dyDescent="0.25">
      <c r="B125" s="158"/>
      <c r="C125" s="176"/>
      <c r="D125" s="159"/>
      <c r="E125" s="160"/>
      <c r="F125" s="162"/>
      <c r="G125" s="165"/>
      <c r="H125" s="95">
        <v>244</v>
      </c>
      <c r="I125" s="35">
        <v>2329</v>
      </c>
      <c r="J125" s="35">
        <v>2329</v>
      </c>
      <c r="K125" s="35">
        <v>2329</v>
      </c>
      <c r="L125" s="15">
        <f t="shared" si="7"/>
        <v>6987</v>
      </c>
      <c r="M125" s="167"/>
      <c r="O125" s="36"/>
    </row>
    <row r="126" spans="2:15" x14ac:dyDescent="0.25">
      <c r="B126" s="158"/>
      <c r="C126" s="176"/>
      <c r="D126" s="159"/>
      <c r="E126" s="160"/>
      <c r="F126" s="122" t="s">
        <v>90</v>
      </c>
      <c r="G126" s="165"/>
      <c r="H126" s="95">
        <v>614</v>
      </c>
      <c r="I126" s="54">
        <v>1500</v>
      </c>
      <c r="J126" s="54">
        <v>1500</v>
      </c>
      <c r="K126" s="54">
        <v>1500</v>
      </c>
      <c r="L126" s="15">
        <f t="shared" si="7"/>
        <v>4500</v>
      </c>
      <c r="M126" s="168"/>
    </row>
    <row r="127" spans="2:15" ht="38.25" x14ac:dyDescent="0.25">
      <c r="B127" s="158"/>
      <c r="C127" s="216" t="s">
        <v>168</v>
      </c>
      <c r="D127" s="159"/>
      <c r="E127" s="160"/>
      <c r="F127" s="161" t="s">
        <v>41</v>
      </c>
      <c r="G127" s="163" t="s">
        <v>158</v>
      </c>
      <c r="H127" s="122">
        <v>244</v>
      </c>
      <c r="I127" s="54">
        <v>6227.1440000000002</v>
      </c>
      <c r="J127" s="54"/>
      <c r="K127" s="54"/>
      <c r="L127" s="15">
        <f t="shared" si="7"/>
        <v>6227.1440000000002</v>
      </c>
      <c r="M127" s="124" t="s">
        <v>165</v>
      </c>
    </row>
    <row r="128" spans="2:15" ht="63" customHeight="1" x14ac:dyDescent="0.25">
      <c r="B128" s="158"/>
      <c r="C128" s="217"/>
      <c r="D128" s="159"/>
      <c r="E128" s="160"/>
      <c r="F128" s="162"/>
      <c r="G128" s="163"/>
      <c r="H128" s="95">
        <v>614</v>
      </c>
      <c r="I128" s="54">
        <v>6695</v>
      </c>
      <c r="J128" s="54">
        <v>0</v>
      </c>
      <c r="K128" s="54">
        <v>0</v>
      </c>
      <c r="L128" s="15">
        <f t="shared" si="7"/>
        <v>6695</v>
      </c>
      <c r="M128" s="115" t="s">
        <v>159</v>
      </c>
    </row>
    <row r="129" spans="2:13" x14ac:dyDescent="0.25">
      <c r="B129" s="134" t="s">
        <v>68</v>
      </c>
      <c r="C129" s="134"/>
      <c r="D129" s="70"/>
      <c r="E129" s="70"/>
      <c r="F129" s="70"/>
      <c r="G129" s="71"/>
      <c r="H129" s="70"/>
      <c r="I129" s="79">
        <f>SUM(I124:I128)</f>
        <v>16751.144</v>
      </c>
      <c r="J129" s="79">
        <f>SUM(J124:J128)</f>
        <v>3829</v>
      </c>
      <c r="K129" s="79">
        <f>SUM(K124:K128)</f>
        <v>3829</v>
      </c>
      <c r="L129" s="79">
        <f>SUM(L124:L128)</f>
        <v>24409.144</v>
      </c>
      <c r="M129" s="72"/>
    </row>
    <row r="130" spans="2:13" ht="15.75" customHeight="1" x14ac:dyDescent="0.25">
      <c r="B130" s="135" t="s">
        <v>69</v>
      </c>
      <c r="C130" s="136"/>
      <c r="D130" s="136"/>
      <c r="E130" s="136"/>
      <c r="F130" s="136"/>
      <c r="G130" s="136"/>
      <c r="H130" s="136"/>
      <c r="I130" s="137"/>
      <c r="J130" s="37"/>
      <c r="K130" s="37"/>
      <c r="L130" s="2"/>
      <c r="M130" s="2"/>
    </row>
    <row r="131" spans="2:13" x14ac:dyDescent="0.25">
      <c r="B131" s="132" t="s">
        <v>70</v>
      </c>
      <c r="C131" s="139" t="s">
        <v>138</v>
      </c>
      <c r="D131" s="125" t="s">
        <v>96</v>
      </c>
      <c r="E131" s="125">
        <v>243</v>
      </c>
      <c r="F131" s="125" t="s">
        <v>87</v>
      </c>
      <c r="G131" s="141" t="s">
        <v>71</v>
      </c>
      <c r="H131" s="86">
        <v>111</v>
      </c>
      <c r="I131" s="15">
        <v>2010.5119999999999</v>
      </c>
      <c r="J131" s="15">
        <v>2010.5119999999999</v>
      </c>
      <c r="K131" s="15">
        <v>2010.5119999999999</v>
      </c>
      <c r="L131" s="15">
        <f t="shared" ref="L131:L158" si="8">SUM(I131:K131)</f>
        <v>6031.5360000000001</v>
      </c>
      <c r="M131" s="125" t="s">
        <v>161</v>
      </c>
    </row>
    <row r="132" spans="2:13" x14ac:dyDescent="0.25">
      <c r="B132" s="138"/>
      <c r="C132" s="140"/>
      <c r="D132" s="126"/>
      <c r="E132" s="126"/>
      <c r="F132" s="126"/>
      <c r="G132" s="141"/>
      <c r="H132" s="86">
        <v>112</v>
      </c>
      <c r="I132" s="15"/>
      <c r="J132" s="15"/>
      <c r="K132" s="15"/>
      <c r="L132" s="15">
        <f t="shared" si="8"/>
        <v>0</v>
      </c>
      <c r="M132" s="126"/>
    </row>
    <row r="133" spans="2:13" x14ac:dyDescent="0.25">
      <c r="B133" s="138"/>
      <c r="C133" s="140"/>
      <c r="D133" s="126"/>
      <c r="E133" s="126"/>
      <c r="F133" s="126"/>
      <c r="G133" s="141"/>
      <c r="H133" s="86">
        <v>119</v>
      </c>
      <c r="I133" s="15">
        <v>607.17499999999995</v>
      </c>
      <c r="J133" s="15">
        <v>607.17499999999995</v>
      </c>
      <c r="K133" s="15">
        <v>607.17499999999995</v>
      </c>
      <c r="L133" s="15">
        <f t="shared" si="8"/>
        <v>1821.5249999999999</v>
      </c>
      <c r="M133" s="126"/>
    </row>
    <row r="134" spans="2:13" x14ac:dyDescent="0.25">
      <c r="B134" s="138"/>
      <c r="C134" s="140"/>
      <c r="D134" s="126"/>
      <c r="E134" s="126"/>
      <c r="F134" s="126"/>
      <c r="G134" s="141"/>
      <c r="H134" s="86">
        <v>611</v>
      </c>
      <c r="I134" s="15"/>
      <c r="J134" s="15"/>
      <c r="K134" s="15"/>
      <c r="L134" s="15">
        <f t="shared" si="8"/>
        <v>0</v>
      </c>
      <c r="M134" s="126"/>
    </row>
    <row r="135" spans="2:13" ht="17.25" customHeight="1" x14ac:dyDescent="0.25">
      <c r="B135" s="138"/>
      <c r="C135" s="140"/>
      <c r="D135" s="126"/>
      <c r="E135" s="126"/>
      <c r="F135" s="126"/>
      <c r="G135" s="141"/>
      <c r="H135" s="86">
        <v>244</v>
      </c>
      <c r="I135" s="15"/>
      <c r="J135" s="15"/>
      <c r="K135" s="15"/>
      <c r="L135" s="15">
        <f t="shared" si="8"/>
        <v>0</v>
      </c>
      <c r="M135" s="126"/>
    </row>
    <row r="136" spans="2:13" x14ac:dyDescent="0.25">
      <c r="B136" s="138"/>
      <c r="C136" s="140"/>
      <c r="D136" s="126"/>
      <c r="E136" s="126"/>
      <c r="F136" s="126"/>
      <c r="G136" s="89" t="s">
        <v>28</v>
      </c>
      <c r="H136" s="86">
        <v>244</v>
      </c>
      <c r="I136" s="15">
        <v>857.33699999999999</v>
      </c>
      <c r="J136" s="15">
        <v>857.33699999999999</v>
      </c>
      <c r="K136" s="15">
        <v>857.33699999999999</v>
      </c>
      <c r="L136" s="15">
        <f t="shared" si="8"/>
        <v>2572.011</v>
      </c>
      <c r="M136" s="126"/>
    </row>
    <row r="137" spans="2:13" x14ac:dyDescent="0.25">
      <c r="B137" s="138"/>
      <c r="C137" s="140"/>
      <c r="D137" s="126"/>
      <c r="E137" s="126"/>
      <c r="F137" s="126"/>
      <c r="G137" s="89" t="s">
        <v>78</v>
      </c>
      <c r="H137" s="86">
        <v>244</v>
      </c>
      <c r="I137" s="15">
        <v>1478.5150000000001</v>
      </c>
      <c r="J137" s="15">
        <v>1444.5150000000001</v>
      </c>
      <c r="K137" s="15">
        <v>1444.5150000000001</v>
      </c>
      <c r="L137" s="15">
        <f t="shared" si="8"/>
        <v>4367.5450000000001</v>
      </c>
      <c r="M137" s="126"/>
    </row>
    <row r="138" spans="2:13" x14ac:dyDescent="0.25">
      <c r="B138" s="138"/>
      <c r="C138" s="140"/>
      <c r="D138" s="126"/>
      <c r="E138" s="126"/>
      <c r="F138" s="126"/>
      <c r="G138" s="89" t="s">
        <v>28</v>
      </c>
      <c r="H138" s="86">
        <v>612</v>
      </c>
      <c r="I138" s="15">
        <v>1252.4580000000001</v>
      </c>
      <c r="J138" s="15">
        <v>1252.4580000000001</v>
      </c>
      <c r="K138" s="15">
        <v>1252.4580000000001</v>
      </c>
      <c r="L138" s="15">
        <f t="shared" si="8"/>
        <v>3757.3740000000003</v>
      </c>
      <c r="M138" s="126"/>
    </row>
    <row r="139" spans="2:13" ht="34.5" customHeight="1" x14ac:dyDescent="0.25">
      <c r="B139" s="128" t="s">
        <v>72</v>
      </c>
      <c r="C139" s="130" t="s">
        <v>130</v>
      </c>
      <c r="D139" s="125" t="s">
        <v>96</v>
      </c>
      <c r="E139" s="132" t="s">
        <v>12</v>
      </c>
      <c r="F139" s="132" t="s">
        <v>87</v>
      </c>
      <c r="G139" s="132" t="s">
        <v>73</v>
      </c>
      <c r="H139" s="90" t="s">
        <v>13</v>
      </c>
      <c r="I139" s="15">
        <v>10000</v>
      </c>
      <c r="J139" s="15">
        <v>10000</v>
      </c>
      <c r="K139" s="15">
        <v>10000</v>
      </c>
      <c r="L139" s="15">
        <f t="shared" si="8"/>
        <v>30000</v>
      </c>
      <c r="M139" s="126"/>
    </row>
    <row r="140" spans="2:13" ht="28.5" customHeight="1" x14ac:dyDescent="0.25">
      <c r="B140" s="129"/>
      <c r="C140" s="131"/>
      <c r="D140" s="127"/>
      <c r="E140" s="133"/>
      <c r="F140" s="133"/>
      <c r="G140" s="133"/>
      <c r="H140" s="90" t="s">
        <v>139</v>
      </c>
      <c r="I140" s="15"/>
      <c r="J140" s="15"/>
      <c r="K140" s="15"/>
      <c r="L140" s="15">
        <f t="shared" si="8"/>
        <v>0</v>
      </c>
      <c r="M140" s="126"/>
    </row>
    <row r="141" spans="2:13" ht="19.5" customHeight="1" x14ac:dyDescent="0.25">
      <c r="B141" s="128" t="s">
        <v>74</v>
      </c>
      <c r="C141" s="130" t="s">
        <v>140</v>
      </c>
      <c r="D141" s="125" t="s">
        <v>96</v>
      </c>
      <c r="E141" s="132" t="s">
        <v>12</v>
      </c>
      <c r="F141" s="132" t="s">
        <v>87</v>
      </c>
      <c r="G141" s="132" t="s">
        <v>101</v>
      </c>
      <c r="H141" s="90" t="s">
        <v>13</v>
      </c>
      <c r="I141" s="15"/>
      <c r="J141" s="15"/>
      <c r="K141" s="15"/>
      <c r="L141" s="15">
        <f t="shared" si="8"/>
        <v>0</v>
      </c>
      <c r="M141" s="126"/>
    </row>
    <row r="142" spans="2:13" x14ac:dyDescent="0.25">
      <c r="B142" s="142"/>
      <c r="C142" s="143"/>
      <c r="D142" s="126"/>
      <c r="E142" s="138"/>
      <c r="F142" s="138"/>
      <c r="G142" s="138"/>
      <c r="H142" s="90" t="s">
        <v>139</v>
      </c>
      <c r="I142" s="15"/>
      <c r="J142" s="15"/>
      <c r="K142" s="15"/>
      <c r="L142" s="15">
        <f t="shared" si="8"/>
        <v>0</v>
      </c>
      <c r="M142" s="126"/>
    </row>
    <row r="143" spans="2:13" x14ac:dyDescent="0.25">
      <c r="B143" s="129"/>
      <c r="C143" s="131"/>
      <c r="D143" s="127"/>
      <c r="E143" s="133"/>
      <c r="F143" s="133"/>
      <c r="G143" s="133"/>
      <c r="H143" s="90" t="s">
        <v>114</v>
      </c>
      <c r="I143" s="15"/>
      <c r="J143" s="15"/>
      <c r="K143" s="15"/>
      <c r="L143" s="15">
        <f t="shared" si="8"/>
        <v>0</v>
      </c>
      <c r="M143" s="126"/>
    </row>
    <row r="144" spans="2:13" s="41" customFormat="1" x14ac:dyDescent="0.25">
      <c r="B144" s="128" t="s">
        <v>75</v>
      </c>
      <c r="C144" s="130" t="s">
        <v>112</v>
      </c>
      <c r="D144" s="125" t="s">
        <v>96</v>
      </c>
      <c r="E144" s="132" t="s">
        <v>12</v>
      </c>
      <c r="F144" s="132" t="s">
        <v>128</v>
      </c>
      <c r="G144" s="132" t="s">
        <v>101</v>
      </c>
      <c r="H144" s="90" t="s">
        <v>13</v>
      </c>
      <c r="I144" s="15">
        <v>10393</v>
      </c>
      <c r="J144" s="15">
        <v>10393</v>
      </c>
      <c r="K144" s="15">
        <v>10393</v>
      </c>
      <c r="L144" s="15">
        <f t="shared" si="8"/>
        <v>31179</v>
      </c>
      <c r="M144" s="127"/>
    </row>
    <row r="145" spans="2:15" s="11" customFormat="1" x14ac:dyDescent="0.25">
      <c r="B145" s="142"/>
      <c r="C145" s="143"/>
      <c r="D145" s="126"/>
      <c r="E145" s="138"/>
      <c r="F145" s="138"/>
      <c r="G145" s="138"/>
      <c r="H145" s="90" t="s">
        <v>121</v>
      </c>
      <c r="I145" s="15"/>
      <c r="J145" s="15"/>
      <c r="K145" s="15"/>
      <c r="L145" s="15">
        <f t="shared" si="8"/>
        <v>0</v>
      </c>
      <c r="M145" s="85"/>
    </row>
    <row r="146" spans="2:15" x14ac:dyDescent="0.25">
      <c r="B146" s="142"/>
      <c r="C146" s="143"/>
      <c r="D146" s="126"/>
      <c r="E146" s="138"/>
      <c r="F146" s="138"/>
      <c r="G146" s="138"/>
      <c r="H146" s="90" t="s">
        <v>99</v>
      </c>
      <c r="I146" s="15">
        <v>159.678</v>
      </c>
      <c r="J146" s="15">
        <v>159.678</v>
      </c>
      <c r="K146" s="15">
        <v>159.678</v>
      </c>
      <c r="L146" s="15">
        <f t="shared" si="8"/>
        <v>479.03399999999999</v>
      </c>
      <c r="M146" s="85"/>
    </row>
    <row r="147" spans="2:15" x14ac:dyDescent="0.25">
      <c r="B147" s="129"/>
      <c r="C147" s="131"/>
      <c r="D147" s="127"/>
      <c r="E147" s="133"/>
      <c r="F147" s="133"/>
      <c r="G147" s="133"/>
      <c r="H147" s="90" t="s">
        <v>100</v>
      </c>
      <c r="I147" s="15">
        <v>48.222000000000001</v>
      </c>
      <c r="J147" s="15">
        <v>48.222000000000001</v>
      </c>
      <c r="K147" s="15">
        <v>48.222000000000001</v>
      </c>
      <c r="L147" s="15">
        <f t="shared" si="8"/>
        <v>144.666</v>
      </c>
      <c r="M147" s="85"/>
    </row>
    <row r="148" spans="2:15" x14ac:dyDescent="0.25">
      <c r="B148" s="128" t="s">
        <v>76</v>
      </c>
      <c r="C148" s="130" t="s">
        <v>129</v>
      </c>
      <c r="D148" s="125" t="s">
        <v>96</v>
      </c>
      <c r="E148" s="132" t="s">
        <v>12</v>
      </c>
      <c r="F148" s="132" t="s">
        <v>87</v>
      </c>
      <c r="G148" s="132" t="s">
        <v>98</v>
      </c>
      <c r="H148" s="90" t="s">
        <v>13</v>
      </c>
      <c r="I148" s="15"/>
      <c r="J148" s="15"/>
      <c r="K148" s="15"/>
      <c r="L148" s="15">
        <f t="shared" si="8"/>
        <v>0</v>
      </c>
      <c r="M148" s="85"/>
    </row>
    <row r="149" spans="2:15" x14ac:dyDescent="0.25">
      <c r="B149" s="142"/>
      <c r="C149" s="143"/>
      <c r="D149" s="126"/>
      <c r="E149" s="138"/>
      <c r="F149" s="138"/>
      <c r="G149" s="133"/>
      <c r="H149" s="90" t="s">
        <v>139</v>
      </c>
      <c r="I149" s="15"/>
      <c r="J149" s="15"/>
      <c r="K149" s="15"/>
      <c r="L149" s="15">
        <f t="shared" si="8"/>
        <v>0</v>
      </c>
      <c r="M149" s="85"/>
      <c r="N149" s="51"/>
      <c r="O149" s="51"/>
    </row>
    <row r="150" spans="2:15" x14ac:dyDescent="0.25">
      <c r="B150" s="129"/>
      <c r="C150" s="131"/>
      <c r="D150" s="127"/>
      <c r="E150" s="133"/>
      <c r="F150" s="133"/>
      <c r="G150" s="89" t="s">
        <v>78</v>
      </c>
      <c r="H150" s="90" t="s">
        <v>13</v>
      </c>
      <c r="I150" s="15"/>
      <c r="J150" s="15"/>
      <c r="K150" s="15"/>
      <c r="L150" s="15">
        <f t="shared" si="8"/>
        <v>0</v>
      </c>
      <c r="M150" s="85"/>
    </row>
    <row r="151" spans="2:15" ht="63" x14ac:dyDescent="0.25">
      <c r="B151" s="98" t="s">
        <v>77</v>
      </c>
      <c r="C151" s="94" t="s">
        <v>131</v>
      </c>
      <c r="D151" s="86" t="s">
        <v>96</v>
      </c>
      <c r="E151" s="90" t="s">
        <v>12</v>
      </c>
      <c r="F151" s="90" t="s">
        <v>87</v>
      </c>
      <c r="G151" s="89" t="s">
        <v>78</v>
      </c>
      <c r="H151" s="86">
        <v>244</v>
      </c>
      <c r="I151" s="15"/>
      <c r="J151" s="15"/>
      <c r="K151" s="15"/>
      <c r="L151" s="15">
        <f t="shared" si="8"/>
        <v>0</v>
      </c>
      <c r="M151" s="85"/>
    </row>
    <row r="152" spans="2:15" x14ac:dyDescent="0.25">
      <c r="B152" s="147" t="s">
        <v>79</v>
      </c>
      <c r="C152" s="130" t="s">
        <v>132</v>
      </c>
      <c r="D152" s="125" t="s">
        <v>96</v>
      </c>
      <c r="E152" s="132" t="s">
        <v>12</v>
      </c>
      <c r="F152" s="132" t="s">
        <v>87</v>
      </c>
      <c r="G152" s="132" t="s">
        <v>133</v>
      </c>
      <c r="H152" s="90" t="s">
        <v>13</v>
      </c>
      <c r="I152" s="15">
        <v>5103.94308</v>
      </c>
      <c r="J152" s="15">
        <v>5121.3754200000003</v>
      </c>
      <c r="K152" s="15">
        <v>5134.62183</v>
      </c>
      <c r="L152" s="15">
        <f t="shared" si="8"/>
        <v>15359.940330000001</v>
      </c>
      <c r="M152" s="125" t="s">
        <v>169</v>
      </c>
    </row>
    <row r="153" spans="2:15" x14ac:dyDescent="0.25">
      <c r="B153" s="148"/>
      <c r="C153" s="131"/>
      <c r="D153" s="127"/>
      <c r="E153" s="133"/>
      <c r="F153" s="133"/>
      <c r="G153" s="133"/>
      <c r="H153" s="90" t="s">
        <v>139</v>
      </c>
      <c r="I153" s="15"/>
      <c r="J153" s="15"/>
      <c r="K153" s="15"/>
      <c r="L153" s="15">
        <f t="shared" si="8"/>
        <v>0</v>
      </c>
      <c r="M153" s="126"/>
    </row>
    <row r="154" spans="2:15" x14ac:dyDescent="0.25">
      <c r="B154" s="147" t="s">
        <v>80</v>
      </c>
      <c r="C154" s="130" t="s">
        <v>134</v>
      </c>
      <c r="D154" s="125" t="s">
        <v>96</v>
      </c>
      <c r="E154" s="132" t="s">
        <v>12</v>
      </c>
      <c r="F154" s="132" t="s">
        <v>87</v>
      </c>
      <c r="G154" s="132" t="s">
        <v>133</v>
      </c>
      <c r="H154" s="90" t="s">
        <v>99</v>
      </c>
      <c r="I154" s="15">
        <v>156.298</v>
      </c>
      <c r="J154" s="15">
        <v>148.61799999999999</v>
      </c>
      <c r="K154" s="15">
        <v>98.003</v>
      </c>
      <c r="L154" s="15">
        <f t="shared" si="8"/>
        <v>402.91899999999998</v>
      </c>
      <c r="M154" s="126"/>
    </row>
    <row r="155" spans="2:15" x14ac:dyDescent="0.25">
      <c r="B155" s="149"/>
      <c r="C155" s="143"/>
      <c r="D155" s="126"/>
      <c r="E155" s="138"/>
      <c r="F155" s="138"/>
      <c r="G155" s="138"/>
      <c r="H155" s="90" t="s">
        <v>100</v>
      </c>
      <c r="I155" s="15">
        <v>47.201999999999998</v>
      </c>
      <c r="J155" s="15">
        <v>44.881999999999998</v>
      </c>
      <c r="K155" s="15">
        <v>29.597000000000001</v>
      </c>
      <c r="L155" s="15">
        <f t="shared" si="8"/>
        <v>121.68100000000001</v>
      </c>
      <c r="M155" s="126"/>
    </row>
    <row r="156" spans="2:15" x14ac:dyDescent="0.25">
      <c r="B156" s="149"/>
      <c r="C156" s="143"/>
      <c r="D156" s="126"/>
      <c r="E156" s="138"/>
      <c r="F156" s="138"/>
      <c r="G156" s="138"/>
      <c r="H156" s="107" t="s">
        <v>121</v>
      </c>
      <c r="I156" s="15"/>
      <c r="J156" s="15"/>
      <c r="K156" s="15"/>
      <c r="L156" s="15">
        <f t="shared" si="8"/>
        <v>0</v>
      </c>
      <c r="M156" s="126"/>
    </row>
    <row r="157" spans="2:15" x14ac:dyDescent="0.25">
      <c r="B157" s="149"/>
      <c r="C157" s="143"/>
      <c r="D157" s="126"/>
      <c r="E157" s="138"/>
      <c r="F157" s="138"/>
      <c r="G157" s="138"/>
      <c r="H157" s="90" t="s">
        <v>139</v>
      </c>
      <c r="I157" s="15"/>
      <c r="J157" s="15"/>
      <c r="K157" s="15"/>
      <c r="L157" s="15">
        <f t="shared" si="8"/>
        <v>0</v>
      </c>
      <c r="M157" s="126"/>
    </row>
    <row r="158" spans="2:15" x14ac:dyDescent="0.25">
      <c r="B158" s="148"/>
      <c r="C158" s="131"/>
      <c r="D158" s="127"/>
      <c r="E158" s="133"/>
      <c r="F158" s="133"/>
      <c r="G158" s="133"/>
      <c r="H158" s="90" t="s">
        <v>13</v>
      </c>
      <c r="I158" s="15">
        <v>5203.4569199999996</v>
      </c>
      <c r="J158" s="15">
        <v>5191.8245800000004</v>
      </c>
      <c r="K158" s="15">
        <v>5257.5781699999998</v>
      </c>
      <c r="L158" s="15">
        <f t="shared" si="8"/>
        <v>15652.859670000002</v>
      </c>
      <c r="M158" s="127"/>
    </row>
    <row r="159" spans="2:15" x14ac:dyDescent="0.25">
      <c r="B159" s="144" t="s">
        <v>81</v>
      </c>
      <c r="C159" s="144"/>
      <c r="D159" s="73"/>
      <c r="E159" s="73"/>
      <c r="F159" s="73"/>
      <c r="G159" s="74"/>
      <c r="H159" s="73"/>
      <c r="I159" s="60">
        <f>SUM(I131:I158)</f>
        <v>37317.796999999999</v>
      </c>
      <c r="J159" s="60">
        <f t="shared" ref="J159:K159" si="9">SUM(J131:J158)</f>
        <v>37279.597000000002</v>
      </c>
      <c r="K159" s="60">
        <f t="shared" si="9"/>
        <v>37292.697</v>
      </c>
      <c r="L159" s="60">
        <f t="shared" ref="L159" si="10">SUM(L131:L158)</f>
        <v>111890.091</v>
      </c>
      <c r="M159" s="61"/>
    </row>
    <row r="160" spans="2:15" x14ac:dyDescent="0.25">
      <c r="B160" s="144" t="s">
        <v>82</v>
      </c>
      <c r="C160" s="144"/>
      <c r="D160" s="73"/>
      <c r="E160" s="73"/>
      <c r="F160" s="73"/>
      <c r="G160" s="74"/>
      <c r="H160" s="73"/>
      <c r="I160" s="60">
        <f>I35+I109+I122+I129+I159</f>
        <v>1639162.17955</v>
      </c>
      <c r="J160" s="60">
        <f>J35+J109+J122+J129+J159</f>
        <v>1499362.409</v>
      </c>
      <c r="K160" s="60">
        <f>K35+K109+K122+K129+K159</f>
        <v>1469194.6629999999</v>
      </c>
      <c r="L160" s="60">
        <f>L35+L109+L122+L129+L159</f>
        <v>4607719.2515500002</v>
      </c>
      <c r="M160" s="61"/>
    </row>
    <row r="161" spans="2:13" x14ac:dyDescent="0.25">
      <c r="B161" s="145"/>
      <c r="C161" s="145"/>
      <c r="D161" s="38"/>
      <c r="E161" s="38"/>
      <c r="F161" s="38"/>
      <c r="G161" s="39"/>
      <c r="H161" s="38"/>
      <c r="I161" s="40"/>
      <c r="J161" s="11"/>
      <c r="K161" s="11"/>
      <c r="L161" s="11"/>
      <c r="M161" s="41"/>
    </row>
    <row r="162" spans="2:13" x14ac:dyDescent="0.25">
      <c r="B162" s="146"/>
      <c r="C162" s="146"/>
      <c r="D162" s="42"/>
      <c r="E162" s="42"/>
      <c r="F162" s="42"/>
      <c r="G162" s="43"/>
      <c r="H162" s="42"/>
      <c r="I162" s="101"/>
      <c r="J162" s="102"/>
      <c r="K162" s="102"/>
      <c r="L162" s="11"/>
      <c r="M162" s="11"/>
    </row>
    <row r="163" spans="2:13" x14ac:dyDescent="0.25">
      <c r="B163" s="44"/>
      <c r="D163" s="46"/>
      <c r="E163" s="46"/>
      <c r="F163" s="47"/>
      <c r="G163" s="48" t="s">
        <v>2</v>
      </c>
      <c r="H163" s="46"/>
      <c r="I163" s="76">
        <f>I9+I10+I11+I12+I13+I14+I15+I16+I30+I31+I32+I33+I37+I38+I39+I40+I41+I44+I56+I57+I58+I59+I60+I84+I85+I87+I88+I91+I95+I102+I103+I104+I144+I146+I147+I154+I155+I158</f>
        <v>621559.06458999985</v>
      </c>
      <c r="J163" s="76">
        <f>J9+J10+J11+J12+J13+J14+J15+J16+J30+J31+J32+J33+J37+J38+J39+J40+J41+J44+J56+J57+J58+J59+J60+J84+J85+J87+J88+J91+J95+J102+J103+J104+J144+J146+J147+J154+J155+J158</f>
        <v>622584.38384999987</v>
      </c>
      <c r="K163" s="76">
        <f>K9+K10+K11+K12+K13+K14+K15+K16+K30+K31+K32+K33+K37+K38+K39+K40+K41+K44+K56+K57+K58+K59+K60+K84+K85+K87+K88+K91+K95+K102+K103+K104+K144+K146+K147+K154+K155+K158</f>
        <v>622901.23826999986</v>
      </c>
      <c r="L163" s="76">
        <f>L9+L10+L11+L12+L13+L14+L15+L16+L30+L31+L32+L33+L37+L38+L39+L40+L41+L44+L56+L57+L58+L59+L60+L84+L85+L87+L88+L91+L95+L102+L103+L104+L144+L146+L147+L154+L155+L158</f>
        <v>1867044.68671</v>
      </c>
    </row>
    <row r="164" spans="2:13" x14ac:dyDescent="0.25">
      <c r="B164" s="44"/>
      <c r="D164" s="46"/>
      <c r="E164" s="46"/>
      <c r="F164" s="46"/>
      <c r="G164" s="48" t="s">
        <v>7</v>
      </c>
      <c r="H164" s="4"/>
      <c r="I164" s="76">
        <f>I160-I163-I165-I166</f>
        <v>1005161.9874600002</v>
      </c>
      <c r="J164" s="76">
        <f t="shared" ref="J164:L164" si="11">J160-J163-J165-J166</f>
        <v>859199.80900000012</v>
      </c>
      <c r="K164" s="76">
        <f t="shared" si="11"/>
        <v>829687.76300000004</v>
      </c>
      <c r="L164" s="76">
        <f t="shared" si="11"/>
        <v>2694049.5594600001</v>
      </c>
    </row>
    <row r="165" spans="2:13" x14ac:dyDescent="0.25">
      <c r="B165" s="44"/>
      <c r="C165" s="49"/>
      <c r="D165" s="46"/>
      <c r="E165" s="46"/>
      <c r="F165" s="46"/>
      <c r="G165" s="48" t="s">
        <v>83</v>
      </c>
      <c r="H165" s="4"/>
      <c r="I165" s="76"/>
      <c r="J165" s="76"/>
      <c r="K165" s="76"/>
      <c r="L165" s="76">
        <f t="shared" ref="L165:L170" si="12">SUM(I165:K165)</f>
        <v>0</v>
      </c>
    </row>
    <row r="166" spans="2:13" x14ac:dyDescent="0.25">
      <c r="B166" s="44"/>
      <c r="D166" s="46"/>
      <c r="E166" s="46"/>
      <c r="F166" s="46"/>
      <c r="G166" s="44" t="s">
        <v>1</v>
      </c>
      <c r="H166" s="4"/>
      <c r="I166" s="76">
        <f>I89+I152</f>
        <v>12441.127500000001</v>
      </c>
      <c r="J166" s="76">
        <f>J89+J152</f>
        <v>17578.21615</v>
      </c>
      <c r="K166" s="76">
        <f>K89+K152</f>
        <v>16605.66173</v>
      </c>
      <c r="L166" s="76">
        <f>L89+L152</f>
        <v>46625.005380000002</v>
      </c>
    </row>
    <row r="167" spans="2:13" x14ac:dyDescent="0.25">
      <c r="B167" s="44"/>
      <c r="D167" s="46"/>
      <c r="E167" s="46"/>
      <c r="F167" s="47" t="s">
        <v>84</v>
      </c>
      <c r="H167" s="4"/>
      <c r="I167" s="77">
        <f>I160-I168-I171</f>
        <v>1475953.24055</v>
      </c>
      <c r="J167" s="77">
        <f t="shared" ref="J167:K167" si="13">J160-J168-J171</f>
        <v>1455319.963</v>
      </c>
      <c r="K167" s="77">
        <f t="shared" si="13"/>
        <v>1454694.6629999999</v>
      </c>
      <c r="L167" s="76">
        <f t="shared" si="12"/>
        <v>4385967.8665499995</v>
      </c>
      <c r="M167" s="51"/>
    </row>
    <row r="168" spans="2:13" x14ac:dyDescent="0.25">
      <c r="B168" s="44"/>
      <c r="D168" s="46"/>
      <c r="E168" s="46"/>
      <c r="F168" s="47" t="s">
        <v>85</v>
      </c>
      <c r="H168" s="4"/>
      <c r="I168" s="78">
        <f>I120+I81+I82+I29+I121+I28</f>
        <v>148708.93900000001</v>
      </c>
      <c r="J168" s="78">
        <f>J120+J81+J82+J29</f>
        <v>29542.446</v>
      </c>
      <c r="K168" s="78">
        <f>K120+K81+K82+K29</f>
        <v>0</v>
      </c>
      <c r="L168" s="76">
        <f t="shared" si="12"/>
        <v>178251.38500000001</v>
      </c>
    </row>
    <row r="169" spans="2:13" x14ac:dyDescent="0.25">
      <c r="B169" s="44"/>
      <c r="D169" s="46"/>
      <c r="E169" s="46"/>
      <c r="F169" s="47" t="s">
        <v>89</v>
      </c>
      <c r="G169" s="44"/>
      <c r="H169" s="46"/>
      <c r="I169" s="52">
        <v>0</v>
      </c>
      <c r="J169" s="52">
        <v>0</v>
      </c>
      <c r="K169" s="52">
        <v>0</v>
      </c>
      <c r="L169" s="76">
        <f t="shared" si="12"/>
        <v>0</v>
      </c>
    </row>
    <row r="170" spans="2:13" x14ac:dyDescent="0.25">
      <c r="B170" s="44"/>
      <c r="D170" s="46"/>
      <c r="E170" s="46"/>
      <c r="F170" s="47" t="s">
        <v>86</v>
      </c>
      <c r="G170" s="44"/>
      <c r="H170" s="46"/>
      <c r="I170" s="52">
        <v>0</v>
      </c>
      <c r="J170" s="52">
        <v>0</v>
      </c>
      <c r="K170" s="52">
        <v>0</v>
      </c>
      <c r="L170" s="76">
        <f t="shared" si="12"/>
        <v>0</v>
      </c>
    </row>
    <row r="171" spans="2:13" x14ac:dyDescent="0.25">
      <c r="B171" s="44"/>
      <c r="D171" s="46"/>
      <c r="E171" s="46"/>
      <c r="F171" s="47" t="s">
        <v>94</v>
      </c>
      <c r="G171" s="44"/>
      <c r="H171" s="46"/>
      <c r="I171" s="76">
        <f>I83</f>
        <v>14500</v>
      </c>
      <c r="J171" s="76">
        <f t="shared" ref="J171:L171" si="14">J83</f>
        <v>14500</v>
      </c>
      <c r="K171" s="76">
        <f t="shared" si="14"/>
        <v>14500</v>
      </c>
      <c r="L171" s="76">
        <f t="shared" si="14"/>
        <v>43500</v>
      </c>
    </row>
    <row r="172" spans="2:13" x14ac:dyDescent="0.25">
      <c r="B172" s="44"/>
      <c r="D172" s="46"/>
      <c r="E172" s="46"/>
      <c r="F172" s="46"/>
      <c r="G172" s="44"/>
      <c r="H172" s="46"/>
    </row>
    <row r="173" spans="2:13" x14ac:dyDescent="0.25">
      <c r="B173" s="44"/>
      <c r="D173" s="46"/>
      <c r="E173" s="46"/>
      <c r="F173" s="46"/>
      <c r="G173" s="44"/>
      <c r="H173" s="46"/>
      <c r="I173" s="103"/>
      <c r="J173" s="76"/>
      <c r="K173" s="76"/>
      <c r="L173" s="76"/>
    </row>
    <row r="174" spans="2:13" x14ac:dyDescent="0.25">
      <c r="B174" s="44"/>
      <c r="D174" s="46"/>
      <c r="E174" s="46"/>
      <c r="F174" s="46"/>
      <c r="G174" s="44"/>
      <c r="H174" s="46"/>
      <c r="I174" s="81"/>
      <c r="J174" s="81"/>
      <c r="K174" s="81"/>
    </row>
    <row r="175" spans="2:13" x14ac:dyDescent="0.25">
      <c r="B175" s="44"/>
      <c r="D175" s="46"/>
      <c r="E175" s="46"/>
      <c r="F175" s="46"/>
      <c r="G175" s="44"/>
      <c r="H175" s="46"/>
    </row>
    <row r="176" spans="2:13" x14ac:dyDescent="0.25">
      <c r="B176" s="44"/>
      <c r="D176" s="46"/>
      <c r="E176" s="46"/>
      <c r="F176" s="46"/>
      <c r="G176" s="44"/>
      <c r="H176" s="46"/>
    </row>
    <row r="177" spans="2:8" x14ac:dyDescent="0.25">
      <c r="B177" s="44"/>
      <c r="D177" s="46"/>
      <c r="E177" s="46"/>
      <c r="F177" s="46"/>
      <c r="G177" s="44"/>
      <c r="H177" s="46"/>
    </row>
    <row r="178" spans="2:8" x14ac:dyDescent="0.25">
      <c r="B178" s="44"/>
      <c r="D178" s="46"/>
      <c r="E178" s="46"/>
      <c r="F178" s="46"/>
      <c r="G178" s="44"/>
      <c r="H178" s="46"/>
    </row>
    <row r="179" spans="2:8" x14ac:dyDescent="0.25">
      <c r="B179" s="44"/>
      <c r="D179" s="46"/>
      <c r="E179" s="46"/>
      <c r="F179" s="46"/>
      <c r="G179" s="44"/>
      <c r="H179" s="46"/>
    </row>
    <row r="180" spans="2:8" x14ac:dyDescent="0.25">
      <c r="B180" s="44"/>
      <c r="D180" s="46"/>
      <c r="E180" s="46"/>
      <c r="F180" s="46"/>
      <c r="G180" s="44"/>
      <c r="H180" s="46"/>
    </row>
    <row r="181" spans="2:8" x14ac:dyDescent="0.25">
      <c r="B181" s="44"/>
      <c r="D181" s="46"/>
      <c r="E181" s="46"/>
      <c r="F181" s="46"/>
      <c r="G181" s="44"/>
      <c r="H181" s="46"/>
    </row>
    <row r="182" spans="2:8" x14ac:dyDescent="0.25">
      <c r="B182" s="44"/>
      <c r="D182" s="46"/>
      <c r="E182" s="46"/>
      <c r="F182" s="46"/>
      <c r="G182" s="44"/>
      <c r="H182" s="46"/>
    </row>
  </sheetData>
  <autoFilter ref="B5:P160"/>
  <mergeCells count="195">
    <mergeCell ref="C127:C128"/>
    <mergeCell ref="M152:M158"/>
    <mergeCell ref="K1:M1"/>
    <mergeCell ref="K2:M2"/>
    <mergeCell ref="B3:M3"/>
    <mergeCell ref="B4:B5"/>
    <mergeCell ref="C4:C5"/>
    <mergeCell ref="D4:D5"/>
    <mergeCell ref="E4:H4"/>
    <mergeCell ref="I4:L4"/>
    <mergeCell ref="M4:M5"/>
    <mergeCell ref="B6:M6"/>
    <mergeCell ref="B89:B94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F17:F26"/>
    <mergeCell ref="G17:G23"/>
    <mergeCell ref="B17:B29"/>
    <mergeCell ref="C17:C29"/>
    <mergeCell ref="D28:D29"/>
    <mergeCell ref="E28:E29"/>
    <mergeCell ref="F28:F29"/>
    <mergeCell ref="G28:G29"/>
    <mergeCell ref="D17:D27"/>
    <mergeCell ref="E17:E27"/>
    <mergeCell ref="M84:M88"/>
    <mergeCell ref="C89:C90"/>
    <mergeCell ref="D89:D94"/>
    <mergeCell ref="G81:G82"/>
    <mergeCell ref="F81:F82"/>
    <mergeCell ref="E81:E82"/>
    <mergeCell ref="C81:C82"/>
    <mergeCell ref="B81:B82"/>
    <mergeCell ref="D81:D82"/>
    <mergeCell ref="B84:B88"/>
    <mergeCell ref="C84:C88"/>
    <mergeCell ref="D84:D88"/>
    <mergeCell ref="E84:E88"/>
    <mergeCell ref="F84:F88"/>
    <mergeCell ref="G84:G88"/>
    <mergeCell ref="F89:F90"/>
    <mergeCell ref="G89:G90"/>
    <mergeCell ref="M89:M94"/>
    <mergeCell ref="E91:E92"/>
    <mergeCell ref="F91:F92"/>
    <mergeCell ref="G91:G92"/>
    <mergeCell ref="E93:E94"/>
    <mergeCell ref="F93:F94"/>
    <mergeCell ref="G93:G94"/>
    <mergeCell ref="F61:F80"/>
    <mergeCell ref="G61:G69"/>
    <mergeCell ref="G75:G80"/>
    <mergeCell ref="M75:M80"/>
    <mergeCell ref="B30:B31"/>
    <mergeCell ref="C30:C31"/>
    <mergeCell ref="D30:D31"/>
    <mergeCell ref="E30:E31"/>
    <mergeCell ref="F30:F31"/>
    <mergeCell ref="G30:G31"/>
    <mergeCell ref="M30:M31"/>
    <mergeCell ref="B35:C35"/>
    <mergeCell ref="B36:M36"/>
    <mergeCell ref="E89:E90"/>
    <mergeCell ref="B37:B60"/>
    <mergeCell ref="C37:C60"/>
    <mergeCell ref="D37:D60"/>
    <mergeCell ref="E37:E60"/>
    <mergeCell ref="F37:F41"/>
    <mergeCell ref="G37:G41"/>
    <mergeCell ref="M37:M69"/>
    <mergeCell ref="F42:F44"/>
    <mergeCell ref="G42:G44"/>
    <mergeCell ref="F45:F47"/>
    <mergeCell ref="G45:G47"/>
    <mergeCell ref="F53:F55"/>
    <mergeCell ref="G53:G55"/>
    <mergeCell ref="F56:F60"/>
    <mergeCell ref="G56:G60"/>
    <mergeCell ref="B61:B80"/>
    <mergeCell ref="F50:F52"/>
    <mergeCell ref="G50:G52"/>
    <mergeCell ref="F48:F49"/>
    <mergeCell ref="G48:G49"/>
    <mergeCell ref="C61:C80"/>
    <mergeCell ref="D61:D80"/>
    <mergeCell ref="E61:E80"/>
    <mergeCell ref="B95:B96"/>
    <mergeCell ref="C95:C96"/>
    <mergeCell ref="D95:D96"/>
    <mergeCell ref="E95:E96"/>
    <mergeCell ref="F95:F96"/>
    <mergeCell ref="G95:G96"/>
    <mergeCell ref="M95:M97"/>
    <mergeCell ref="B97:B98"/>
    <mergeCell ref="C97:C98"/>
    <mergeCell ref="D97:D98"/>
    <mergeCell ref="E97:E98"/>
    <mergeCell ref="F97:F98"/>
    <mergeCell ref="G97:G98"/>
    <mergeCell ref="B99:B100"/>
    <mergeCell ref="B102:B107"/>
    <mergeCell ref="D102:D107"/>
    <mergeCell ref="E102:E107"/>
    <mergeCell ref="F102:F107"/>
    <mergeCell ref="M102:M107"/>
    <mergeCell ref="C105:C107"/>
    <mergeCell ref="C102:C104"/>
    <mergeCell ref="G102:G104"/>
    <mergeCell ref="G105:G107"/>
    <mergeCell ref="M124:M126"/>
    <mergeCell ref="B109:C109"/>
    <mergeCell ref="C111:C114"/>
    <mergeCell ref="D111:D119"/>
    <mergeCell ref="E111:E119"/>
    <mergeCell ref="F111:F119"/>
    <mergeCell ref="G111:G113"/>
    <mergeCell ref="M111:M119"/>
    <mergeCell ref="C115:C119"/>
    <mergeCell ref="G115:G119"/>
    <mergeCell ref="B111:B119"/>
    <mergeCell ref="C124:C126"/>
    <mergeCell ref="B159:C159"/>
    <mergeCell ref="B160:C160"/>
    <mergeCell ref="B161:C161"/>
    <mergeCell ref="B162:C162"/>
    <mergeCell ref="B152:B153"/>
    <mergeCell ref="C152:C153"/>
    <mergeCell ref="D152:D153"/>
    <mergeCell ref="E152:E153"/>
    <mergeCell ref="F152:F153"/>
    <mergeCell ref="B154:B158"/>
    <mergeCell ref="C154:C158"/>
    <mergeCell ref="D154:D158"/>
    <mergeCell ref="E154:E158"/>
    <mergeCell ref="F154:F158"/>
    <mergeCell ref="G154:G158"/>
    <mergeCell ref="E144:E147"/>
    <mergeCell ref="F144:F147"/>
    <mergeCell ref="G144:G147"/>
    <mergeCell ref="B148:B150"/>
    <mergeCell ref="C148:C150"/>
    <mergeCell ref="D148:D150"/>
    <mergeCell ref="E148:E150"/>
    <mergeCell ref="F148:F150"/>
    <mergeCell ref="G148:G149"/>
    <mergeCell ref="B144:B147"/>
    <mergeCell ref="C144:C147"/>
    <mergeCell ref="D144:D147"/>
    <mergeCell ref="G152:G153"/>
    <mergeCell ref="B129:C129"/>
    <mergeCell ref="B130:I130"/>
    <mergeCell ref="B131:B138"/>
    <mergeCell ref="C131:C138"/>
    <mergeCell ref="D131:D138"/>
    <mergeCell ref="E131:E138"/>
    <mergeCell ref="F131:F138"/>
    <mergeCell ref="G131:G135"/>
    <mergeCell ref="B141:B143"/>
    <mergeCell ref="C141:C143"/>
    <mergeCell ref="D141:D143"/>
    <mergeCell ref="E141:E143"/>
    <mergeCell ref="F141:F143"/>
    <mergeCell ref="G141:G143"/>
    <mergeCell ref="M131:M144"/>
    <mergeCell ref="B139:B140"/>
    <mergeCell ref="C139:C140"/>
    <mergeCell ref="D139:D140"/>
    <mergeCell ref="E139:E140"/>
    <mergeCell ref="F139:F140"/>
    <mergeCell ref="G139:G140"/>
    <mergeCell ref="C93:C94"/>
    <mergeCell ref="C91:C92"/>
    <mergeCell ref="B120:B121"/>
    <mergeCell ref="C120:C121"/>
    <mergeCell ref="D120:D121"/>
    <mergeCell ref="E120:E121"/>
    <mergeCell ref="F120:F121"/>
    <mergeCell ref="G120:G121"/>
    <mergeCell ref="B122:C122"/>
    <mergeCell ref="B123:M123"/>
    <mergeCell ref="B124:B128"/>
    <mergeCell ref="D124:D128"/>
    <mergeCell ref="E124:E128"/>
    <mergeCell ref="F124:F125"/>
    <mergeCell ref="F127:F128"/>
    <mergeCell ref="G127:G128"/>
    <mergeCell ref="G124:G126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4" orientation="landscape" r:id="rId1"/>
  <headerFooter differentFirst="1">
    <oddHeader>&amp;C&amp;P</oddHeader>
  </headerFooter>
  <rowBreaks count="1" manualBreakCount="1">
    <brk id="109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 2 к ПП 1</vt:lpstr>
      <vt:lpstr>Лист1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2025-02-26T02:17:52Z</cp:lastPrinted>
  <dcterms:created xsi:type="dcterms:W3CDTF">2016-10-20T04:37:12Z</dcterms:created>
  <dcterms:modified xsi:type="dcterms:W3CDTF">2025-02-26T02:18:01Z</dcterms:modified>
</cp:coreProperties>
</file>