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840" windowHeight="11730" tabRatio="864" activeTab="1"/>
  </bookViews>
  <sheets>
    <sheet name="пр 2 к ПП 1" sheetId="18" r:id="rId1"/>
    <sheet name="пр 2 к ПП 3" sheetId="27" r:id="rId2"/>
    <sheet name="Лист1" sheetId="26" r:id="rId3"/>
  </sheets>
  <definedNames>
    <definedName name="_xlnm._FilterDatabase" localSheetId="0" hidden="1">'пр 2 к ПП 1'!$B$5:$P$162</definedName>
    <definedName name="Z_2166B299_1DBB_4BE8_98C9_E9EFB21DCA26_.wvu.FilterData" localSheetId="0" hidden="1">'пр 2 к ПП 1'!$B$5:$P$144</definedName>
    <definedName name="Z_2715DACA_7FC2_4162_875B_92B3FB82D8B1_.wvu.FilterData" localSheetId="0" hidden="1">'пр 2 к ПП 1'!$B$5:$P$144</definedName>
    <definedName name="Z_29BFB567_1C85_481C_A8AF_8210D8E0792F_.wvu.FilterData" localSheetId="0" hidden="1">'пр 2 к ПП 1'!$B$5:$P$144</definedName>
    <definedName name="Z_3AB5DFBB_09FD_4C2F_9D3D_E333A248F7A4_.wvu.FilterData" localSheetId="0" hidden="1">'пр 2 к ПП 1'!$B$5:$P$144</definedName>
    <definedName name="Z_3AB5DFBB_09FD_4C2F_9D3D_E333A248F7A4_.wvu.PrintArea" localSheetId="0" hidden="1">'пр 2 к ПП 1'!$B$2:$M$146</definedName>
    <definedName name="Z_3AB5DFBB_09FD_4C2F_9D3D_E333A248F7A4_.wvu.PrintArea" localSheetId="1" hidden="1">'пр 2 к ПП 3'!$A$2:$L$23</definedName>
    <definedName name="Z_3AB5DFBB_09FD_4C2F_9D3D_E333A248F7A4_.wvu.PrintTitles" localSheetId="0" hidden="1">'пр 2 к ПП 1'!$B$4:$IW$5</definedName>
    <definedName name="Z_3AB5DFBB_09FD_4C2F_9D3D_E333A248F7A4_.wvu.PrintTitles" localSheetId="1" hidden="1">'пр 2 к ПП 3'!$A$4:$IV$5</definedName>
    <definedName name="Z_3AB5DFBB_09FD_4C2F_9D3D_E333A248F7A4_.wvu.Rows" localSheetId="0" hidden="1">'пр 2 к ПП 1'!#REF!,'пр 2 к ПП 1'!#REF!,'пр 2 к ПП 1'!#REF!,'пр 2 к ПП 1'!#REF!,'пр 2 к ПП 1'!#REF!</definedName>
    <definedName name="Z_3AB5DFBB_09FD_4C2F_9D3D_E333A248F7A4_.wvu.Rows" localSheetId="1" hidden="1">'пр 2 к ПП 3'!#REF!,'пр 2 к ПП 3'!#REF!</definedName>
    <definedName name="Z_4767DD30_F6FB_4FF0_A429_8866A8232500_.wvu.FilterData" localSheetId="0" hidden="1">'пр 2 к ПП 1'!$B$5:$P$144</definedName>
    <definedName name="Z_4767DD30_F6FB_4FF0_A429_8866A8232500_.wvu.PrintArea" localSheetId="0" hidden="1">'пр 2 к ПП 1'!$B$2:$M$146</definedName>
    <definedName name="Z_4767DD30_F6FB_4FF0_A429_8866A8232500_.wvu.PrintArea" localSheetId="1" hidden="1">'пр 2 к ПП 3'!$A$2:$L$23</definedName>
    <definedName name="Z_4767DD30_F6FB_4FF0_A429_8866A8232500_.wvu.PrintTitles" localSheetId="0" hidden="1">'пр 2 к ПП 1'!$B$4:$IW$5</definedName>
    <definedName name="Z_4767DD30_F6FB_4FF0_A429_8866A8232500_.wvu.PrintTitles" localSheetId="1" hidden="1">'пр 2 к ПП 3'!$A$4:$IV$5</definedName>
    <definedName name="Z_4767DD30_F6FB_4FF0_A429_8866A8232500_.wvu.Rows" localSheetId="0" hidden="1">'пр 2 к ПП 1'!$B$12:$IW$12,'пр 2 к ПП 1'!#REF!,'пр 2 к ПП 1'!#REF!,'пр 2 к ПП 1'!#REF!,'пр 2 к ПП 1'!#REF!,'пр 2 к ПП 1'!#REF!,'пр 2 к ПП 1'!#REF!,'пр 2 к ПП 1'!#REF!,'пр 2 к ПП 1'!#REF!</definedName>
    <definedName name="Z_4767DD30_F6FB_4FF0_A429_8866A8232500_.wvu.Rows" localSheetId="1" hidden="1">'пр 2 к ПП 3'!#REF!,'пр 2 к ПП 3'!#REF!</definedName>
    <definedName name="Z_484BD7FD_1D3D_4528_954E_A98D5B59AC9C_.wvu.FilterData" localSheetId="0" hidden="1">'пр 2 к ПП 1'!$B$5:$P$144</definedName>
    <definedName name="Z_7C917F30_361A_4C86_9002_2134EAE2E3CF_.wvu.FilterData" localSheetId="0" hidden="1">'пр 2 к ПП 1'!$B$5:$P$144</definedName>
    <definedName name="Z_7C917F30_361A_4C86_9002_2134EAE2E3CF_.wvu.PrintArea" localSheetId="0" hidden="1">'пр 2 к ПП 1'!$B$2:$M$146</definedName>
    <definedName name="Z_7C917F30_361A_4C86_9002_2134EAE2E3CF_.wvu.PrintTitles" localSheetId="0" hidden="1">'пр 2 к ПП 1'!$B$4:$IW$5</definedName>
    <definedName name="Z_7C917F30_361A_4C86_9002_2134EAE2E3CF_.wvu.PrintTitles" localSheetId="1" hidden="1">'пр 2 к ПП 3'!$A$4:$IV$5</definedName>
    <definedName name="Z_7C917F30_361A_4C86_9002_2134EAE2E3CF_.wvu.Rows" localSheetId="0" hidden="1">'пр 2 к ПП 1'!$B$12:$IW$12,'пр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7C917F30_361A_4C86_9002_2134EAE2E3CF_.wvu.Rows" localSheetId="1" hidden="1">'пр 2 к ПП 3'!#REF!,'пр 2 к ПП 3'!#REF!</definedName>
    <definedName name="Z_81F2AFB8_21DA_4513_90AB_0A09D7D72D56_.wvu.FilterData" localSheetId="0" hidden="1">'пр 2 к ПП 1'!$B$5:$P$144</definedName>
    <definedName name="Z_AD6F79BD_847B_4421_A1AA_268A55FACAB4_.wvu.FilterData" localSheetId="0" hidden="1">'пр 2 к ПП 1'!$B$5:$P$144</definedName>
    <definedName name="Z_B45C2115_52AF_4E7B_8578_551FB3CF371E_.wvu.FilterData" localSheetId="0" hidden="1">'пр 2 к ПП 1'!$B$5:$P$144</definedName>
    <definedName name="Z_C75D4C66_EC35_48DB_8FCD_E29923CDB091_.wvu.FilterData" localSheetId="0" hidden="1">'пр 2 к ПП 1'!$B$5:$P$144</definedName>
    <definedName name="Z_CDE1D6F6_68DF_42F8_B01A_FF6465B24CCD_.wvu.FilterData" localSheetId="0" hidden="1">'пр 2 к ПП 1'!$B$5:$P$144</definedName>
    <definedName name="Z_CDE1D6F6_68DF_42F8_B01A_FF6465B24CCD_.wvu.PrintArea" localSheetId="0" hidden="1">'пр 2 к ПП 1'!$B$2:$M$146</definedName>
    <definedName name="Z_CDE1D6F6_68DF_42F8_B01A_FF6465B24CCD_.wvu.PrintArea" localSheetId="1" hidden="1">'пр 2 к ПП 3'!$A$2:$L$23</definedName>
    <definedName name="Z_CDE1D6F6_68DF_42F8_B01A_FF6465B24CCD_.wvu.PrintTitles" localSheetId="0" hidden="1">'пр 2 к ПП 1'!$B$4:$IW$5</definedName>
    <definedName name="Z_CDE1D6F6_68DF_42F8_B01A_FF6465B24CCD_.wvu.PrintTitles" localSheetId="1" hidden="1">'пр 2 к ПП 3'!$A$4:$IV$5</definedName>
    <definedName name="Z_CDE1D6F6_68DF_42F8_B01A_FF6465B24CCD_.wvu.Rows" localSheetId="1" hidden="1">'пр 2 к ПП 3'!#REF!,'пр 2 к ПП 3'!#REF!</definedName>
    <definedName name="Z_D97B14A5_4ECD_4EB7_B8A7_D41E462F19A2_.wvu.FilterData" localSheetId="0" hidden="1">'пр 2 к ПП 1'!$B$5:$P$144</definedName>
    <definedName name="Z_FAC3C627_8E23_41AB_B3FB_95B33614D8DB_.wvu.FilterData" localSheetId="0" hidden="1">'пр 2 к ПП 1'!$B$5:$P$144</definedName>
    <definedName name="_xlnm.Print_Area" localSheetId="0">'пр 2 к ПП 1'!$B$1:$M$162</definedName>
    <definedName name="_xlnm.Print_Area" localSheetId="1">'пр 2 к ПП 3'!$A$1:$L$23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7"/>
  <c r="H13"/>
  <c r="H11"/>
  <c r="H9"/>
  <c r="I112" i="18"/>
  <c r="I64"/>
  <c r="I61"/>
  <c r="I59"/>
  <c r="I19"/>
  <c r="I17"/>
  <c r="I139" l="1"/>
  <c r="I137"/>
  <c r="I23" l="1"/>
  <c r="H19" i="27"/>
  <c r="I65" i="18"/>
  <c r="H14" i="27"/>
  <c r="H10"/>
  <c r="I20" i="18"/>
  <c r="I69"/>
  <c r="I113"/>
  <c r="I25"/>
  <c r="I62"/>
  <c r="I10"/>
  <c r="I21" l="1"/>
  <c r="I63"/>
  <c r="H16" i="27"/>
  <c r="H28" s="1"/>
  <c r="K30"/>
  <c r="J27"/>
  <c r="I27"/>
  <c r="H27"/>
  <c r="J26"/>
  <c r="I26"/>
  <c r="H26"/>
  <c r="K26" s="1"/>
  <c r="K21"/>
  <c r="K19"/>
  <c r="K18"/>
  <c r="H17"/>
  <c r="K17" s="1"/>
  <c r="J16"/>
  <c r="J28" s="1"/>
  <c r="I16"/>
  <c r="I28" s="1"/>
  <c r="K15"/>
  <c r="K14"/>
  <c r="K13"/>
  <c r="K12"/>
  <c r="K11"/>
  <c r="K10"/>
  <c r="K9"/>
  <c r="H22" l="1"/>
  <c r="I31"/>
  <c r="J22"/>
  <c r="H31"/>
  <c r="J29"/>
  <c r="K28"/>
  <c r="I29"/>
  <c r="J31"/>
  <c r="K31" s="1"/>
  <c r="H29"/>
  <c r="K16"/>
  <c r="K22" s="1"/>
  <c r="I22"/>
  <c r="K27"/>
  <c r="K29" l="1"/>
  <c r="I73" i="18" l="1"/>
  <c r="I26"/>
  <c r="I150"/>
  <c r="I140"/>
  <c r="I134"/>
  <c r="I132"/>
  <c r="I135"/>
  <c r="I145"/>
  <c r="L154"/>
  <c r="L155"/>
  <c r="I159"/>
  <c r="I160"/>
  <c r="I141"/>
  <c r="I147"/>
  <c r="K161" l="1"/>
  <c r="I58"/>
  <c r="I127" l="1"/>
  <c r="I128"/>
  <c r="L72"/>
  <c r="J168"/>
  <c r="K168"/>
  <c r="I168"/>
  <c r="L103"/>
  <c r="L102"/>
  <c r="L101"/>
  <c r="L100"/>
  <c r="J161" l="1"/>
  <c r="I161"/>
  <c r="J165"/>
  <c r="K165"/>
  <c r="I165"/>
  <c r="L158"/>
  <c r="L112"/>
  <c r="L33"/>
  <c r="L70" l="1"/>
  <c r="L71"/>
  <c r="L73"/>
  <c r="L74"/>
  <c r="K173" l="1"/>
  <c r="J173"/>
  <c r="I173"/>
  <c r="L172"/>
  <c r="L171"/>
  <c r="K170"/>
  <c r="J170"/>
  <c r="I170"/>
  <c r="L167"/>
  <c r="L160"/>
  <c r="L159"/>
  <c r="L157"/>
  <c r="L156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5"/>
  <c r="L134"/>
  <c r="L133"/>
  <c r="L132"/>
  <c r="K130"/>
  <c r="J130"/>
  <c r="L129"/>
  <c r="L128"/>
  <c r="L127"/>
  <c r="L126"/>
  <c r="I130"/>
  <c r="K124"/>
  <c r="J124"/>
  <c r="L123"/>
  <c r="L122"/>
  <c r="L121"/>
  <c r="L120"/>
  <c r="L119"/>
  <c r="L118"/>
  <c r="L116"/>
  <c r="L115"/>
  <c r="L114"/>
  <c r="I124"/>
  <c r="K110"/>
  <c r="J110"/>
  <c r="L109"/>
  <c r="L99"/>
  <c r="L98"/>
  <c r="L96"/>
  <c r="L94"/>
  <c r="L93"/>
  <c r="L92"/>
  <c r="L91"/>
  <c r="L90"/>
  <c r="L89"/>
  <c r="L88"/>
  <c r="L87"/>
  <c r="L86"/>
  <c r="L85"/>
  <c r="L84"/>
  <c r="L83"/>
  <c r="L82"/>
  <c r="L173" s="1"/>
  <c r="L81"/>
  <c r="L80"/>
  <c r="L79"/>
  <c r="L78"/>
  <c r="L77"/>
  <c r="L76"/>
  <c r="L75"/>
  <c r="L69"/>
  <c r="L68"/>
  <c r="L67"/>
  <c r="L66"/>
  <c r="L65"/>
  <c r="L64"/>
  <c r="L63"/>
  <c r="L62"/>
  <c r="L61"/>
  <c r="L60"/>
  <c r="L59"/>
  <c r="L58"/>
  <c r="L57"/>
  <c r="L56"/>
  <c r="L55"/>
  <c r="L54"/>
  <c r="L50"/>
  <c r="L49"/>
  <c r="L48"/>
  <c r="L47"/>
  <c r="L46"/>
  <c r="L45"/>
  <c r="L44"/>
  <c r="L43"/>
  <c r="L42"/>
  <c r="L41"/>
  <c r="L40"/>
  <c r="L39"/>
  <c r="L38"/>
  <c r="L36"/>
  <c r="K34"/>
  <c r="J34"/>
  <c r="L32"/>
  <c r="L31"/>
  <c r="L30"/>
  <c r="L29"/>
  <c r="L28"/>
  <c r="L27"/>
  <c r="L26"/>
  <c r="L25"/>
  <c r="L24"/>
  <c r="L23"/>
  <c r="L22"/>
  <c r="L21"/>
  <c r="I34"/>
  <c r="L19"/>
  <c r="L18"/>
  <c r="L17"/>
  <c r="L16"/>
  <c r="L15"/>
  <c r="L14"/>
  <c r="L13"/>
  <c r="L12"/>
  <c r="L11"/>
  <c r="L10"/>
  <c r="L9"/>
  <c r="L170" l="1"/>
  <c r="L168"/>
  <c r="L130"/>
  <c r="L136"/>
  <c r="J162"/>
  <c r="L20"/>
  <c r="L34" s="1"/>
  <c r="L37"/>
  <c r="L110" s="1"/>
  <c r="I110"/>
  <c r="I162" s="1"/>
  <c r="L113"/>
  <c r="L124" s="1"/>
  <c r="K162"/>
  <c r="I166" l="1"/>
  <c r="L161"/>
  <c r="L162" s="1"/>
  <c r="K166"/>
  <c r="K169"/>
  <c r="J166"/>
  <c r="J169"/>
  <c r="L165"/>
  <c r="I169"/>
  <c r="L166" l="1"/>
  <c r="L169"/>
</calcChain>
</file>

<file path=xl/sharedStrings.xml><?xml version="1.0" encoding="utf-8"?>
<sst xmlns="http://schemas.openxmlformats.org/spreadsheetml/2006/main" count="312" uniqueCount="189">
  <si>
    <t>№ п/п</t>
  </si>
  <si>
    <t>федеральный бюджет</t>
  </si>
  <si>
    <t>краевой бюджет</t>
  </si>
  <si>
    <t>Код бюджетной классификации</t>
  </si>
  <si>
    <t>ГРБС</t>
  </si>
  <si>
    <t>ЦСР</t>
  </si>
  <si>
    <t>ВР</t>
  </si>
  <si>
    <t>районный бюджет</t>
  </si>
  <si>
    <t>Цели, задачи, мероприятия подпрограммы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</si>
  <si>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</si>
  <si>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</si>
  <si>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Рз Пр</t>
  </si>
  <si>
    <t>243</t>
  </si>
  <si>
    <t>244</t>
  </si>
  <si>
    <t>Администрация Туруханского района</t>
  </si>
  <si>
    <t xml:space="preserve">Перечень мероприятий подпрограммы </t>
  </si>
  <si>
    <t>Расходы по годам реализации программы (тыс.руб.)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</si>
  <si>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</si>
  <si>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</si>
  <si>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</si>
  <si>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</si>
  <si>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</si>
  <si>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07 01</t>
  </si>
  <si>
    <t xml:space="preserve">0110075880 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</si>
  <si>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</si>
  <si>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</si>
  <si>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</si>
  <si>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</si>
  <si>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</si>
  <si>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>0110083180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</si>
  <si>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</si>
  <si>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</si>
  <si>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</si>
  <si>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</si>
  <si>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 xml:space="preserve"> Компенсацию родительской платы получат не менее 300 человек ежегодно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</si>
  <si>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</si>
  <si>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</si>
  <si>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 xml:space="preserve">0110075540 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</si>
  <si>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</si>
  <si>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</si>
  <si>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</si>
  <si>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</si>
  <si>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</si>
  <si>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</si>
  <si>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</si>
  <si>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</si>
  <si>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</si>
  <si>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 xml:space="preserve">0110080610 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</si>
  <si>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</si>
  <si>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</si>
  <si>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</si>
  <si>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</si>
  <si>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</si>
  <si>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</si>
  <si>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</si>
  <si>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10 03</t>
  </si>
  <si>
    <t>1174 учащихся общеобразовательных учреждений получат социальную поддержку</t>
  </si>
  <si>
    <t>1.2.6</t>
  </si>
  <si>
    <t>1.2.7</t>
  </si>
  <si>
    <t>1.2.8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</si>
  <si>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</si>
  <si>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</si>
  <si>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</si>
  <si>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 xml:space="preserve">Не менее 2000 человек получат услуги дополнительного образования ежегодно в муниципальных учреждениях;
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</si>
  <si>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</si>
  <si>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</si>
  <si>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</si>
  <si>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</si>
  <si>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</si>
  <si>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                                                          Ежегодно стипендии получат не менее 10 человек;   Ежегодно участие в конкурсах различного уровня примет участие не менее  1275 детей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</si>
  <si>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</si>
  <si>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</si>
  <si>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</si>
  <si>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0110081990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</si>
  <si>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800 человек</t>
  </si>
  <si>
    <t>5.2.</t>
  </si>
  <si>
    <t xml:space="preserve">0110082660 </t>
  </si>
  <si>
    <t>5.3</t>
  </si>
  <si>
    <t>5.4</t>
  </si>
  <si>
    <t>5.5</t>
  </si>
  <si>
    <t>5.6</t>
  </si>
  <si>
    <t>0110080650</t>
  </si>
  <si>
    <t>5.7</t>
  </si>
  <si>
    <t>Итого по задаче 5</t>
  </si>
  <si>
    <t>Всего по подпрограмме</t>
  </si>
  <si>
    <t>внебюджетные</t>
  </si>
  <si>
    <t>управление образования</t>
  </si>
  <si>
    <t>управление жкх</t>
  </si>
  <si>
    <t>управление культуры</t>
  </si>
  <si>
    <t>07 09</t>
  </si>
  <si>
    <t>Приложение № 1
к подпрограмме 1 «Развитие дошкольного, общего и дополнительного образования»</t>
  </si>
  <si>
    <t>территориальное управление</t>
  </si>
  <si>
    <t>07 03</t>
  </si>
  <si>
    <t>1.3.2</t>
  </si>
  <si>
    <t>0110075630</t>
  </si>
  <si>
    <t>01100S5630</t>
  </si>
  <si>
    <t>администрация района</t>
  </si>
  <si>
    <t>Управление ЖКХ и строительства администрации Туруханского района</t>
  </si>
  <si>
    <t>Управление образования администрации Туруханского района</t>
  </si>
  <si>
    <t xml:space="preserve">0110075660 </t>
  </si>
  <si>
    <t>0110082760</t>
  </si>
  <si>
    <t>111</t>
  </si>
  <si>
    <t>119</t>
  </si>
  <si>
    <t>0110076490</t>
  </si>
  <si>
    <t>Капитальный ремонт учреждений дополнительного образования</t>
  </si>
  <si>
    <t>Без взимания родительской платы  муниципальные дошкольные образовательные учреждения (группы) посещают:  в 2019 году - 34 ребенка и до 35 детей в 2020-2022 годах</t>
  </si>
  <si>
    <t>1.2.9</t>
  </si>
  <si>
    <t>1.3.0</t>
  </si>
  <si>
    <t>1.4.0</t>
  </si>
  <si>
    <t>01100L3040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</si>
  <si>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лагеря, а также проезд, суточные и проживание сопровождающих</t>
  </si>
  <si>
    <t>Бесплатное питание учащихся начальных классов</t>
  </si>
  <si>
    <t>612</t>
  </si>
  <si>
    <t>0110084360</t>
  </si>
  <si>
    <t>1.3.1.1</t>
  </si>
  <si>
    <t>Обеспечение функционирования системы персонифицированного финансирования дополнительного образования детей</t>
  </si>
  <si>
    <t>Обеспечение питанием учащихся начальных классов горячим завтраком, не считая горячего напитка за счет средств федерального бюджета</t>
  </si>
  <si>
    <t>Обеспечение питанием учащихся начальных классов горячим завтраком, не считая горячего напитка за счет средств краевого бюджета</t>
  </si>
  <si>
    <t>Обеспечение питанием учащихся начальных классов горячим завтраком, не считая горячего напитка за счет средств районного бюджета</t>
  </si>
  <si>
    <t>Приобретение оборудовнаия в  рамках Национального проект "Образование"</t>
  </si>
  <si>
    <t>321</t>
  </si>
  <si>
    <t>Приведение зданий и сооружений общеобразовательных организаций в соответствии с требованиями законодательства за счет средств субсидии из краевого бюджета</t>
  </si>
  <si>
    <t xml:space="preserve">Приведение зданий и сооружений общеобразовательных организаций в соответствии с требованиями законодательства  за счет средств районного бюджета </t>
  </si>
  <si>
    <t>Текущий ремонт, приобретение оборудования и инвентаря в соответствии с требованиями законодательства</t>
  </si>
  <si>
    <t>Субсидия на организацию школьного питания</t>
  </si>
  <si>
    <t>01 13</t>
  </si>
  <si>
    <t>0110084260</t>
  </si>
  <si>
    <t xml:space="preserve"> 07 09</t>
  </si>
  <si>
    <t>Расходы на организацию летнего отдыха детей в краевых государственных и негосударственных организациях отдыха, оздоровления и занятости детей, зарегистрированных на территории края, муниципальных загородных оздоровительных лагерях за счет средств районного бюджета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</si>
  <si>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районного бюджета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</si>
  <si>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родительских средств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</si>
  <si>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федерального бюджета</t>
  </si>
  <si>
    <t>01100R7800</t>
  </si>
  <si>
    <t>0110008530</t>
  </si>
  <si>
    <t>011ЕВ51790</t>
  </si>
  <si>
    <t>Расходы на создание условий для предоставления горячего питания обучающимся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 за счет средств краевого бюджета</t>
  </si>
  <si>
    <t>0110074700</t>
  </si>
  <si>
    <t>Расходы на создание условий для предоставления горячего питания обучающимся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 за счет средств районного бюджета</t>
  </si>
  <si>
    <t>01100S4700</t>
  </si>
  <si>
    <t>Организация летнего отдыха и занятости детей Туруханского района в загородных лагерях и лагерях с дневным пребыванием детей.
Оплата стоимости набора продуктов питания или готовых блюд и их транспортировки в лагерях с дневным пребыванием детей, в рамках подпрограммы "Развитие общего образования" муниципальной программы "Развитие образования в городе Красноярске" на 2023 год и плановый период 2024-2025 годов</t>
  </si>
  <si>
    <t>611</t>
  </si>
  <si>
    <t>Обеспечение отдыха и оздоровления детей в рамках подпрограммы "Организация отдыха и занятости детей в каникулярное время" муниципальной программы "Развитие образования Туруханского района" на 2023 год и плановый период 2024-2025 годов</t>
  </si>
  <si>
    <t>1.1.5</t>
  </si>
  <si>
    <t>01100S5820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</si>
  <si>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законодательства, за счет средств районного бюджета</t>
  </si>
  <si>
    <t>1.1.6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</si>
  <si>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законодательства, за счет средств краевого бюджета</t>
  </si>
  <si>
    <t>0110075820</t>
  </si>
  <si>
    <t>ДЮСШ "Юность"</t>
  </si>
  <si>
    <t>Обеспечение питанием учащихся начальных классов с ОВЗ горячим завтраком, не считая горячего напитка за счет средств федерального бюджета</t>
  </si>
  <si>
    <t>Обеспечение питанием учащихся начальных классов с ОВЗ горячим завтраком, не считая горячего напитка за счет средств краевого бюджета</t>
  </si>
  <si>
    <t>01100L3041</t>
  </si>
  <si>
    <t>0110084980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</si>
  <si>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</t>
  </si>
  <si>
    <t>01100L3030</t>
  </si>
  <si>
    <t>0110077440</t>
  </si>
  <si>
    <t>0110085040</t>
  </si>
  <si>
    <t>0110085050</t>
  </si>
  <si>
    <t>0110075830</t>
  </si>
  <si>
    <t>01100S5830</t>
  </si>
  <si>
    <t xml:space="preserve">Обеспечение питанием обучающихся c ОВЗ в муниципальных и частных образовательных организациях, реализующих основные общеобразовательные программы, без взимания платы  </t>
  </si>
  <si>
    <t>Более 600 детей получат услуги дошкольного образования</t>
  </si>
  <si>
    <t>Ежегодно более 1950 человек получают услуги общего образования</t>
  </si>
  <si>
    <t>Приложение 1 
к подпрограмме 3 «Обеспечение реализации муниципальной программы»</t>
  </si>
  <si>
    <t>Наименование программы, подпрограммы</t>
  </si>
  <si>
    <t xml:space="preserve">Муниципальная программаТуруханского района «Развитие образования Туруханского района», подпрограмма 3 «Обеспечение реализации муниципальной  программы» </t>
  </si>
  <si>
    <t>Цель: повышение эффективности управления отраслью</t>
  </si>
  <si>
    <t>Задача 1 Организация деятельности аппарата управления образования Администрации Турухаснкого района и учреждений, обеспечивающих деятельность образовательных учреждений, направленной на эффективное управление отраслью</t>
  </si>
  <si>
    <t>1.1</t>
  </si>
  <si>
    <t xml:space="preserve">Руководство и управление в сфере установленных функций </t>
  </si>
  <si>
    <t>0130080460</t>
  </si>
  <si>
    <t xml:space="preserve">Повышение эффективности управления муниципальными финансами и использования муниципального имущества в части вопросов реализации программы </t>
  </si>
  <si>
    <t>1.2</t>
  </si>
  <si>
    <t xml:space="preserve">Обеспечение деятельности (оказание услуг) подведомственных учреждений </t>
  </si>
  <si>
    <t xml:space="preserve">0130080610 </t>
  </si>
  <si>
    <t>Финансово-экономическое обеспечение 56 учреждений;
Количество проведенных в соответствии с законодательством процедур проверок - не менее 2 ежегодно</t>
  </si>
  <si>
    <t xml:space="preserve">Задача 2 Обеспечение соблюдения требований законодательства Российской Федерации в сфере образования организациями, осуществляющими образовательную деятельность на территории Туруханского района </t>
  </si>
  <si>
    <t>5.2.1</t>
  </si>
  <si>
    <t>Проведение комплексных инспекционных проверок образовательных учреждений</t>
  </si>
  <si>
    <t>0250027000</t>
  </si>
  <si>
    <t>121</t>
  </si>
  <si>
    <t>Количество проведенных в соответствии с законодательством процедур проверок - не менее 2 ежегодно</t>
  </si>
  <si>
    <t>з/пл</t>
  </si>
  <si>
    <t>121, 111</t>
  </si>
  <si>
    <t>ФМО</t>
  </si>
  <si>
    <t>01100L0500</t>
  </si>
  <si>
    <t>Приложение 2 к постановлению Администрации Туруханского района от09.10.2024_________ №634-п</t>
  </si>
  <si>
    <t>Приложение 1 к постановлению Администрации Туруханского района от 09.10.2024________________ № 634-п</t>
  </si>
  <si>
    <t>0110084210</t>
  </si>
</sst>
</file>

<file path=xl/styles.xml><?xml version="1.0" encoding="utf-8"?>
<styleSheet xmlns="http://schemas.openxmlformats.org/spreadsheetml/2006/main">
  <numFmts count="10">
    <numFmt numFmtId="164" formatCode="_-* #,##0.00_р_._-;\-* #,##0.00_р_._-;_-* &quot;-&quot;??_р_._-;_-@_-"/>
    <numFmt numFmtId="165" formatCode="0.000"/>
    <numFmt numFmtId="166" formatCode="_-* #,##0.0_р_._-;\-* #,##0.0_р_._-;_-* &quot;-&quot;?_р_._-;_-@_-"/>
    <numFmt numFmtId="167" formatCode="#,##0.0"/>
    <numFmt numFmtId="168" formatCode="#,##0.000"/>
    <numFmt numFmtId="169" formatCode="_-* #,##0.000_р_._-;\-* #,##0.000_р_._-;_-* &quot;-&quot;?_р_._-;_-@_-"/>
    <numFmt numFmtId="170" formatCode="#,##0.00000"/>
    <numFmt numFmtId="171" formatCode="_-* #,##0.00000_р_._-;\-* #,##0.00000_р_._-;_-* &quot;-&quot;?_р_._-;_-@_-"/>
    <numFmt numFmtId="172" formatCode="0.00000"/>
    <numFmt numFmtId="173" formatCode="_-* #,##0.00000\ _₽_-;\-* #,##0.00000\ _₽_-;_-* &quot;-&quot;?????\ _₽_-;_-@_-"/>
  </numFmts>
  <fonts count="18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4" fillId="0" borderId="0"/>
    <xf numFmtId="0" fontId="1" fillId="0" borderId="0"/>
    <xf numFmtId="0" fontId="7" fillId="0" borderId="0"/>
    <xf numFmtId="164" fontId="4" fillId="0" borderId="0" applyFont="0" applyFill="0" applyBorder="0" applyAlignment="0" applyProtection="0"/>
  </cellStyleXfs>
  <cellXfs count="265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/>
    <xf numFmtId="49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0" xfId="1" applyFont="1" applyFill="1" applyAlignment="1"/>
    <xf numFmtId="49" fontId="3" fillId="0" borderId="0" xfId="1" applyNumberFormat="1" applyFont="1" applyFill="1" applyBorder="1" applyAlignment="1">
      <alignment horizontal="center"/>
    </xf>
    <xf numFmtId="164" fontId="9" fillId="0" borderId="0" xfId="1" applyNumberFormat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left" vertical="top" wrapText="1"/>
    </xf>
    <xf numFmtId="0" fontId="3" fillId="0" borderId="0" xfId="1" applyFont="1" applyFill="1" applyBorder="1"/>
    <xf numFmtId="0" fontId="3" fillId="0" borderId="9" xfId="1" applyFont="1" applyFill="1" applyBorder="1" applyAlignment="1">
      <alignment horizontal="center" vertical="center" wrapText="1" readingOrder="1"/>
    </xf>
    <xf numFmtId="168" fontId="3" fillId="0" borderId="1" xfId="1" applyNumberFormat="1" applyFont="1" applyFill="1" applyBorder="1" applyAlignment="1">
      <alignment horizontal="center" vertical="center" wrapText="1" readingOrder="1"/>
    </xf>
    <xf numFmtId="168" fontId="3" fillId="0" borderId="1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Alignment="1">
      <alignment wrapText="1"/>
    </xf>
    <xf numFmtId="0" fontId="3" fillId="0" borderId="10" xfId="1" applyFont="1" applyFill="1" applyBorder="1" applyAlignment="1">
      <alignment horizontal="center" vertical="center" wrapText="1" readingOrder="1"/>
    </xf>
    <xf numFmtId="0" fontId="3" fillId="0" borderId="12" xfId="1" applyFont="1" applyFill="1" applyBorder="1" applyAlignment="1">
      <alignment horizontal="center" vertical="center" wrapText="1" readingOrder="1"/>
    </xf>
    <xf numFmtId="168" fontId="3" fillId="0" borderId="13" xfId="1" applyNumberFormat="1" applyFont="1" applyFill="1" applyBorder="1" applyAlignment="1">
      <alignment horizontal="center" vertical="center" wrapText="1" readingOrder="1"/>
    </xf>
    <xf numFmtId="0" fontId="11" fillId="0" borderId="0" xfId="1" applyFont="1" applyFill="1"/>
    <xf numFmtId="168" fontId="3" fillId="0" borderId="9" xfId="1" applyNumberFormat="1" applyFont="1" applyFill="1" applyBorder="1" applyAlignment="1">
      <alignment horizontal="center" vertical="center" wrapText="1" readingOrder="1"/>
    </xf>
    <xf numFmtId="168" fontId="3" fillId="0" borderId="14" xfId="1" applyNumberFormat="1" applyFont="1" applyFill="1" applyBorder="1" applyAlignment="1">
      <alignment horizontal="center" vertical="center" wrapText="1" readingOrder="1"/>
    </xf>
    <xf numFmtId="0" fontId="3" fillId="0" borderId="1" xfId="1" applyFont="1" applyFill="1" applyBorder="1" applyAlignment="1">
      <alignment vertical="center" wrapText="1"/>
    </xf>
    <xf numFmtId="16" fontId="3" fillId="0" borderId="0" xfId="1" applyNumberFormat="1" applyFont="1" applyFill="1"/>
    <xf numFmtId="49" fontId="8" fillId="0" borderId="1" xfId="1" applyNumberFormat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 readingOrder="1"/>
    </xf>
    <xf numFmtId="168" fontId="3" fillId="0" borderId="1" xfId="1" applyNumberFormat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 readingOrder="1"/>
    </xf>
    <xf numFmtId="49" fontId="8" fillId="0" borderId="19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 readingOrder="1"/>
    </xf>
    <xf numFmtId="0" fontId="8" fillId="0" borderId="20" xfId="1" applyFont="1" applyFill="1" applyBorder="1" applyAlignment="1">
      <alignment horizontal="center" vertical="center" wrapText="1" readingOrder="1"/>
    </xf>
    <xf numFmtId="0" fontId="8" fillId="0" borderId="12" xfId="1" applyFont="1" applyFill="1" applyBorder="1" applyAlignment="1">
      <alignment horizontal="center" vertical="center" wrapText="1" readingOrder="1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169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66" fontId="3" fillId="0" borderId="1" xfId="1" applyNumberFormat="1" applyFont="1" applyFill="1" applyBorder="1"/>
    <xf numFmtId="0" fontId="8" fillId="0" borderId="0" xfId="1" applyFont="1" applyFill="1" applyBorder="1" applyAlignment="1">
      <alignment horizontal="center" vertical="top" wrapText="1"/>
    </xf>
    <xf numFmtId="49" fontId="8" fillId="0" borderId="0" xfId="1" applyNumberFormat="1" applyFont="1" applyFill="1" applyBorder="1" applyAlignment="1">
      <alignment horizontal="center" vertical="top" wrapText="1"/>
    </xf>
    <xf numFmtId="166" fontId="12" fillId="0" borderId="0" xfId="4" applyNumberFormat="1" applyFont="1" applyFill="1" applyBorder="1" applyAlignment="1">
      <alignment horizontal="center" vertical="center"/>
    </xf>
    <xf numFmtId="0" fontId="8" fillId="0" borderId="0" xfId="1" applyFont="1" applyFill="1" applyBorder="1"/>
    <xf numFmtId="0" fontId="3" fillId="0" borderId="0" xfId="1" applyFont="1" applyFill="1" applyBorder="1" applyAlignment="1">
      <alignment horizontal="center" vertical="top"/>
    </xf>
    <xf numFmtId="49" fontId="3" fillId="0" borderId="0" xfId="1" applyNumberFormat="1" applyFont="1" applyFill="1" applyBorder="1" applyAlignment="1">
      <alignment horizontal="center" vertical="top"/>
    </xf>
    <xf numFmtId="49" fontId="3" fillId="0" borderId="0" xfId="1" applyNumberFormat="1" applyFont="1" applyFill="1" applyAlignment="1">
      <alignment horizontal="center" vertical="top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top"/>
    </xf>
    <xf numFmtId="0" fontId="3" fillId="0" borderId="0" xfId="1" applyFont="1" applyFill="1" applyAlignment="1">
      <alignment horizontal="left" vertical="top"/>
    </xf>
    <xf numFmtId="49" fontId="3" fillId="0" borderId="0" xfId="1" applyNumberFormat="1" applyFont="1" applyFill="1" applyAlignment="1">
      <alignment horizontal="left" vertical="top"/>
    </xf>
    <xf numFmtId="0" fontId="13" fillId="0" borderId="0" xfId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center"/>
    </xf>
    <xf numFmtId="4" fontId="3" fillId="0" borderId="0" xfId="1" applyNumberFormat="1" applyFont="1" applyFill="1" applyAlignment="1">
      <alignment horizontal="center" vertical="center"/>
    </xf>
    <xf numFmtId="168" fontId="3" fillId="0" borderId="0" xfId="1" applyNumberFormat="1" applyFont="1" applyFill="1" applyAlignment="1">
      <alignment horizontal="right" vertical="top"/>
    </xf>
    <xf numFmtId="0" fontId="3" fillId="0" borderId="0" xfId="1" applyFont="1" applyFill="1" applyAlignment="1">
      <alignment horizontal="center"/>
    </xf>
    <xf numFmtId="169" fontId="3" fillId="0" borderId="1" xfId="1" applyNumberFormat="1" applyFont="1" applyFill="1" applyBorder="1" applyAlignment="1">
      <alignment vertical="center"/>
    </xf>
    <xf numFmtId="0" fontId="3" fillId="0" borderId="11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 readingOrder="1"/>
    </xf>
    <xf numFmtId="0" fontId="8" fillId="0" borderId="13" xfId="1" applyFont="1" applyFill="1" applyBorder="1" applyAlignment="1">
      <alignment horizontal="center" vertical="center" wrapText="1" readingOrder="1"/>
    </xf>
    <xf numFmtId="0" fontId="5" fillId="0" borderId="1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horizontal="center" vertical="top"/>
    </xf>
    <xf numFmtId="168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/>
    <xf numFmtId="0" fontId="14" fillId="0" borderId="8" xfId="1" applyFont="1" applyFill="1" applyBorder="1" applyAlignment="1">
      <alignment vertical="center"/>
    </xf>
    <xf numFmtId="0" fontId="14" fillId="0" borderId="3" xfId="1" applyFont="1" applyFill="1" applyBorder="1" applyAlignment="1">
      <alignment vertical="center"/>
    </xf>
    <xf numFmtId="49" fontId="14" fillId="0" borderId="3" xfId="1" applyNumberFormat="1" applyFont="1" applyFill="1" applyBorder="1" applyAlignment="1">
      <alignment vertical="center"/>
    </xf>
    <xf numFmtId="168" fontId="14" fillId="0" borderId="3" xfId="1" applyNumberFormat="1" applyFont="1" applyFill="1" applyBorder="1" applyAlignment="1">
      <alignment vertical="center"/>
    </xf>
    <xf numFmtId="0" fontId="14" fillId="0" borderId="4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vertical="top" wrapText="1"/>
    </xf>
    <xf numFmtId="0" fontId="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center" vertical="top" wrapText="1"/>
    </xf>
    <xf numFmtId="0" fontId="11" fillId="0" borderId="7" xfId="1" applyFont="1" applyFill="1" applyBorder="1" applyAlignment="1">
      <alignment horizontal="center" vertical="center" wrapText="1"/>
    </xf>
    <xf numFmtId="168" fontId="3" fillId="0" borderId="0" xfId="1" applyNumberFormat="1" applyFont="1" applyFill="1"/>
    <xf numFmtId="168" fontId="3" fillId="0" borderId="0" xfId="1" applyNumberFormat="1" applyFont="1" applyFill="1" applyAlignment="1">
      <alignment horizontal="right" vertical="center"/>
    </xf>
    <xf numFmtId="168" fontId="3" fillId="0" borderId="0" xfId="1" applyNumberFormat="1" applyFont="1" applyFill="1" applyAlignment="1">
      <alignment horizontal="right"/>
    </xf>
    <xf numFmtId="165" fontId="5" fillId="0" borderId="1" xfId="1" applyNumberFormat="1" applyFont="1" applyFill="1" applyBorder="1" applyAlignment="1">
      <alignment horizontal="center" vertical="center"/>
    </xf>
    <xf numFmtId="0" fontId="13" fillId="0" borderId="0" xfId="1" applyFont="1" applyFill="1"/>
    <xf numFmtId="165" fontId="3" fillId="0" borderId="0" xfId="1" applyNumberFormat="1" applyFont="1" applyFill="1"/>
    <xf numFmtId="0" fontId="3" fillId="0" borderId="1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/>
    </xf>
    <xf numFmtId="49" fontId="3" fillId="0" borderId="7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 wrapText="1" readingOrder="1"/>
    </xf>
    <xf numFmtId="0" fontId="3" fillId="0" borderId="5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/>
    </xf>
    <xf numFmtId="49" fontId="8" fillId="0" borderId="22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 wrapText="1" readingOrder="1"/>
    </xf>
    <xf numFmtId="170" fontId="5" fillId="0" borderId="1" xfId="1" applyNumberFormat="1" applyFont="1" applyFill="1" applyBorder="1" applyAlignment="1">
      <alignment horizontal="center" vertical="center"/>
    </xf>
    <xf numFmtId="170" fontId="3" fillId="0" borderId="0" xfId="1" applyNumberFormat="1" applyFont="1" applyFill="1" applyBorder="1"/>
    <xf numFmtId="168" fontId="16" fillId="0" borderId="0" xfId="1" applyNumberFormat="1" applyFont="1" applyFill="1"/>
    <xf numFmtId="0" fontId="3" fillId="0" borderId="5" xfId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vertical="top" wrapText="1"/>
    </xf>
    <xf numFmtId="49" fontId="3" fillId="0" borderId="1" xfId="1" applyNumberFormat="1" applyFont="1" applyFill="1" applyBorder="1" applyAlignment="1">
      <alignment horizontal="center" vertical="center" wrapText="1"/>
    </xf>
    <xf numFmtId="171" fontId="3" fillId="0" borderId="1" xfId="1" applyNumberFormat="1" applyFont="1" applyFill="1" applyBorder="1" applyAlignment="1">
      <alignment horizontal="center" vertical="center"/>
    </xf>
    <xf numFmtId="171" fontId="3" fillId="0" borderId="1" xfId="1" applyNumberFormat="1" applyFont="1" applyFill="1" applyBorder="1" applyAlignment="1">
      <alignment horizontal="center" vertical="center" wrapText="1"/>
    </xf>
    <xf numFmtId="171" fontId="3" fillId="0" borderId="1" xfId="1" applyNumberFormat="1" applyFont="1" applyFill="1" applyBorder="1" applyAlignment="1">
      <alignment vertical="center"/>
    </xf>
    <xf numFmtId="4" fontId="17" fillId="0" borderId="0" xfId="0" applyNumberFormat="1" applyFont="1" applyFill="1" applyBorder="1" applyAlignment="1" applyProtection="1">
      <alignment horizontal="right" vertical="top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164" fontId="3" fillId="0" borderId="0" xfId="1" applyNumberFormat="1" applyFont="1" applyFill="1" applyBorder="1"/>
    <xf numFmtId="167" fontId="8" fillId="0" borderId="0" xfId="1" applyNumberFormat="1" applyFont="1" applyFill="1" applyBorder="1" applyAlignment="1">
      <alignment horizontal="center" vertical="top" wrapText="1"/>
    </xf>
    <xf numFmtId="169" fontId="3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8" fontId="8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wrapText="1"/>
    </xf>
    <xf numFmtId="0" fontId="8" fillId="0" borderId="0" xfId="1" applyFont="1" applyFill="1" applyBorder="1" applyAlignment="1">
      <alignment horizontal="left"/>
    </xf>
    <xf numFmtId="0" fontId="8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vertical="top" wrapText="1"/>
    </xf>
    <xf numFmtId="169" fontId="3" fillId="0" borderId="0" xfId="1" applyNumberFormat="1" applyFont="1" applyFill="1" applyAlignment="1">
      <alignment horizontal="center"/>
    </xf>
    <xf numFmtId="169" fontId="3" fillId="0" borderId="0" xfId="1" applyNumberFormat="1" applyFont="1" applyFill="1"/>
    <xf numFmtId="0" fontId="3" fillId="0" borderId="0" xfId="1" applyFont="1" applyFill="1" applyBorder="1" applyAlignment="1">
      <alignment vertical="top"/>
    </xf>
    <xf numFmtId="0" fontId="3" fillId="0" borderId="0" xfId="1" applyFont="1" applyFill="1" applyAlignment="1">
      <alignment vertical="top"/>
    </xf>
    <xf numFmtId="166" fontId="3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/>
    </xf>
    <xf numFmtId="170" fontId="3" fillId="0" borderId="0" xfId="1" applyNumberFormat="1" applyFont="1" applyFill="1" applyAlignment="1">
      <alignment horizontal="right"/>
    </xf>
    <xf numFmtId="170" fontId="3" fillId="0" borderId="0" xfId="1" applyNumberFormat="1" applyFont="1" applyFill="1" applyAlignment="1">
      <alignment horizontal="right" vertical="center"/>
    </xf>
    <xf numFmtId="170" fontId="3" fillId="0" borderId="1" xfId="1" applyNumberFormat="1" applyFont="1" applyFill="1" applyBorder="1" applyAlignment="1">
      <alignment horizontal="center" vertical="center"/>
    </xf>
    <xf numFmtId="172" fontId="5" fillId="0" borderId="1" xfId="1" applyNumberFormat="1" applyFont="1" applyFill="1" applyBorder="1" applyAlignment="1">
      <alignment horizontal="center" vertical="center"/>
    </xf>
    <xf numFmtId="170" fontId="3" fillId="0" borderId="0" xfId="1" applyNumberFormat="1" applyFont="1" applyFill="1"/>
    <xf numFmtId="172" fontId="3" fillId="0" borderId="0" xfId="1" applyNumberFormat="1" applyFont="1" applyFill="1"/>
    <xf numFmtId="173" fontId="3" fillId="0" borderId="0" xfId="1" applyNumberFormat="1" applyFont="1" applyFill="1"/>
    <xf numFmtId="49" fontId="3" fillId="0" borderId="1" xfId="1" applyNumberFormat="1" applyFont="1" applyFill="1" applyBorder="1" applyAlignment="1">
      <alignment horizontal="center" vertical="center" wrapText="1" readingOrder="1"/>
    </xf>
    <xf numFmtId="0" fontId="8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49" fontId="8" fillId="0" borderId="15" xfId="1" applyNumberFormat="1" applyFont="1" applyFill="1" applyBorder="1" applyAlignment="1">
      <alignment horizontal="center" vertical="center" wrapText="1"/>
    </xf>
    <xf numFmtId="49" fontId="8" fillId="0" borderId="16" xfId="1" applyNumberFormat="1" applyFont="1" applyFill="1" applyBorder="1" applyAlignment="1">
      <alignment horizontal="center" vertical="center" wrapText="1"/>
    </xf>
    <xf numFmtId="49" fontId="8" fillId="0" borderId="17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49" fontId="8" fillId="0" borderId="5" xfId="1" applyNumberFormat="1" applyFont="1" applyFill="1" applyBorder="1" applyAlignment="1">
      <alignment horizontal="center" vertical="center"/>
    </xf>
    <xf numFmtId="49" fontId="8" fillId="0" borderId="6" xfId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left" vertical="center" wrapText="1"/>
    </xf>
    <xf numFmtId="0" fontId="3" fillId="0" borderId="6" xfId="1" applyNumberFormat="1" applyFont="1" applyFill="1" applyBorder="1" applyAlignment="1">
      <alignment horizontal="left" vertical="center" wrapText="1"/>
    </xf>
    <xf numFmtId="0" fontId="3" fillId="0" borderId="7" xfId="1" applyNumberFormat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left" vertical="center"/>
    </xf>
    <xf numFmtId="0" fontId="14" fillId="0" borderId="8" xfId="1" applyFont="1" applyFill="1" applyBorder="1" applyAlignment="1">
      <alignment horizontal="left" vertical="center" wrapText="1"/>
    </xf>
    <xf numFmtId="0" fontId="14" fillId="0" borderId="3" xfId="1" applyFont="1" applyFill="1" applyBorder="1" applyAlignment="1">
      <alignment horizontal="left" vertical="center" wrapText="1"/>
    </xf>
    <xf numFmtId="0" fontId="14" fillId="0" borderId="4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left" vertical="top"/>
    </xf>
    <xf numFmtId="0" fontId="8" fillId="0" borderId="0" xfId="1" applyNumberFormat="1" applyFont="1" applyFill="1" applyBorder="1" applyAlignment="1">
      <alignment horizontal="left" vertical="top"/>
    </xf>
    <xf numFmtId="49" fontId="3" fillId="0" borderId="0" xfId="1" applyNumberFormat="1" applyFont="1" applyFill="1" applyBorder="1" applyAlignment="1">
      <alignment horizontal="left" vertical="top"/>
    </xf>
    <xf numFmtId="49" fontId="3" fillId="0" borderId="5" xfId="1" applyNumberFormat="1" applyFont="1" applyFill="1" applyBorder="1" applyAlignment="1">
      <alignment horizontal="center" vertical="center"/>
    </xf>
    <xf numFmtId="49" fontId="3" fillId="0" borderId="6" xfId="1" applyNumberFormat="1" applyFont="1" applyFill="1" applyBorder="1" applyAlignment="1">
      <alignment horizontal="center" vertical="center"/>
    </xf>
    <xf numFmtId="49" fontId="3" fillId="0" borderId="7" xfId="1" applyNumberFormat="1" applyFont="1" applyFill="1" applyBorder="1" applyAlignment="1">
      <alignment horizontal="center" vertical="center"/>
    </xf>
    <xf numFmtId="0" fontId="5" fillId="0" borderId="19" xfId="1" applyNumberFormat="1" applyFont="1" applyFill="1" applyBorder="1" applyAlignment="1">
      <alignment horizontal="left" vertical="top"/>
    </xf>
    <xf numFmtId="0" fontId="5" fillId="0" borderId="11" xfId="1" applyNumberFormat="1" applyFont="1" applyFill="1" applyBorder="1" applyAlignment="1">
      <alignment horizontal="left" vertical="top"/>
    </xf>
    <xf numFmtId="0" fontId="15" fillId="0" borderId="8" xfId="1" applyFont="1" applyFill="1" applyBorder="1" applyAlignment="1">
      <alignment horizontal="left" vertical="center"/>
    </xf>
    <xf numFmtId="0" fontId="15" fillId="0" borderId="3" xfId="1" applyFont="1" applyFill="1" applyBorder="1" applyAlignment="1">
      <alignment horizontal="left" vertical="center"/>
    </xf>
    <xf numFmtId="0" fontId="15" fillId="0" borderId="4" xfId="1" applyFont="1" applyFill="1" applyBorder="1" applyAlignment="1">
      <alignment horizontal="left" vertical="center"/>
    </xf>
    <xf numFmtId="49" fontId="8" fillId="0" borderId="1" xfId="1" applyNumberFormat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left" vertical="center"/>
    </xf>
    <xf numFmtId="0" fontId="8" fillId="0" borderId="6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49" fontId="8" fillId="0" borderId="5" xfId="1" applyNumberFormat="1" applyFont="1" applyFill="1" applyBorder="1" applyAlignment="1">
      <alignment horizontal="center" vertical="center" wrapText="1"/>
    </xf>
    <xf numFmtId="49" fontId="8" fillId="0" borderId="6" xfId="1" applyNumberFormat="1" applyFont="1" applyFill="1" applyBorder="1" applyAlignment="1">
      <alignment horizontal="center" vertical="center" wrapText="1"/>
    </xf>
    <xf numFmtId="49" fontId="8" fillId="0" borderId="6" xfId="1" quotePrefix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top" wrapText="1"/>
    </xf>
    <xf numFmtId="0" fontId="5" fillId="0" borderId="8" xfId="1" applyNumberFormat="1" applyFont="1" applyFill="1" applyBorder="1" applyAlignment="1">
      <alignment horizontal="left" vertical="top"/>
    </xf>
    <xf numFmtId="0" fontId="5" fillId="0" borderId="4" xfId="1" applyNumberFormat="1" applyFont="1" applyFill="1" applyBorder="1" applyAlignment="1">
      <alignment horizontal="left" vertical="top"/>
    </xf>
    <xf numFmtId="0" fontId="3" fillId="0" borderId="1" xfId="1" applyFont="1" applyFill="1" applyBorder="1" applyAlignment="1">
      <alignment horizontal="left" vertical="center" wrapText="1"/>
    </xf>
    <xf numFmtId="0" fontId="0" fillId="0" borderId="7" xfId="0" applyBorder="1"/>
    <xf numFmtId="49" fontId="8" fillId="0" borderId="7" xfId="1" applyNumberFormat="1" applyFont="1" applyFill="1" applyBorder="1" applyAlignment="1">
      <alignment horizontal="center" vertical="center" wrapText="1"/>
    </xf>
    <xf numFmtId="0" fontId="8" fillId="0" borderId="5" xfId="1" quotePrefix="1" applyFont="1" applyFill="1" applyBorder="1" applyAlignment="1">
      <alignment horizontal="center" vertical="center"/>
    </xf>
    <xf numFmtId="0" fontId="8" fillId="0" borderId="6" xfId="1" quotePrefix="1" applyFont="1" applyFill="1" applyBorder="1" applyAlignment="1">
      <alignment horizontal="center" vertical="center"/>
    </xf>
    <xf numFmtId="0" fontId="8" fillId="0" borderId="7" xfId="1" quotePrefix="1" applyFont="1" applyFill="1" applyBorder="1" applyAlignment="1">
      <alignment horizontal="center" vertical="center"/>
    </xf>
    <xf numFmtId="49" fontId="8" fillId="0" borderId="16" xfId="1" quotePrefix="1" applyNumberFormat="1" applyFont="1" applyFill="1" applyBorder="1" applyAlignment="1">
      <alignment horizontal="center" vertical="center" wrapText="1"/>
    </xf>
    <xf numFmtId="49" fontId="8" fillId="0" borderId="7" xfId="1" quotePrefix="1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8" fillId="0" borderId="1" xfId="1" quotePrefix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 wrapText="1"/>
    </xf>
    <xf numFmtId="49" fontId="8" fillId="0" borderId="1" xfId="1" quotePrefix="1" applyNumberFormat="1" applyFont="1" applyFill="1" applyBorder="1" applyAlignment="1">
      <alignment horizontal="center" vertical="center" wrapText="1"/>
    </xf>
    <xf numFmtId="49" fontId="8" fillId="0" borderId="21" xfId="1" applyNumberFormat="1" applyFont="1" applyFill="1" applyBorder="1" applyAlignment="1">
      <alignment horizontal="center" vertical="center" wrapText="1"/>
    </xf>
    <xf numFmtId="49" fontId="8" fillId="0" borderId="22" xfId="1" applyNumberFormat="1" applyFont="1" applyFill="1" applyBorder="1" applyAlignment="1">
      <alignment horizontal="center" vertical="center" wrapText="1"/>
    </xf>
    <xf numFmtId="49" fontId="8" fillId="0" borderId="19" xfId="1" quotePrefix="1" applyNumberFormat="1" applyFont="1" applyFill="1" applyBorder="1" applyAlignment="1">
      <alignment horizontal="center" vertical="center" wrapText="1"/>
    </xf>
    <xf numFmtId="49" fontId="8" fillId="0" borderId="17" xfId="1" quotePrefix="1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 readingOrder="1"/>
    </xf>
    <xf numFmtId="49" fontId="11" fillId="0" borderId="1" xfId="1" applyNumberFormat="1" applyFont="1" applyFill="1" applyBorder="1" applyAlignment="1">
      <alignment horizontal="center" vertical="center" wrapText="1" readingOrder="1"/>
    </xf>
    <xf numFmtId="0" fontId="11" fillId="0" borderId="7" xfId="1" applyNumberFormat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center" vertical="center" wrapText="1" readingOrder="1"/>
    </xf>
    <xf numFmtId="0" fontId="3" fillId="0" borderId="7" xfId="1" applyFont="1" applyFill="1" applyBorder="1" applyAlignment="1">
      <alignment horizontal="center" vertical="center" wrapText="1" readingOrder="1"/>
    </xf>
    <xf numFmtId="0" fontId="3" fillId="0" borderId="5" xfId="1" quotePrefix="1" applyFont="1" applyFill="1" applyBorder="1" applyAlignment="1">
      <alignment horizontal="center" vertical="center" wrapText="1" readingOrder="1"/>
    </xf>
    <xf numFmtId="0" fontId="3" fillId="0" borderId="7" xfId="1" quotePrefix="1" applyFont="1" applyFill="1" applyBorder="1" applyAlignment="1">
      <alignment horizontal="center" vertical="center" wrapText="1" readingOrder="1"/>
    </xf>
    <xf numFmtId="49" fontId="3" fillId="0" borderId="1" xfId="1" quotePrefix="1" applyNumberFormat="1" applyFont="1" applyFill="1" applyBorder="1" applyAlignment="1">
      <alignment horizontal="center" vertical="center" wrapText="1"/>
    </xf>
    <xf numFmtId="0" fontId="3" fillId="0" borderId="5" xfId="1" quotePrefix="1" applyFont="1" applyFill="1" applyBorder="1" applyAlignment="1">
      <alignment horizontal="center" vertical="center"/>
    </xf>
    <xf numFmtId="0" fontId="3" fillId="0" borderId="7" xfId="1" quotePrefix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center" vertical="center" wrapText="1" readingOrder="1"/>
    </xf>
    <xf numFmtId="0" fontId="8" fillId="0" borderId="6" xfId="1" applyFont="1" applyFill="1" applyBorder="1" applyAlignment="1">
      <alignment horizontal="center" vertical="center" wrapText="1" readingOrder="1"/>
    </xf>
    <xf numFmtId="0" fontId="8" fillId="0" borderId="7" xfId="1" applyFont="1" applyFill="1" applyBorder="1" applyAlignment="1">
      <alignment horizontal="center" vertical="center" wrapText="1" readingOrder="1"/>
    </xf>
    <xf numFmtId="0" fontId="8" fillId="0" borderId="5" xfId="1" quotePrefix="1" applyFont="1" applyFill="1" applyBorder="1" applyAlignment="1">
      <alignment horizontal="center" vertical="center" wrapText="1" readingOrder="1"/>
    </xf>
    <xf numFmtId="0" fontId="8" fillId="0" borderId="6" xfId="1" quotePrefix="1" applyFont="1" applyFill="1" applyBorder="1" applyAlignment="1">
      <alignment horizontal="center" vertical="center" wrapText="1" readingOrder="1"/>
    </xf>
    <xf numFmtId="0" fontId="8" fillId="0" borderId="7" xfId="1" quotePrefix="1" applyFont="1" applyFill="1" applyBorder="1" applyAlignment="1">
      <alignment horizontal="center" vertical="center" wrapText="1" readingOrder="1"/>
    </xf>
    <xf numFmtId="49" fontId="8" fillId="0" borderId="6" xfId="1" applyNumberFormat="1" applyFont="1" applyFill="1" applyBorder="1" applyAlignment="1">
      <alignment horizontal="center" vertical="center" wrapText="1" readingOrder="1"/>
    </xf>
    <xf numFmtId="49" fontId="8" fillId="0" borderId="6" xfId="1" quotePrefix="1" applyNumberFormat="1" applyFont="1" applyFill="1" applyBorder="1" applyAlignment="1">
      <alignment horizontal="center" vertical="center" wrapText="1" readingOrder="1"/>
    </xf>
    <xf numFmtId="49" fontId="8" fillId="0" borderId="7" xfId="1" applyNumberFormat="1" applyFont="1" applyFill="1" applyBorder="1" applyAlignment="1">
      <alignment horizontal="center" vertical="center" wrapText="1" readingOrder="1"/>
    </xf>
    <xf numFmtId="49" fontId="8" fillId="0" borderId="5" xfId="1" applyNumberFormat="1" applyFont="1" applyFill="1" applyBorder="1" applyAlignment="1">
      <alignment horizontal="center" vertical="center" wrapText="1" readingOrder="1"/>
    </xf>
    <xf numFmtId="49" fontId="8" fillId="0" borderId="7" xfId="1" quotePrefix="1" applyNumberFormat="1" applyFont="1" applyFill="1" applyBorder="1" applyAlignment="1">
      <alignment horizontal="center" vertical="center" wrapText="1" readingOrder="1"/>
    </xf>
    <xf numFmtId="49" fontId="8" fillId="0" borderId="1" xfId="1" quotePrefix="1" applyNumberFormat="1" applyFont="1" applyFill="1" applyBorder="1" applyAlignment="1">
      <alignment horizontal="center" vertical="center" wrapText="1" readingOrder="1"/>
    </xf>
    <xf numFmtId="0" fontId="3" fillId="0" borderId="0" xfId="1" applyFont="1" applyFill="1" applyBorder="1" applyAlignment="1">
      <alignment horizontal="left" wrapText="1"/>
    </xf>
    <xf numFmtId="0" fontId="8" fillId="0" borderId="0" xfId="1" applyFont="1" applyFill="1" applyBorder="1" applyAlignment="1">
      <alignment horizontal="left" vertical="top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8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11" fontId="15" fillId="0" borderId="8" xfId="1" applyNumberFormat="1" applyFont="1" applyFill="1" applyBorder="1" applyAlignment="1">
      <alignment horizontal="left" vertical="center" wrapText="1"/>
    </xf>
    <xf numFmtId="11" fontId="15" fillId="0" borderId="3" xfId="1" applyNumberFormat="1" applyFont="1" applyFill="1" applyBorder="1" applyAlignment="1">
      <alignment horizontal="left" vertical="center" wrapText="1"/>
    </xf>
    <xf numFmtId="11" fontId="15" fillId="0" borderId="4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/>
    </xf>
    <xf numFmtId="49" fontId="3" fillId="0" borderId="6" xfId="1" quotePrefix="1" applyNumberFormat="1" applyFont="1" applyFill="1" applyBorder="1" applyAlignment="1">
      <alignment horizontal="center" vertical="center" wrapText="1"/>
    </xf>
    <xf numFmtId="49" fontId="3" fillId="0" borderId="7" xfId="1" quotePrefix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top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B1:P195"/>
  <sheetViews>
    <sheetView topLeftCell="E113" zoomScaleNormal="100" zoomScaleSheetLayoutView="50" workbookViewId="0">
      <selection activeCell="I113" sqref="I113"/>
    </sheetView>
  </sheetViews>
  <sheetFormatPr defaultRowHeight="15.75"/>
  <cols>
    <col min="1" max="1" width="8.625" style="4" customWidth="1"/>
    <col min="2" max="2" width="7.375" style="49" customWidth="1"/>
    <col min="3" max="3" width="61.5" style="44" customWidth="1"/>
    <col min="4" max="4" width="19.125" style="52" customWidth="1"/>
    <col min="5" max="6" width="8.625" style="52" customWidth="1"/>
    <col min="7" max="7" width="12" style="49" customWidth="1"/>
    <col min="8" max="8" width="9" style="52"/>
    <col min="9" max="12" width="15.625" style="4" customWidth="1"/>
    <col min="13" max="13" width="30.75" style="4" customWidth="1"/>
    <col min="14" max="14" width="10.5" style="4" customWidth="1"/>
    <col min="15" max="15" width="20" style="4" customWidth="1"/>
    <col min="16" max="16" width="18.5" style="4" customWidth="1"/>
    <col min="17" max="17" width="7.625" style="4" customWidth="1"/>
    <col min="18" max="18" width="8" style="4" customWidth="1"/>
    <col min="19" max="257" width="9" style="4"/>
    <col min="258" max="258" width="7.375" style="4" customWidth="1"/>
    <col min="259" max="259" width="61.5" style="4" customWidth="1"/>
    <col min="260" max="260" width="19.125" style="4" customWidth="1"/>
    <col min="261" max="262" width="9" style="4"/>
    <col min="263" max="263" width="12" style="4" customWidth="1"/>
    <col min="264" max="264" width="9" style="4"/>
    <col min="265" max="268" width="15.625" style="4" customWidth="1"/>
    <col min="269" max="269" width="30.75" style="4" customWidth="1"/>
    <col min="270" max="270" width="10.5" style="4" customWidth="1"/>
    <col min="271" max="271" width="20" style="4" customWidth="1"/>
    <col min="272" max="272" width="18.5" style="4" customWidth="1"/>
    <col min="273" max="273" width="7.625" style="4" customWidth="1"/>
    <col min="274" max="274" width="8.625" style="4" customWidth="1"/>
    <col min="275" max="513" width="9" style="4"/>
    <col min="514" max="514" width="7.375" style="4" customWidth="1"/>
    <col min="515" max="515" width="61.5" style="4" customWidth="1"/>
    <col min="516" max="516" width="19.125" style="4" customWidth="1"/>
    <col min="517" max="518" width="9" style="4"/>
    <col min="519" max="519" width="12" style="4" customWidth="1"/>
    <col min="520" max="520" width="9" style="4"/>
    <col min="521" max="524" width="15.625" style="4" customWidth="1"/>
    <col min="525" max="525" width="30.75" style="4" customWidth="1"/>
    <col min="526" max="526" width="10.5" style="4" customWidth="1"/>
    <col min="527" max="527" width="20" style="4" customWidth="1"/>
    <col min="528" max="528" width="18.5" style="4" customWidth="1"/>
    <col min="529" max="529" width="7.625" style="4" customWidth="1"/>
    <col min="530" max="530" width="8.625" style="4" customWidth="1"/>
    <col min="531" max="769" width="9" style="4"/>
    <col min="770" max="770" width="7.375" style="4" customWidth="1"/>
    <col min="771" max="771" width="61.5" style="4" customWidth="1"/>
    <col min="772" max="772" width="19.125" style="4" customWidth="1"/>
    <col min="773" max="774" width="9" style="4"/>
    <col min="775" max="775" width="12" style="4" customWidth="1"/>
    <col min="776" max="776" width="9" style="4"/>
    <col min="777" max="780" width="15.625" style="4" customWidth="1"/>
    <col min="781" max="781" width="30.75" style="4" customWidth="1"/>
    <col min="782" max="782" width="10.5" style="4" customWidth="1"/>
    <col min="783" max="783" width="20" style="4" customWidth="1"/>
    <col min="784" max="784" width="18.5" style="4" customWidth="1"/>
    <col min="785" max="785" width="7.625" style="4" customWidth="1"/>
    <col min="786" max="786" width="8.625" style="4" customWidth="1"/>
    <col min="787" max="1025" width="9" style="4"/>
    <col min="1026" max="1026" width="7.375" style="4" customWidth="1"/>
    <col min="1027" max="1027" width="61.5" style="4" customWidth="1"/>
    <col min="1028" max="1028" width="19.125" style="4" customWidth="1"/>
    <col min="1029" max="1030" width="9" style="4"/>
    <col min="1031" max="1031" width="12" style="4" customWidth="1"/>
    <col min="1032" max="1032" width="9" style="4"/>
    <col min="1033" max="1036" width="15.625" style="4" customWidth="1"/>
    <col min="1037" max="1037" width="30.75" style="4" customWidth="1"/>
    <col min="1038" max="1038" width="10.5" style="4" customWidth="1"/>
    <col min="1039" max="1039" width="20" style="4" customWidth="1"/>
    <col min="1040" max="1040" width="18.5" style="4" customWidth="1"/>
    <col min="1041" max="1041" width="7.625" style="4" customWidth="1"/>
    <col min="1042" max="1042" width="8.625" style="4" customWidth="1"/>
    <col min="1043" max="1281" width="9" style="4"/>
    <col min="1282" max="1282" width="7.375" style="4" customWidth="1"/>
    <col min="1283" max="1283" width="61.5" style="4" customWidth="1"/>
    <col min="1284" max="1284" width="19.125" style="4" customWidth="1"/>
    <col min="1285" max="1286" width="9" style="4"/>
    <col min="1287" max="1287" width="12" style="4" customWidth="1"/>
    <col min="1288" max="1288" width="9" style="4"/>
    <col min="1289" max="1292" width="15.625" style="4" customWidth="1"/>
    <col min="1293" max="1293" width="30.75" style="4" customWidth="1"/>
    <col min="1294" max="1294" width="10.5" style="4" customWidth="1"/>
    <col min="1295" max="1295" width="20" style="4" customWidth="1"/>
    <col min="1296" max="1296" width="18.5" style="4" customWidth="1"/>
    <col min="1297" max="1297" width="7.625" style="4" customWidth="1"/>
    <col min="1298" max="1298" width="8.625" style="4" customWidth="1"/>
    <col min="1299" max="1537" width="9" style="4"/>
    <col min="1538" max="1538" width="7.375" style="4" customWidth="1"/>
    <col min="1539" max="1539" width="61.5" style="4" customWidth="1"/>
    <col min="1540" max="1540" width="19.125" style="4" customWidth="1"/>
    <col min="1541" max="1542" width="9" style="4"/>
    <col min="1543" max="1543" width="12" style="4" customWidth="1"/>
    <col min="1544" max="1544" width="9" style="4"/>
    <col min="1545" max="1548" width="15.625" style="4" customWidth="1"/>
    <col min="1549" max="1549" width="30.75" style="4" customWidth="1"/>
    <col min="1550" max="1550" width="10.5" style="4" customWidth="1"/>
    <col min="1551" max="1551" width="20" style="4" customWidth="1"/>
    <col min="1552" max="1552" width="18.5" style="4" customWidth="1"/>
    <col min="1553" max="1553" width="7.625" style="4" customWidth="1"/>
    <col min="1554" max="1554" width="8.625" style="4" customWidth="1"/>
    <col min="1555" max="1793" width="9" style="4"/>
    <col min="1794" max="1794" width="7.375" style="4" customWidth="1"/>
    <col min="1795" max="1795" width="61.5" style="4" customWidth="1"/>
    <col min="1796" max="1796" width="19.125" style="4" customWidth="1"/>
    <col min="1797" max="1798" width="9" style="4"/>
    <col min="1799" max="1799" width="12" style="4" customWidth="1"/>
    <col min="1800" max="1800" width="9" style="4"/>
    <col min="1801" max="1804" width="15.625" style="4" customWidth="1"/>
    <col min="1805" max="1805" width="30.75" style="4" customWidth="1"/>
    <col min="1806" max="1806" width="10.5" style="4" customWidth="1"/>
    <col min="1807" max="1807" width="20" style="4" customWidth="1"/>
    <col min="1808" max="1808" width="18.5" style="4" customWidth="1"/>
    <col min="1809" max="1809" width="7.625" style="4" customWidth="1"/>
    <col min="1810" max="1810" width="8.625" style="4" customWidth="1"/>
    <col min="1811" max="2049" width="9" style="4"/>
    <col min="2050" max="2050" width="7.375" style="4" customWidth="1"/>
    <col min="2051" max="2051" width="61.5" style="4" customWidth="1"/>
    <col min="2052" max="2052" width="19.125" style="4" customWidth="1"/>
    <col min="2053" max="2054" width="9" style="4"/>
    <col min="2055" max="2055" width="12" style="4" customWidth="1"/>
    <col min="2056" max="2056" width="9" style="4"/>
    <col min="2057" max="2060" width="15.625" style="4" customWidth="1"/>
    <col min="2061" max="2061" width="30.75" style="4" customWidth="1"/>
    <col min="2062" max="2062" width="10.5" style="4" customWidth="1"/>
    <col min="2063" max="2063" width="20" style="4" customWidth="1"/>
    <col min="2064" max="2064" width="18.5" style="4" customWidth="1"/>
    <col min="2065" max="2065" width="7.625" style="4" customWidth="1"/>
    <col min="2066" max="2066" width="8.625" style="4" customWidth="1"/>
    <col min="2067" max="2305" width="9" style="4"/>
    <col min="2306" max="2306" width="7.375" style="4" customWidth="1"/>
    <col min="2307" max="2307" width="61.5" style="4" customWidth="1"/>
    <col min="2308" max="2308" width="19.125" style="4" customWidth="1"/>
    <col min="2309" max="2310" width="9" style="4"/>
    <col min="2311" max="2311" width="12" style="4" customWidth="1"/>
    <col min="2312" max="2312" width="9" style="4"/>
    <col min="2313" max="2316" width="15.625" style="4" customWidth="1"/>
    <col min="2317" max="2317" width="30.75" style="4" customWidth="1"/>
    <col min="2318" max="2318" width="10.5" style="4" customWidth="1"/>
    <col min="2319" max="2319" width="20" style="4" customWidth="1"/>
    <col min="2320" max="2320" width="18.5" style="4" customWidth="1"/>
    <col min="2321" max="2321" width="7.625" style="4" customWidth="1"/>
    <col min="2322" max="2322" width="8.625" style="4" customWidth="1"/>
    <col min="2323" max="2561" width="9" style="4"/>
    <col min="2562" max="2562" width="7.375" style="4" customWidth="1"/>
    <col min="2563" max="2563" width="61.5" style="4" customWidth="1"/>
    <col min="2564" max="2564" width="19.125" style="4" customWidth="1"/>
    <col min="2565" max="2566" width="9" style="4"/>
    <col min="2567" max="2567" width="12" style="4" customWidth="1"/>
    <col min="2568" max="2568" width="9" style="4"/>
    <col min="2569" max="2572" width="15.625" style="4" customWidth="1"/>
    <col min="2573" max="2573" width="30.75" style="4" customWidth="1"/>
    <col min="2574" max="2574" width="10.5" style="4" customWidth="1"/>
    <col min="2575" max="2575" width="20" style="4" customWidth="1"/>
    <col min="2576" max="2576" width="18.5" style="4" customWidth="1"/>
    <col min="2577" max="2577" width="7.625" style="4" customWidth="1"/>
    <col min="2578" max="2578" width="8.625" style="4" customWidth="1"/>
    <col min="2579" max="2817" width="9" style="4"/>
    <col min="2818" max="2818" width="7.375" style="4" customWidth="1"/>
    <col min="2819" max="2819" width="61.5" style="4" customWidth="1"/>
    <col min="2820" max="2820" width="19.125" style="4" customWidth="1"/>
    <col min="2821" max="2822" width="9" style="4"/>
    <col min="2823" max="2823" width="12" style="4" customWidth="1"/>
    <col min="2824" max="2824" width="9" style="4"/>
    <col min="2825" max="2828" width="15.625" style="4" customWidth="1"/>
    <col min="2829" max="2829" width="30.75" style="4" customWidth="1"/>
    <col min="2830" max="2830" width="10.5" style="4" customWidth="1"/>
    <col min="2831" max="2831" width="20" style="4" customWidth="1"/>
    <col min="2832" max="2832" width="18.5" style="4" customWidth="1"/>
    <col min="2833" max="2833" width="7.625" style="4" customWidth="1"/>
    <col min="2834" max="2834" width="8.625" style="4" customWidth="1"/>
    <col min="2835" max="3073" width="9" style="4"/>
    <col min="3074" max="3074" width="7.375" style="4" customWidth="1"/>
    <col min="3075" max="3075" width="61.5" style="4" customWidth="1"/>
    <col min="3076" max="3076" width="19.125" style="4" customWidth="1"/>
    <col min="3077" max="3078" width="9" style="4"/>
    <col min="3079" max="3079" width="12" style="4" customWidth="1"/>
    <col min="3080" max="3080" width="9" style="4"/>
    <col min="3081" max="3084" width="15.625" style="4" customWidth="1"/>
    <col min="3085" max="3085" width="30.75" style="4" customWidth="1"/>
    <col min="3086" max="3086" width="10.5" style="4" customWidth="1"/>
    <col min="3087" max="3087" width="20" style="4" customWidth="1"/>
    <col min="3088" max="3088" width="18.5" style="4" customWidth="1"/>
    <col min="3089" max="3089" width="7.625" style="4" customWidth="1"/>
    <col min="3090" max="3090" width="8.625" style="4" customWidth="1"/>
    <col min="3091" max="3329" width="9" style="4"/>
    <col min="3330" max="3330" width="7.375" style="4" customWidth="1"/>
    <col min="3331" max="3331" width="61.5" style="4" customWidth="1"/>
    <col min="3332" max="3332" width="19.125" style="4" customWidth="1"/>
    <col min="3333" max="3334" width="9" style="4"/>
    <col min="3335" max="3335" width="12" style="4" customWidth="1"/>
    <col min="3336" max="3336" width="9" style="4"/>
    <col min="3337" max="3340" width="15.625" style="4" customWidth="1"/>
    <col min="3341" max="3341" width="30.75" style="4" customWidth="1"/>
    <col min="3342" max="3342" width="10.5" style="4" customWidth="1"/>
    <col min="3343" max="3343" width="20" style="4" customWidth="1"/>
    <col min="3344" max="3344" width="18.5" style="4" customWidth="1"/>
    <col min="3345" max="3345" width="7.625" style="4" customWidth="1"/>
    <col min="3346" max="3346" width="8.625" style="4" customWidth="1"/>
    <col min="3347" max="3585" width="9" style="4"/>
    <col min="3586" max="3586" width="7.375" style="4" customWidth="1"/>
    <col min="3587" max="3587" width="61.5" style="4" customWidth="1"/>
    <col min="3588" max="3588" width="19.125" style="4" customWidth="1"/>
    <col min="3589" max="3590" width="9" style="4"/>
    <col min="3591" max="3591" width="12" style="4" customWidth="1"/>
    <col min="3592" max="3592" width="9" style="4"/>
    <col min="3593" max="3596" width="15.625" style="4" customWidth="1"/>
    <col min="3597" max="3597" width="30.75" style="4" customWidth="1"/>
    <col min="3598" max="3598" width="10.5" style="4" customWidth="1"/>
    <col min="3599" max="3599" width="20" style="4" customWidth="1"/>
    <col min="3600" max="3600" width="18.5" style="4" customWidth="1"/>
    <col min="3601" max="3601" width="7.625" style="4" customWidth="1"/>
    <col min="3602" max="3602" width="8.625" style="4" customWidth="1"/>
    <col min="3603" max="3841" width="9" style="4"/>
    <col min="3842" max="3842" width="7.375" style="4" customWidth="1"/>
    <col min="3843" max="3843" width="61.5" style="4" customWidth="1"/>
    <col min="3844" max="3844" width="19.125" style="4" customWidth="1"/>
    <col min="3845" max="3846" width="9" style="4"/>
    <col min="3847" max="3847" width="12" style="4" customWidth="1"/>
    <col min="3848" max="3848" width="9" style="4"/>
    <col min="3849" max="3852" width="15.625" style="4" customWidth="1"/>
    <col min="3853" max="3853" width="30.75" style="4" customWidth="1"/>
    <col min="3854" max="3854" width="10.5" style="4" customWidth="1"/>
    <col min="3855" max="3855" width="20" style="4" customWidth="1"/>
    <col min="3856" max="3856" width="18.5" style="4" customWidth="1"/>
    <col min="3857" max="3857" width="7.625" style="4" customWidth="1"/>
    <col min="3858" max="3858" width="8.625" style="4" customWidth="1"/>
    <col min="3859" max="4097" width="9" style="4"/>
    <col min="4098" max="4098" width="7.375" style="4" customWidth="1"/>
    <col min="4099" max="4099" width="61.5" style="4" customWidth="1"/>
    <col min="4100" max="4100" width="19.125" style="4" customWidth="1"/>
    <col min="4101" max="4102" width="9" style="4"/>
    <col min="4103" max="4103" width="12" style="4" customWidth="1"/>
    <col min="4104" max="4104" width="9" style="4"/>
    <col min="4105" max="4108" width="15.625" style="4" customWidth="1"/>
    <col min="4109" max="4109" width="30.75" style="4" customWidth="1"/>
    <col min="4110" max="4110" width="10.5" style="4" customWidth="1"/>
    <col min="4111" max="4111" width="20" style="4" customWidth="1"/>
    <col min="4112" max="4112" width="18.5" style="4" customWidth="1"/>
    <col min="4113" max="4113" width="7.625" style="4" customWidth="1"/>
    <col min="4114" max="4114" width="8.625" style="4" customWidth="1"/>
    <col min="4115" max="4353" width="9" style="4"/>
    <col min="4354" max="4354" width="7.375" style="4" customWidth="1"/>
    <col min="4355" max="4355" width="61.5" style="4" customWidth="1"/>
    <col min="4356" max="4356" width="19.125" style="4" customWidth="1"/>
    <col min="4357" max="4358" width="9" style="4"/>
    <col min="4359" max="4359" width="12" style="4" customWidth="1"/>
    <col min="4360" max="4360" width="9" style="4"/>
    <col min="4361" max="4364" width="15.625" style="4" customWidth="1"/>
    <col min="4365" max="4365" width="30.75" style="4" customWidth="1"/>
    <col min="4366" max="4366" width="10.5" style="4" customWidth="1"/>
    <col min="4367" max="4367" width="20" style="4" customWidth="1"/>
    <col min="4368" max="4368" width="18.5" style="4" customWidth="1"/>
    <col min="4369" max="4369" width="7.625" style="4" customWidth="1"/>
    <col min="4370" max="4370" width="8.625" style="4" customWidth="1"/>
    <col min="4371" max="4609" width="9" style="4"/>
    <col min="4610" max="4610" width="7.375" style="4" customWidth="1"/>
    <col min="4611" max="4611" width="61.5" style="4" customWidth="1"/>
    <col min="4612" max="4612" width="19.125" style="4" customWidth="1"/>
    <col min="4613" max="4614" width="9" style="4"/>
    <col min="4615" max="4615" width="12" style="4" customWidth="1"/>
    <col min="4616" max="4616" width="9" style="4"/>
    <col min="4617" max="4620" width="15.625" style="4" customWidth="1"/>
    <col min="4621" max="4621" width="30.75" style="4" customWidth="1"/>
    <col min="4622" max="4622" width="10.5" style="4" customWidth="1"/>
    <col min="4623" max="4623" width="20" style="4" customWidth="1"/>
    <col min="4624" max="4624" width="18.5" style="4" customWidth="1"/>
    <col min="4625" max="4625" width="7.625" style="4" customWidth="1"/>
    <col min="4626" max="4626" width="8.625" style="4" customWidth="1"/>
    <col min="4627" max="4865" width="9" style="4"/>
    <col min="4866" max="4866" width="7.375" style="4" customWidth="1"/>
    <col min="4867" max="4867" width="61.5" style="4" customWidth="1"/>
    <col min="4868" max="4868" width="19.125" style="4" customWidth="1"/>
    <col min="4869" max="4870" width="9" style="4"/>
    <col min="4871" max="4871" width="12" style="4" customWidth="1"/>
    <col min="4872" max="4872" width="9" style="4"/>
    <col min="4873" max="4876" width="15.625" style="4" customWidth="1"/>
    <col min="4877" max="4877" width="30.75" style="4" customWidth="1"/>
    <col min="4878" max="4878" width="10.5" style="4" customWidth="1"/>
    <col min="4879" max="4879" width="20" style="4" customWidth="1"/>
    <col min="4880" max="4880" width="18.5" style="4" customWidth="1"/>
    <col min="4881" max="4881" width="7.625" style="4" customWidth="1"/>
    <col min="4882" max="4882" width="8.625" style="4" customWidth="1"/>
    <col min="4883" max="5121" width="9" style="4"/>
    <col min="5122" max="5122" width="7.375" style="4" customWidth="1"/>
    <col min="5123" max="5123" width="61.5" style="4" customWidth="1"/>
    <col min="5124" max="5124" width="19.125" style="4" customWidth="1"/>
    <col min="5125" max="5126" width="9" style="4"/>
    <col min="5127" max="5127" width="12" style="4" customWidth="1"/>
    <col min="5128" max="5128" width="9" style="4"/>
    <col min="5129" max="5132" width="15.625" style="4" customWidth="1"/>
    <col min="5133" max="5133" width="30.75" style="4" customWidth="1"/>
    <col min="5134" max="5134" width="10.5" style="4" customWidth="1"/>
    <col min="5135" max="5135" width="20" style="4" customWidth="1"/>
    <col min="5136" max="5136" width="18.5" style="4" customWidth="1"/>
    <col min="5137" max="5137" width="7.625" style="4" customWidth="1"/>
    <col min="5138" max="5138" width="8.625" style="4" customWidth="1"/>
    <col min="5139" max="5377" width="9" style="4"/>
    <col min="5378" max="5378" width="7.375" style="4" customWidth="1"/>
    <col min="5379" max="5379" width="61.5" style="4" customWidth="1"/>
    <col min="5380" max="5380" width="19.125" style="4" customWidth="1"/>
    <col min="5381" max="5382" width="9" style="4"/>
    <col min="5383" max="5383" width="12" style="4" customWidth="1"/>
    <col min="5384" max="5384" width="9" style="4"/>
    <col min="5385" max="5388" width="15.625" style="4" customWidth="1"/>
    <col min="5389" max="5389" width="30.75" style="4" customWidth="1"/>
    <col min="5390" max="5390" width="10.5" style="4" customWidth="1"/>
    <col min="5391" max="5391" width="20" style="4" customWidth="1"/>
    <col min="5392" max="5392" width="18.5" style="4" customWidth="1"/>
    <col min="5393" max="5393" width="7.625" style="4" customWidth="1"/>
    <col min="5394" max="5394" width="8.625" style="4" customWidth="1"/>
    <col min="5395" max="5633" width="9" style="4"/>
    <col min="5634" max="5634" width="7.375" style="4" customWidth="1"/>
    <col min="5635" max="5635" width="61.5" style="4" customWidth="1"/>
    <col min="5636" max="5636" width="19.125" style="4" customWidth="1"/>
    <col min="5637" max="5638" width="9" style="4"/>
    <col min="5639" max="5639" width="12" style="4" customWidth="1"/>
    <col min="5640" max="5640" width="9" style="4"/>
    <col min="5641" max="5644" width="15.625" style="4" customWidth="1"/>
    <col min="5645" max="5645" width="30.75" style="4" customWidth="1"/>
    <col min="5646" max="5646" width="10.5" style="4" customWidth="1"/>
    <col min="5647" max="5647" width="20" style="4" customWidth="1"/>
    <col min="5648" max="5648" width="18.5" style="4" customWidth="1"/>
    <col min="5649" max="5649" width="7.625" style="4" customWidth="1"/>
    <col min="5650" max="5650" width="8.625" style="4" customWidth="1"/>
    <col min="5651" max="5889" width="9" style="4"/>
    <col min="5890" max="5890" width="7.375" style="4" customWidth="1"/>
    <col min="5891" max="5891" width="61.5" style="4" customWidth="1"/>
    <col min="5892" max="5892" width="19.125" style="4" customWidth="1"/>
    <col min="5893" max="5894" width="9" style="4"/>
    <col min="5895" max="5895" width="12" style="4" customWidth="1"/>
    <col min="5896" max="5896" width="9" style="4"/>
    <col min="5897" max="5900" width="15.625" style="4" customWidth="1"/>
    <col min="5901" max="5901" width="30.75" style="4" customWidth="1"/>
    <col min="5902" max="5902" width="10.5" style="4" customWidth="1"/>
    <col min="5903" max="5903" width="20" style="4" customWidth="1"/>
    <col min="5904" max="5904" width="18.5" style="4" customWidth="1"/>
    <col min="5905" max="5905" width="7.625" style="4" customWidth="1"/>
    <col min="5906" max="5906" width="8.625" style="4" customWidth="1"/>
    <col min="5907" max="6145" width="9" style="4"/>
    <col min="6146" max="6146" width="7.375" style="4" customWidth="1"/>
    <col min="6147" max="6147" width="61.5" style="4" customWidth="1"/>
    <col min="6148" max="6148" width="19.125" style="4" customWidth="1"/>
    <col min="6149" max="6150" width="9" style="4"/>
    <col min="6151" max="6151" width="12" style="4" customWidth="1"/>
    <col min="6152" max="6152" width="9" style="4"/>
    <col min="6153" max="6156" width="15.625" style="4" customWidth="1"/>
    <col min="6157" max="6157" width="30.75" style="4" customWidth="1"/>
    <col min="6158" max="6158" width="10.5" style="4" customWidth="1"/>
    <col min="6159" max="6159" width="20" style="4" customWidth="1"/>
    <col min="6160" max="6160" width="18.5" style="4" customWidth="1"/>
    <col min="6161" max="6161" width="7.625" style="4" customWidth="1"/>
    <col min="6162" max="6162" width="8.625" style="4" customWidth="1"/>
    <col min="6163" max="6401" width="9" style="4"/>
    <col min="6402" max="6402" width="7.375" style="4" customWidth="1"/>
    <col min="6403" max="6403" width="61.5" style="4" customWidth="1"/>
    <col min="6404" max="6404" width="19.125" style="4" customWidth="1"/>
    <col min="6405" max="6406" width="9" style="4"/>
    <col min="6407" max="6407" width="12" style="4" customWidth="1"/>
    <col min="6408" max="6408" width="9" style="4"/>
    <col min="6409" max="6412" width="15.625" style="4" customWidth="1"/>
    <col min="6413" max="6413" width="30.75" style="4" customWidth="1"/>
    <col min="6414" max="6414" width="10.5" style="4" customWidth="1"/>
    <col min="6415" max="6415" width="20" style="4" customWidth="1"/>
    <col min="6416" max="6416" width="18.5" style="4" customWidth="1"/>
    <col min="6417" max="6417" width="7.625" style="4" customWidth="1"/>
    <col min="6418" max="6418" width="8.625" style="4" customWidth="1"/>
    <col min="6419" max="6657" width="9" style="4"/>
    <col min="6658" max="6658" width="7.375" style="4" customWidth="1"/>
    <col min="6659" max="6659" width="61.5" style="4" customWidth="1"/>
    <col min="6660" max="6660" width="19.125" style="4" customWidth="1"/>
    <col min="6661" max="6662" width="9" style="4"/>
    <col min="6663" max="6663" width="12" style="4" customWidth="1"/>
    <col min="6664" max="6664" width="9" style="4"/>
    <col min="6665" max="6668" width="15.625" style="4" customWidth="1"/>
    <col min="6669" max="6669" width="30.75" style="4" customWidth="1"/>
    <col min="6670" max="6670" width="10.5" style="4" customWidth="1"/>
    <col min="6671" max="6671" width="20" style="4" customWidth="1"/>
    <col min="6672" max="6672" width="18.5" style="4" customWidth="1"/>
    <col min="6673" max="6673" width="7.625" style="4" customWidth="1"/>
    <col min="6674" max="6674" width="8.625" style="4" customWidth="1"/>
    <col min="6675" max="6913" width="9" style="4"/>
    <col min="6914" max="6914" width="7.375" style="4" customWidth="1"/>
    <col min="6915" max="6915" width="61.5" style="4" customWidth="1"/>
    <col min="6916" max="6916" width="19.125" style="4" customWidth="1"/>
    <col min="6917" max="6918" width="9" style="4"/>
    <col min="6919" max="6919" width="12" style="4" customWidth="1"/>
    <col min="6920" max="6920" width="9" style="4"/>
    <col min="6921" max="6924" width="15.625" style="4" customWidth="1"/>
    <col min="6925" max="6925" width="30.75" style="4" customWidth="1"/>
    <col min="6926" max="6926" width="10.5" style="4" customWidth="1"/>
    <col min="6927" max="6927" width="20" style="4" customWidth="1"/>
    <col min="6928" max="6928" width="18.5" style="4" customWidth="1"/>
    <col min="6929" max="6929" width="7.625" style="4" customWidth="1"/>
    <col min="6930" max="6930" width="8.625" style="4" customWidth="1"/>
    <col min="6931" max="7169" width="9" style="4"/>
    <col min="7170" max="7170" width="7.375" style="4" customWidth="1"/>
    <col min="7171" max="7171" width="61.5" style="4" customWidth="1"/>
    <col min="7172" max="7172" width="19.125" style="4" customWidth="1"/>
    <col min="7173" max="7174" width="9" style="4"/>
    <col min="7175" max="7175" width="12" style="4" customWidth="1"/>
    <col min="7176" max="7176" width="9" style="4"/>
    <col min="7177" max="7180" width="15.625" style="4" customWidth="1"/>
    <col min="7181" max="7181" width="30.75" style="4" customWidth="1"/>
    <col min="7182" max="7182" width="10.5" style="4" customWidth="1"/>
    <col min="7183" max="7183" width="20" style="4" customWidth="1"/>
    <col min="7184" max="7184" width="18.5" style="4" customWidth="1"/>
    <col min="7185" max="7185" width="7.625" style="4" customWidth="1"/>
    <col min="7186" max="7186" width="8.625" style="4" customWidth="1"/>
    <col min="7187" max="7425" width="9" style="4"/>
    <col min="7426" max="7426" width="7.375" style="4" customWidth="1"/>
    <col min="7427" max="7427" width="61.5" style="4" customWidth="1"/>
    <col min="7428" max="7428" width="19.125" style="4" customWidth="1"/>
    <col min="7429" max="7430" width="9" style="4"/>
    <col min="7431" max="7431" width="12" style="4" customWidth="1"/>
    <col min="7432" max="7432" width="9" style="4"/>
    <col min="7433" max="7436" width="15.625" style="4" customWidth="1"/>
    <col min="7437" max="7437" width="30.75" style="4" customWidth="1"/>
    <col min="7438" max="7438" width="10.5" style="4" customWidth="1"/>
    <col min="7439" max="7439" width="20" style="4" customWidth="1"/>
    <col min="7440" max="7440" width="18.5" style="4" customWidth="1"/>
    <col min="7441" max="7441" width="7.625" style="4" customWidth="1"/>
    <col min="7442" max="7442" width="8.625" style="4" customWidth="1"/>
    <col min="7443" max="7681" width="9" style="4"/>
    <col min="7682" max="7682" width="7.375" style="4" customWidth="1"/>
    <col min="7683" max="7683" width="61.5" style="4" customWidth="1"/>
    <col min="7684" max="7684" width="19.125" style="4" customWidth="1"/>
    <col min="7685" max="7686" width="9" style="4"/>
    <col min="7687" max="7687" width="12" style="4" customWidth="1"/>
    <col min="7688" max="7688" width="9" style="4"/>
    <col min="7689" max="7692" width="15.625" style="4" customWidth="1"/>
    <col min="7693" max="7693" width="30.75" style="4" customWidth="1"/>
    <col min="7694" max="7694" width="10.5" style="4" customWidth="1"/>
    <col min="7695" max="7695" width="20" style="4" customWidth="1"/>
    <col min="7696" max="7696" width="18.5" style="4" customWidth="1"/>
    <col min="7697" max="7697" width="7.625" style="4" customWidth="1"/>
    <col min="7698" max="7698" width="8.625" style="4" customWidth="1"/>
    <col min="7699" max="7937" width="9" style="4"/>
    <col min="7938" max="7938" width="7.375" style="4" customWidth="1"/>
    <col min="7939" max="7939" width="61.5" style="4" customWidth="1"/>
    <col min="7940" max="7940" width="19.125" style="4" customWidth="1"/>
    <col min="7941" max="7942" width="9" style="4"/>
    <col min="7943" max="7943" width="12" style="4" customWidth="1"/>
    <col min="7944" max="7944" width="9" style="4"/>
    <col min="7945" max="7948" width="15.625" style="4" customWidth="1"/>
    <col min="7949" max="7949" width="30.75" style="4" customWidth="1"/>
    <col min="7950" max="7950" width="10.5" style="4" customWidth="1"/>
    <col min="7951" max="7951" width="20" style="4" customWidth="1"/>
    <col min="7952" max="7952" width="18.5" style="4" customWidth="1"/>
    <col min="7953" max="7953" width="7.625" style="4" customWidth="1"/>
    <col min="7954" max="7954" width="8.625" style="4" customWidth="1"/>
    <col min="7955" max="8193" width="9" style="4"/>
    <col min="8194" max="8194" width="7.375" style="4" customWidth="1"/>
    <col min="8195" max="8195" width="61.5" style="4" customWidth="1"/>
    <col min="8196" max="8196" width="19.125" style="4" customWidth="1"/>
    <col min="8197" max="8198" width="9" style="4"/>
    <col min="8199" max="8199" width="12" style="4" customWidth="1"/>
    <col min="8200" max="8200" width="9" style="4"/>
    <col min="8201" max="8204" width="15.625" style="4" customWidth="1"/>
    <col min="8205" max="8205" width="30.75" style="4" customWidth="1"/>
    <col min="8206" max="8206" width="10.5" style="4" customWidth="1"/>
    <col min="8207" max="8207" width="20" style="4" customWidth="1"/>
    <col min="8208" max="8208" width="18.5" style="4" customWidth="1"/>
    <col min="8209" max="8209" width="7.625" style="4" customWidth="1"/>
    <col min="8210" max="8210" width="8.625" style="4" customWidth="1"/>
    <col min="8211" max="8449" width="9" style="4"/>
    <col min="8450" max="8450" width="7.375" style="4" customWidth="1"/>
    <col min="8451" max="8451" width="61.5" style="4" customWidth="1"/>
    <col min="8452" max="8452" width="19.125" style="4" customWidth="1"/>
    <col min="8453" max="8454" width="9" style="4"/>
    <col min="8455" max="8455" width="12" style="4" customWidth="1"/>
    <col min="8456" max="8456" width="9" style="4"/>
    <col min="8457" max="8460" width="15.625" style="4" customWidth="1"/>
    <col min="8461" max="8461" width="30.75" style="4" customWidth="1"/>
    <col min="8462" max="8462" width="10.5" style="4" customWidth="1"/>
    <col min="8463" max="8463" width="20" style="4" customWidth="1"/>
    <col min="8464" max="8464" width="18.5" style="4" customWidth="1"/>
    <col min="8465" max="8465" width="7.625" style="4" customWidth="1"/>
    <col min="8466" max="8466" width="8.625" style="4" customWidth="1"/>
    <col min="8467" max="8705" width="9" style="4"/>
    <col min="8706" max="8706" width="7.375" style="4" customWidth="1"/>
    <col min="8707" max="8707" width="61.5" style="4" customWidth="1"/>
    <col min="8708" max="8708" width="19.125" style="4" customWidth="1"/>
    <col min="8709" max="8710" width="9" style="4"/>
    <col min="8711" max="8711" width="12" style="4" customWidth="1"/>
    <col min="8712" max="8712" width="9" style="4"/>
    <col min="8713" max="8716" width="15.625" style="4" customWidth="1"/>
    <col min="8717" max="8717" width="30.75" style="4" customWidth="1"/>
    <col min="8718" max="8718" width="10.5" style="4" customWidth="1"/>
    <col min="8719" max="8719" width="20" style="4" customWidth="1"/>
    <col min="8720" max="8720" width="18.5" style="4" customWidth="1"/>
    <col min="8721" max="8721" width="7.625" style="4" customWidth="1"/>
    <col min="8722" max="8722" width="8.625" style="4" customWidth="1"/>
    <col min="8723" max="8961" width="9" style="4"/>
    <col min="8962" max="8962" width="7.375" style="4" customWidth="1"/>
    <col min="8963" max="8963" width="61.5" style="4" customWidth="1"/>
    <col min="8964" max="8964" width="19.125" style="4" customWidth="1"/>
    <col min="8965" max="8966" width="9" style="4"/>
    <col min="8967" max="8967" width="12" style="4" customWidth="1"/>
    <col min="8968" max="8968" width="9" style="4"/>
    <col min="8969" max="8972" width="15.625" style="4" customWidth="1"/>
    <col min="8973" max="8973" width="30.75" style="4" customWidth="1"/>
    <col min="8974" max="8974" width="10.5" style="4" customWidth="1"/>
    <col min="8975" max="8975" width="20" style="4" customWidth="1"/>
    <col min="8976" max="8976" width="18.5" style="4" customWidth="1"/>
    <col min="8977" max="8977" width="7.625" style="4" customWidth="1"/>
    <col min="8978" max="8978" width="8.625" style="4" customWidth="1"/>
    <col min="8979" max="9217" width="9" style="4"/>
    <col min="9218" max="9218" width="7.375" style="4" customWidth="1"/>
    <col min="9219" max="9219" width="61.5" style="4" customWidth="1"/>
    <col min="9220" max="9220" width="19.125" style="4" customWidth="1"/>
    <col min="9221" max="9222" width="9" style="4"/>
    <col min="9223" max="9223" width="12" style="4" customWidth="1"/>
    <col min="9224" max="9224" width="9" style="4"/>
    <col min="9225" max="9228" width="15.625" style="4" customWidth="1"/>
    <col min="9229" max="9229" width="30.75" style="4" customWidth="1"/>
    <col min="9230" max="9230" width="10.5" style="4" customWidth="1"/>
    <col min="9231" max="9231" width="20" style="4" customWidth="1"/>
    <col min="9232" max="9232" width="18.5" style="4" customWidth="1"/>
    <col min="9233" max="9233" width="7.625" style="4" customWidth="1"/>
    <col min="9234" max="9234" width="8.625" style="4" customWidth="1"/>
    <col min="9235" max="9473" width="9" style="4"/>
    <col min="9474" max="9474" width="7.375" style="4" customWidth="1"/>
    <col min="9475" max="9475" width="61.5" style="4" customWidth="1"/>
    <col min="9476" max="9476" width="19.125" style="4" customWidth="1"/>
    <col min="9477" max="9478" width="9" style="4"/>
    <col min="9479" max="9479" width="12" style="4" customWidth="1"/>
    <col min="9480" max="9480" width="9" style="4"/>
    <col min="9481" max="9484" width="15.625" style="4" customWidth="1"/>
    <col min="9485" max="9485" width="30.75" style="4" customWidth="1"/>
    <col min="9486" max="9486" width="10.5" style="4" customWidth="1"/>
    <col min="9487" max="9487" width="20" style="4" customWidth="1"/>
    <col min="9488" max="9488" width="18.5" style="4" customWidth="1"/>
    <col min="9489" max="9489" width="7.625" style="4" customWidth="1"/>
    <col min="9490" max="9490" width="8.625" style="4" customWidth="1"/>
    <col min="9491" max="9729" width="9" style="4"/>
    <col min="9730" max="9730" width="7.375" style="4" customWidth="1"/>
    <col min="9731" max="9731" width="61.5" style="4" customWidth="1"/>
    <col min="9732" max="9732" width="19.125" style="4" customWidth="1"/>
    <col min="9733" max="9734" width="9" style="4"/>
    <col min="9735" max="9735" width="12" style="4" customWidth="1"/>
    <col min="9736" max="9736" width="9" style="4"/>
    <col min="9737" max="9740" width="15.625" style="4" customWidth="1"/>
    <col min="9741" max="9741" width="30.75" style="4" customWidth="1"/>
    <col min="9742" max="9742" width="10.5" style="4" customWidth="1"/>
    <col min="9743" max="9743" width="20" style="4" customWidth="1"/>
    <col min="9744" max="9744" width="18.5" style="4" customWidth="1"/>
    <col min="9745" max="9745" width="7.625" style="4" customWidth="1"/>
    <col min="9746" max="9746" width="8.625" style="4" customWidth="1"/>
    <col min="9747" max="9985" width="9" style="4"/>
    <col min="9986" max="9986" width="7.375" style="4" customWidth="1"/>
    <col min="9987" max="9987" width="61.5" style="4" customWidth="1"/>
    <col min="9988" max="9988" width="19.125" style="4" customWidth="1"/>
    <col min="9989" max="9990" width="9" style="4"/>
    <col min="9991" max="9991" width="12" style="4" customWidth="1"/>
    <col min="9992" max="9992" width="9" style="4"/>
    <col min="9993" max="9996" width="15.625" style="4" customWidth="1"/>
    <col min="9997" max="9997" width="30.75" style="4" customWidth="1"/>
    <col min="9998" max="9998" width="10.5" style="4" customWidth="1"/>
    <col min="9999" max="9999" width="20" style="4" customWidth="1"/>
    <col min="10000" max="10000" width="18.5" style="4" customWidth="1"/>
    <col min="10001" max="10001" width="7.625" style="4" customWidth="1"/>
    <col min="10002" max="10002" width="8.625" style="4" customWidth="1"/>
    <col min="10003" max="10241" width="9" style="4"/>
    <col min="10242" max="10242" width="7.375" style="4" customWidth="1"/>
    <col min="10243" max="10243" width="61.5" style="4" customWidth="1"/>
    <col min="10244" max="10244" width="19.125" style="4" customWidth="1"/>
    <col min="10245" max="10246" width="9" style="4"/>
    <col min="10247" max="10247" width="12" style="4" customWidth="1"/>
    <col min="10248" max="10248" width="9" style="4"/>
    <col min="10249" max="10252" width="15.625" style="4" customWidth="1"/>
    <col min="10253" max="10253" width="30.75" style="4" customWidth="1"/>
    <col min="10254" max="10254" width="10.5" style="4" customWidth="1"/>
    <col min="10255" max="10255" width="20" style="4" customWidth="1"/>
    <col min="10256" max="10256" width="18.5" style="4" customWidth="1"/>
    <col min="10257" max="10257" width="7.625" style="4" customWidth="1"/>
    <col min="10258" max="10258" width="8.625" style="4" customWidth="1"/>
    <col min="10259" max="10497" width="9" style="4"/>
    <col min="10498" max="10498" width="7.375" style="4" customWidth="1"/>
    <col min="10499" max="10499" width="61.5" style="4" customWidth="1"/>
    <col min="10500" max="10500" width="19.125" style="4" customWidth="1"/>
    <col min="10501" max="10502" width="9" style="4"/>
    <col min="10503" max="10503" width="12" style="4" customWidth="1"/>
    <col min="10504" max="10504" width="9" style="4"/>
    <col min="10505" max="10508" width="15.625" style="4" customWidth="1"/>
    <col min="10509" max="10509" width="30.75" style="4" customWidth="1"/>
    <col min="10510" max="10510" width="10.5" style="4" customWidth="1"/>
    <col min="10511" max="10511" width="20" style="4" customWidth="1"/>
    <col min="10512" max="10512" width="18.5" style="4" customWidth="1"/>
    <col min="10513" max="10513" width="7.625" style="4" customWidth="1"/>
    <col min="10514" max="10514" width="8.625" style="4" customWidth="1"/>
    <col min="10515" max="10753" width="9" style="4"/>
    <col min="10754" max="10754" width="7.375" style="4" customWidth="1"/>
    <col min="10755" max="10755" width="61.5" style="4" customWidth="1"/>
    <col min="10756" max="10756" width="19.125" style="4" customWidth="1"/>
    <col min="10757" max="10758" width="9" style="4"/>
    <col min="10759" max="10759" width="12" style="4" customWidth="1"/>
    <col min="10760" max="10760" width="9" style="4"/>
    <col min="10761" max="10764" width="15.625" style="4" customWidth="1"/>
    <col min="10765" max="10765" width="30.75" style="4" customWidth="1"/>
    <col min="10766" max="10766" width="10.5" style="4" customWidth="1"/>
    <col min="10767" max="10767" width="20" style="4" customWidth="1"/>
    <col min="10768" max="10768" width="18.5" style="4" customWidth="1"/>
    <col min="10769" max="10769" width="7.625" style="4" customWidth="1"/>
    <col min="10770" max="10770" width="8.625" style="4" customWidth="1"/>
    <col min="10771" max="11009" width="9" style="4"/>
    <col min="11010" max="11010" width="7.375" style="4" customWidth="1"/>
    <col min="11011" max="11011" width="61.5" style="4" customWidth="1"/>
    <col min="11012" max="11012" width="19.125" style="4" customWidth="1"/>
    <col min="11013" max="11014" width="9" style="4"/>
    <col min="11015" max="11015" width="12" style="4" customWidth="1"/>
    <col min="11016" max="11016" width="9" style="4"/>
    <col min="11017" max="11020" width="15.625" style="4" customWidth="1"/>
    <col min="11021" max="11021" width="30.75" style="4" customWidth="1"/>
    <col min="11022" max="11022" width="10.5" style="4" customWidth="1"/>
    <col min="11023" max="11023" width="20" style="4" customWidth="1"/>
    <col min="11024" max="11024" width="18.5" style="4" customWidth="1"/>
    <col min="11025" max="11025" width="7.625" style="4" customWidth="1"/>
    <col min="11026" max="11026" width="8.625" style="4" customWidth="1"/>
    <col min="11027" max="11265" width="9" style="4"/>
    <col min="11266" max="11266" width="7.375" style="4" customWidth="1"/>
    <col min="11267" max="11267" width="61.5" style="4" customWidth="1"/>
    <col min="11268" max="11268" width="19.125" style="4" customWidth="1"/>
    <col min="11269" max="11270" width="9" style="4"/>
    <col min="11271" max="11271" width="12" style="4" customWidth="1"/>
    <col min="11272" max="11272" width="9" style="4"/>
    <col min="11273" max="11276" width="15.625" style="4" customWidth="1"/>
    <col min="11277" max="11277" width="30.75" style="4" customWidth="1"/>
    <col min="11278" max="11278" width="10.5" style="4" customWidth="1"/>
    <col min="11279" max="11279" width="20" style="4" customWidth="1"/>
    <col min="11280" max="11280" width="18.5" style="4" customWidth="1"/>
    <col min="11281" max="11281" width="7.625" style="4" customWidth="1"/>
    <col min="11282" max="11282" width="8.625" style="4" customWidth="1"/>
    <col min="11283" max="11521" width="9" style="4"/>
    <col min="11522" max="11522" width="7.375" style="4" customWidth="1"/>
    <col min="11523" max="11523" width="61.5" style="4" customWidth="1"/>
    <col min="11524" max="11524" width="19.125" style="4" customWidth="1"/>
    <col min="11525" max="11526" width="9" style="4"/>
    <col min="11527" max="11527" width="12" style="4" customWidth="1"/>
    <col min="11528" max="11528" width="9" style="4"/>
    <col min="11529" max="11532" width="15.625" style="4" customWidth="1"/>
    <col min="11533" max="11533" width="30.75" style="4" customWidth="1"/>
    <col min="11534" max="11534" width="10.5" style="4" customWidth="1"/>
    <col min="11535" max="11535" width="20" style="4" customWidth="1"/>
    <col min="11536" max="11536" width="18.5" style="4" customWidth="1"/>
    <col min="11537" max="11537" width="7.625" style="4" customWidth="1"/>
    <col min="11538" max="11538" width="8.625" style="4" customWidth="1"/>
    <col min="11539" max="11777" width="9" style="4"/>
    <col min="11778" max="11778" width="7.375" style="4" customWidth="1"/>
    <col min="11779" max="11779" width="61.5" style="4" customWidth="1"/>
    <col min="11780" max="11780" width="19.125" style="4" customWidth="1"/>
    <col min="11781" max="11782" width="9" style="4"/>
    <col min="11783" max="11783" width="12" style="4" customWidth="1"/>
    <col min="11784" max="11784" width="9" style="4"/>
    <col min="11785" max="11788" width="15.625" style="4" customWidth="1"/>
    <col min="11789" max="11789" width="30.75" style="4" customWidth="1"/>
    <col min="11790" max="11790" width="10.5" style="4" customWidth="1"/>
    <col min="11791" max="11791" width="20" style="4" customWidth="1"/>
    <col min="11792" max="11792" width="18.5" style="4" customWidth="1"/>
    <col min="11793" max="11793" width="7.625" style="4" customWidth="1"/>
    <col min="11794" max="11794" width="8.625" style="4" customWidth="1"/>
    <col min="11795" max="12033" width="9" style="4"/>
    <col min="12034" max="12034" width="7.375" style="4" customWidth="1"/>
    <col min="12035" max="12035" width="61.5" style="4" customWidth="1"/>
    <col min="12036" max="12036" width="19.125" style="4" customWidth="1"/>
    <col min="12037" max="12038" width="9" style="4"/>
    <col min="12039" max="12039" width="12" style="4" customWidth="1"/>
    <col min="12040" max="12040" width="9" style="4"/>
    <col min="12041" max="12044" width="15.625" style="4" customWidth="1"/>
    <col min="12045" max="12045" width="30.75" style="4" customWidth="1"/>
    <col min="12046" max="12046" width="10.5" style="4" customWidth="1"/>
    <col min="12047" max="12047" width="20" style="4" customWidth="1"/>
    <col min="12048" max="12048" width="18.5" style="4" customWidth="1"/>
    <col min="12049" max="12049" width="7.625" style="4" customWidth="1"/>
    <col min="12050" max="12050" width="8.625" style="4" customWidth="1"/>
    <col min="12051" max="12289" width="9" style="4"/>
    <col min="12290" max="12290" width="7.375" style="4" customWidth="1"/>
    <col min="12291" max="12291" width="61.5" style="4" customWidth="1"/>
    <col min="12292" max="12292" width="19.125" style="4" customWidth="1"/>
    <col min="12293" max="12294" width="9" style="4"/>
    <col min="12295" max="12295" width="12" style="4" customWidth="1"/>
    <col min="12296" max="12296" width="9" style="4"/>
    <col min="12297" max="12300" width="15.625" style="4" customWidth="1"/>
    <col min="12301" max="12301" width="30.75" style="4" customWidth="1"/>
    <col min="12302" max="12302" width="10.5" style="4" customWidth="1"/>
    <col min="12303" max="12303" width="20" style="4" customWidth="1"/>
    <col min="12304" max="12304" width="18.5" style="4" customWidth="1"/>
    <col min="12305" max="12305" width="7.625" style="4" customWidth="1"/>
    <col min="12306" max="12306" width="8.625" style="4" customWidth="1"/>
    <col min="12307" max="12545" width="9" style="4"/>
    <col min="12546" max="12546" width="7.375" style="4" customWidth="1"/>
    <col min="12547" max="12547" width="61.5" style="4" customWidth="1"/>
    <col min="12548" max="12548" width="19.125" style="4" customWidth="1"/>
    <col min="12549" max="12550" width="9" style="4"/>
    <col min="12551" max="12551" width="12" style="4" customWidth="1"/>
    <col min="12552" max="12552" width="9" style="4"/>
    <col min="12553" max="12556" width="15.625" style="4" customWidth="1"/>
    <col min="12557" max="12557" width="30.75" style="4" customWidth="1"/>
    <col min="12558" max="12558" width="10.5" style="4" customWidth="1"/>
    <col min="12559" max="12559" width="20" style="4" customWidth="1"/>
    <col min="12560" max="12560" width="18.5" style="4" customWidth="1"/>
    <col min="12561" max="12561" width="7.625" style="4" customWidth="1"/>
    <col min="12562" max="12562" width="8.625" style="4" customWidth="1"/>
    <col min="12563" max="12801" width="9" style="4"/>
    <col min="12802" max="12802" width="7.375" style="4" customWidth="1"/>
    <col min="12803" max="12803" width="61.5" style="4" customWidth="1"/>
    <col min="12804" max="12804" width="19.125" style="4" customWidth="1"/>
    <col min="12805" max="12806" width="9" style="4"/>
    <col min="12807" max="12807" width="12" style="4" customWidth="1"/>
    <col min="12808" max="12808" width="9" style="4"/>
    <col min="12809" max="12812" width="15.625" style="4" customWidth="1"/>
    <col min="12813" max="12813" width="30.75" style="4" customWidth="1"/>
    <col min="12814" max="12814" width="10.5" style="4" customWidth="1"/>
    <col min="12815" max="12815" width="20" style="4" customWidth="1"/>
    <col min="12816" max="12816" width="18.5" style="4" customWidth="1"/>
    <col min="12817" max="12817" width="7.625" style="4" customWidth="1"/>
    <col min="12818" max="12818" width="8.625" style="4" customWidth="1"/>
    <col min="12819" max="13057" width="9" style="4"/>
    <col min="13058" max="13058" width="7.375" style="4" customWidth="1"/>
    <col min="13059" max="13059" width="61.5" style="4" customWidth="1"/>
    <col min="13060" max="13060" width="19.125" style="4" customWidth="1"/>
    <col min="13061" max="13062" width="9" style="4"/>
    <col min="13063" max="13063" width="12" style="4" customWidth="1"/>
    <col min="13064" max="13064" width="9" style="4"/>
    <col min="13065" max="13068" width="15.625" style="4" customWidth="1"/>
    <col min="13069" max="13069" width="30.75" style="4" customWidth="1"/>
    <col min="13070" max="13070" width="10.5" style="4" customWidth="1"/>
    <col min="13071" max="13071" width="20" style="4" customWidth="1"/>
    <col min="13072" max="13072" width="18.5" style="4" customWidth="1"/>
    <col min="13073" max="13073" width="7.625" style="4" customWidth="1"/>
    <col min="13074" max="13074" width="8.625" style="4" customWidth="1"/>
    <col min="13075" max="13313" width="9" style="4"/>
    <col min="13314" max="13314" width="7.375" style="4" customWidth="1"/>
    <col min="13315" max="13315" width="61.5" style="4" customWidth="1"/>
    <col min="13316" max="13316" width="19.125" style="4" customWidth="1"/>
    <col min="13317" max="13318" width="9" style="4"/>
    <col min="13319" max="13319" width="12" style="4" customWidth="1"/>
    <col min="13320" max="13320" width="9" style="4"/>
    <col min="13321" max="13324" width="15.625" style="4" customWidth="1"/>
    <col min="13325" max="13325" width="30.75" style="4" customWidth="1"/>
    <col min="13326" max="13326" width="10.5" style="4" customWidth="1"/>
    <col min="13327" max="13327" width="20" style="4" customWidth="1"/>
    <col min="13328" max="13328" width="18.5" style="4" customWidth="1"/>
    <col min="13329" max="13329" width="7.625" style="4" customWidth="1"/>
    <col min="13330" max="13330" width="8.625" style="4" customWidth="1"/>
    <col min="13331" max="13569" width="9" style="4"/>
    <col min="13570" max="13570" width="7.375" style="4" customWidth="1"/>
    <col min="13571" max="13571" width="61.5" style="4" customWidth="1"/>
    <col min="13572" max="13572" width="19.125" style="4" customWidth="1"/>
    <col min="13573" max="13574" width="9" style="4"/>
    <col min="13575" max="13575" width="12" style="4" customWidth="1"/>
    <col min="13576" max="13576" width="9" style="4"/>
    <col min="13577" max="13580" width="15.625" style="4" customWidth="1"/>
    <col min="13581" max="13581" width="30.75" style="4" customWidth="1"/>
    <col min="13582" max="13582" width="10.5" style="4" customWidth="1"/>
    <col min="13583" max="13583" width="20" style="4" customWidth="1"/>
    <col min="13584" max="13584" width="18.5" style="4" customWidth="1"/>
    <col min="13585" max="13585" width="7.625" style="4" customWidth="1"/>
    <col min="13586" max="13586" width="8.625" style="4" customWidth="1"/>
    <col min="13587" max="13825" width="9" style="4"/>
    <col min="13826" max="13826" width="7.375" style="4" customWidth="1"/>
    <col min="13827" max="13827" width="61.5" style="4" customWidth="1"/>
    <col min="13828" max="13828" width="19.125" style="4" customWidth="1"/>
    <col min="13829" max="13830" width="9" style="4"/>
    <col min="13831" max="13831" width="12" style="4" customWidth="1"/>
    <col min="13832" max="13832" width="9" style="4"/>
    <col min="13833" max="13836" width="15.625" style="4" customWidth="1"/>
    <col min="13837" max="13837" width="30.75" style="4" customWidth="1"/>
    <col min="13838" max="13838" width="10.5" style="4" customWidth="1"/>
    <col min="13839" max="13839" width="20" style="4" customWidth="1"/>
    <col min="13840" max="13840" width="18.5" style="4" customWidth="1"/>
    <col min="13841" max="13841" width="7.625" style="4" customWidth="1"/>
    <col min="13842" max="13842" width="8.625" style="4" customWidth="1"/>
    <col min="13843" max="14081" width="9" style="4"/>
    <col min="14082" max="14082" width="7.375" style="4" customWidth="1"/>
    <col min="14083" max="14083" width="61.5" style="4" customWidth="1"/>
    <col min="14084" max="14084" width="19.125" style="4" customWidth="1"/>
    <col min="14085" max="14086" width="9" style="4"/>
    <col min="14087" max="14087" width="12" style="4" customWidth="1"/>
    <col min="14088" max="14088" width="9" style="4"/>
    <col min="14089" max="14092" width="15.625" style="4" customWidth="1"/>
    <col min="14093" max="14093" width="30.75" style="4" customWidth="1"/>
    <col min="14094" max="14094" width="10.5" style="4" customWidth="1"/>
    <col min="14095" max="14095" width="20" style="4" customWidth="1"/>
    <col min="14096" max="14096" width="18.5" style="4" customWidth="1"/>
    <col min="14097" max="14097" width="7.625" style="4" customWidth="1"/>
    <col min="14098" max="14098" width="8.625" style="4" customWidth="1"/>
    <col min="14099" max="14337" width="9" style="4"/>
    <col min="14338" max="14338" width="7.375" style="4" customWidth="1"/>
    <col min="14339" max="14339" width="61.5" style="4" customWidth="1"/>
    <col min="14340" max="14340" width="19.125" style="4" customWidth="1"/>
    <col min="14341" max="14342" width="9" style="4"/>
    <col min="14343" max="14343" width="12" style="4" customWidth="1"/>
    <col min="14344" max="14344" width="9" style="4"/>
    <col min="14345" max="14348" width="15.625" style="4" customWidth="1"/>
    <col min="14349" max="14349" width="30.75" style="4" customWidth="1"/>
    <col min="14350" max="14350" width="10.5" style="4" customWidth="1"/>
    <col min="14351" max="14351" width="20" style="4" customWidth="1"/>
    <col min="14352" max="14352" width="18.5" style="4" customWidth="1"/>
    <col min="14353" max="14353" width="7.625" style="4" customWidth="1"/>
    <col min="14354" max="14354" width="8.625" style="4" customWidth="1"/>
    <col min="14355" max="14593" width="9" style="4"/>
    <col min="14594" max="14594" width="7.375" style="4" customWidth="1"/>
    <col min="14595" max="14595" width="61.5" style="4" customWidth="1"/>
    <col min="14596" max="14596" width="19.125" style="4" customWidth="1"/>
    <col min="14597" max="14598" width="9" style="4"/>
    <col min="14599" max="14599" width="12" style="4" customWidth="1"/>
    <col min="14600" max="14600" width="9" style="4"/>
    <col min="14601" max="14604" width="15.625" style="4" customWidth="1"/>
    <col min="14605" max="14605" width="30.75" style="4" customWidth="1"/>
    <col min="14606" max="14606" width="10.5" style="4" customWidth="1"/>
    <col min="14607" max="14607" width="20" style="4" customWidth="1"/>
    <col min="14608" max="14608" width="18.5" style="4" customWidth="1"/>
    <col min="14609" max="14609" width="7.625" style="4" customWidth="1"/>
    <col min="14610" max="14610" width="8.625" style="4" customWidth="1"/>
    <col min="14611" max="14849" width="9" style="4"/>
    <col min="14850" max="14850" width="7.375" style="4" customWidth="1"/>
    <col min="14851" max="14851" width="61.5" style="4" customWidth="1"/>
    <col min="14852" max="14852" width="19.125" style="4" customWidth="1"/>
    <col min="14853" max="14854" width="9" style="4"/>
    <col min="14855" max="14855" width="12" style="4" customWidth="1"/>
    <col min="14856" max="14856" width="9" style="4"/>
    <col min="14857" max="14860" width="15.625" style="4" customWidth="1"/>
    <col min="14861" max="14861" width="30.75" style="4" customWidth="1"/>
    <col min="14862" max="14862" width="10.5" style="4" customWidth="1"/>
    <col min="14863" max="14863" width="20" style="4" customWidth="1"/>
    <col min="14864" max="14864" width="18.5" style="4" customWidth="1"/>
    <col min="14865" max="14865" width="7.625" style="4" customWidth="1"/>
    <col min="14866" max="14866" width="8.625" style="4" customWidth="1"/>
    <col min="14867" max="15105" width="9" style="4"/>
    <col min="15106" max="15106" width="7.375" style="4" customWidth="1"/>
    <col min="15107" max="15107" width="61.5" style="4" customWidth="1"/>
    <col min="15108" max="15108" width="19.125" style="4" customWidth="1"/>
    <col min="15109" max="15110" width="9" style="4"/>
    <col min="15111" max="15111" width="12" style="4" customWidth="1"/>
    <col min="15112" max="15112" width="9" style="4"/>
    <col min="15113" max="15116" width="15.625" style="4" customWidth="1"/>
    <col min="15117" max="15117" width="30.75" style="4" customWidth="1"/>
    <col min="15118" max="15118" width="10.5" style="4" customWidth="1"/>
    <col min="15119" max="15119" width="20" style="4" customWidth="1"/>
    <col min="15120" max="15120" width="18.5" style="4" customWidth="1"/>
    <col min="15121" max="15121" width="7.625" style="4" customWidth="1"/>
    <col min="15122" max="15122" width="8.625" style="4" customWidth="1"/>
    <col min="15123" max="15361" width="9" style="4"/>
    <col min="15362" max="15362" width="7.375" style="4" customWidth="1"/>
    <col min="15363" max="15363" width="61.5" style="4" customWidth="1"/>
    <col min="15364" max="15364" width="19.125" style="4" customWidth="1"/>
    <col min="15365" max="15366" width="9" style="4"/>
    <col min="15367" max="15367" width="12" style="4" customWidth="1"/>
    <col min="15368" max="15368" width="9" style="4"/>
    <col min="15369" max="15372" width="15.625" style="4" customWidth="1"/>
    <col min="15373" max="15373" width="30.75" style="4" customWidth="1"/>
    <col min="15374" max="15374" width="10.5" style="4" customWidth="1"/>
    <col min="15375" max="15375" width="20" style="4" customWidth="1"/>
    <col min="15376" max="15376" width="18.5" style="4" customWidth="1"/>
    <col min="15377" max="15377" width="7.625" style="4" customWidth="1"/>
    <col min="15378" max="15378" width="8.625" style="4" customWidth="1"/>
    <col min="15379" max="15617" width="9" style="4"/>
    <col min="15618" max="15618" width="7.375" style="4" customWidth="1"/>
    <col min="15619" max="15619" width="61.5" style="4" customWidth="1"/>
    <col min="15620" max="15620" width="19.125" style="4" customWidth="1"/>
    <col min="15621" max="15622" width="9" style="4"/>
    <col min="15623" max="15623" width="12" style="4" customWidth="1"/>
    <col min="15624" max="15624" width="9" style="4"/>
    <col min="15625" max="15628" width="15.625" style="4" customWidth="1"/>
    <col min="15629" max="15629" width="30.75" style="4" customWidth="1"/>
    <col min="15630" max="15630" width="10.5" style="4" customWidth="1"/>
    <col min="15631" max="15631" width="20" style="4" customWidth="1"/>
    <col min="15632" max="15632" width="18.5" style="4" customWidth="1"/>
    <col min="15633" max="15633" width="7.625" style="4" customWidth="1"/>
    <col min="15634" max="15634" width="8.625" style="4" customWidth="1"/>
    <col min="15635" max="15873" width="9" style="4"/>
    <col min="15874" max="15874" width="7.375" style="4" customWidth="1"/>
    <col min="15875" max="15875" width="61.5" style="4" customWidth="1"/>
    <col min="15876" max="15876" width="19.125" style="4" customWidth="1"/>
    <col min="15877" max="15878" width="9" style="4"/>
    <col min="15879" max="15879" width="12" style="4" customWidth="1"/>
    <col min="15880" max="15880" width="9" style="4"/>
    <col min="15881" max="15884" width="15.625" style="4" customWidth="1"/>
    <col min="15885" max="15885" width="30.75" style="4" customWidth="1"/>
    <col min="15886" max="15886" width="10.5" style="4" customWidth="1"/>
    <col min="15887" max="15887" width="20" style="4" customWidth="1"/>
    <col min="15888" max="15888" width="18.5" style="4" customWidth="1"/>
    <col min="15889" max="15889" width="7.625" style="4" customWidth="1"/>
    <col min="15890" max="15890" width="8.625" style="4" customWidth="1"/>
    <col min="15891" max="16129" width="9" style="4"/>
    <col min="16130" max="16130" width="7.375" style="4" customWidth="1"/>
    <col min="16131" max="16131" width="61.5" style="4" customWidth="1"/>
    <col min="16132" max="16132" width="19.125" style="4" customWidth="1"/>
    <col min="16133" max="16134" width="9" style="4"/>
    <col min="16135" max="16135" width="12" style="4" customWidth="1"/>
    <col min="16136" max="16136" width="9" style="4"/>
    <col min="16137" max="16140" width="15.625" style="4" customWidth="1"/>
    <col min="16141" max="16141" width="30.75" style="4" customWidth="1"/>
    <col min="16142" max="16142" width="10.5" style="4" customWidth="1"/>
    <col min="16143" max="16143" width="20" style="4" customWidth="1"/>
    <col min="16144" max="16144" width="18.5" style="4" customWidth="1"/>
    <col min="16145" max="16145" width="7.625" style="4" customWidth="1"/>
    <col min="16146" max="16146" width="8.625" style="4" customWidth="1"/>
    <col min="16147" max="16384" width="9" style="4"/>
  </cols>
  <sheetData>
    <row r="1" spans="2:16" s="11" customFormat="1" ht="32.25" customHeight="1">
      <c r="B1" s="6"/>
      <c r="C1" s="118"/>
      <c r="D1" s="9"/>
      <c r="E1" s="9"/>
      <c r="F1" s="9"/>
      <c r="G1" s="6"/>
      <c r="H1" s="9"/>
      <c r="L1" s="245" t="s">
        <v>187</v>
      </c>
      <c r="M1" s="245"/>
    </row>
    <row r="2" spans="2:16" s="11" customFormat="1" ht="48" customHeight="1">
      <c r="B2" s="6"/>
      <c r="C2" s="7"/>
      <c r="D2" s="8"/>
      <c r="E2" s="9"/>
      <c r="F2" s="9"/>
      <c r="G2" s="6"/>
      <c r="H2" s="9"/>
      <c r="I2" s="10"/>
      <c r="L2" s="246" t="s">
        <v>90</v>
      </c>
      <c r="M2" s="246"/>
      <c r="N2" s="119"/>
      <c r="O2" s="119"/>
      <c r="P2" s="119"/>
    </row>
    <row r="3" spans="2:16" s="11" customFormat="1" ht="15.75" customHeight="1">
      <c r="B3" s="247" t="s">
        <v>15</v>
      </c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</row>
    <row r="4" spans="2:16" s="11" customFormat="1" ht="15.75" customHeight="1">
      <c r="B4" s="197" t="s">
        <v>0</v>
      </c>
      <c r="C4" s="205" t="s">
        <v>8</v>
      </c>
      <c r="D4" s="197" t="s">
        <v>4</v>
      </c>
      <c r="E4" s="197" t="s">
        <v>3</v>
      </c>
      <c r="F4" s="197"/>
      <c r="G4" s="197"/>
      <c r="H4" s="197"/>
      <c r="I4" s="248" t="s">
        <v>16</v>
      </c>
      <c r="J4" s="248"/>
      <c r="K4" s="248"/>
      <c r="L4" s="249"/>
      <c r="M4" s="250" t="s">
        <v>9</v>
      </c>
    </row>
    <row r="5" spans="2:16" s="11" customFormat="1" ht="78.75">
      <c r="B5" s="197"/>
      <c r="C5" s="205"/>
      <c r="D5" s="197"/>
      <c r="E5" s="85" t="s">
        <v>4</v>
      </c>
      <c r="F5" s="85" t="s">
        <v>11</v>
      </c>
      <c r="G5" s="88" t="s">
        <v>5</v>
      </c>
      <c r="H5" s="85" t="s">
        <v>6</v>
      </c>
      <c r="I5" s="85">
        <v>2024</v>
      </c>
      <c r="J5" s="85">
        <v>2025</v>
      </c>
      <c r="K5" s="85">
        <v>2026</v>
      </c>
      <c r="L5" s="85" t="s">
        <v>10</v>
      </c>
      <c r="M5" s="250"/>
    </row>
    <row r="6" spans="2:16" s="11" customFormat="1" ht="15.75" customHeight="1">
      <c r="B6" s="251" t="s">
        <v>17</v>
      </c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3"/>
    </row>
    <row r="7" spans="2:16" ht="15.75" customHeight="1">
      <c r="B7" s="254" t="s">
        <v>18</v>
      </c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</row>
    <row r="8" spans="2:16" ht="15.75" customHeight="1">
      <c r="B8" s="213" t="s">
        <v>19</v>
      </c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</row>
    <row r="9" spans="2:16" ht="15.75" customHeight="1">
      <c r="B9" s="221" t="s">
        <v>20</v>
      </c>
      <c r="C9" s="255" t="s">
        <v>21</v>
      </c>
      <c r="D9" s="170" t="s">
        <v>98</v>
      </c>
      <c r="E9" s="233">
        <v>243</v>
      </c>
      <c r="F9" s="236" t="s">
        <v>22</v>
      </c>
      <c r="G9" s="239" t="s">
        <v>23</v>
      </c>
      <c r="H9" s="12">
        <v>111</v>
      </c>
      <c r="I9" s="13">
        <v>104998.99</v>
      </c>
      <c r="J9" s="13">
        <v>74706.989000000001</v>
      </c>
      <c r="K9" s="13">
        <v>74706.989000000001</v>
      </c>
      <c r="L9" s="14">
        <f t="shared" ref="L9:L32" si="0">SUM(I9:K9)</f>
        <v>254412.96799999999</v>
      </c>
      <c r="M9" s="170" t="s">
        <v>161</v>
      </c>
    </row>
    <row r="10" spans="2:16">
      <c r="B10" s="221"/>
      <c r="C10" s="256"/>
      <c r="D10" s="171"/>
      <c r="E10" s="234"/>
      <c r="F10" s="237"/>
      <c r="G10" s="240"/>
      <c r="H10" s="12">
        <v>112</v>
      </c>
      <c r="I10" s="13">
        <f>335-148.616</f>
        <v>186.38399999999999</v>
      </c>
      <c r="J10" s="13">
        <v>335</v>
      </c>
      <c r="K10" s="13">
        <v>335</v>
      </c>
      <c r="L10" s="14">
        <f t="shared" si="0"/>
        <v>856.38400000000001</v>
      </c>
      <c r="M10" s="171"/>
    </row>
    <row r="11" spans="2:16">
      <c r="B11" s="221"/>
      <c r="C11" s="256"/>
      <c r="D11" s="171"/>
      <c r="E11" s="234"/>
      <c r="F11" s="237"/>
      <c r="G11" s="239"/>
      <c r="H11" s="12">
        <v>119</v>
      </c>
      <c r="I11" s="13">
        <v>31709.694</v>
      </c>
      <c r="J11" s="13">
        <v>22561.510999999999</v>
      </c>
      <c r="K11" s="13">
        <v>22561.510999999999</v>
      </c>
      <c r="L11" s="14">
        <f t="shared" si="0"/>
        <v>76832.716</v>
      </c>
      <c r="M11" s="171"/>
      <c r="O11" s="15"/>
    </row>
    <row r="12" spans="2:16">
      <c r="B12" s="221"/>
      <c r="C12" s="256"/>
      <c r="D12" s="171"/>
      <c r="E12" s="234"/>
      <c r="F12" s="237"/>
      <c r="G12" s="241"/>
      <c r="H12" s="12">
        <v>244</v>
      </c>
      <c r="I12" s="13">
        <v>1846.932</v>
      </c>
      <c r="J12" s="13">
        <v>1407.4</v>
      </c>
      <c r="K12" s="13">
        <v>1407.4</v>
      </c>
      <c r="L12" s="14">
        <f t="shared" si="0"/>
        <v>4661.732</v>
      </c>
      <c r="M12" s="171"/>
    </row>
    <row r="13" spans="2:16">
      <c r="B13" s="221"/>
      <c r="C13" s="256"/>
      <c r="D13" s="171"/>
      <c r="E13" s="234"/>
      <c r="F13" s="237"/>
      <c r="G13" s="242" t="s">
        <v>24</v>
      </c>
      <c r="H13" s="16">
        <v>111</v>
      </c>
      <c r="I13" s="13">
        <v>57527.557000000001</v>
      </c>
      <c r="J13" s="13">
        <v>44452.928</v>
      </c>
      <c r="K13" s="13">
        <v>44452.928</v>
      </c>
      <c r="L13" s="14">
        <f t="shared" si="0"/>
        <v>146433.413</v>
      </c>
      <c r="M13" s="171"/>
    </row>
    <row r="14" spans="2:16">
      <c r="B14" s="221"/>
      <c r="C14" s="256"/>
      <c r="D14" s="171"/>
      <c r="E14" s="234"/>
      <c r="F14" s="237"/>
      <c r="G14" s="240"/>
      <c r="H14" s="16">
        <v>112</v>
      </c>
      <c r="I14" s="13">
        <v>4622.5169999999998</v>
      </c>
      <c r="J14" s="13">
        <v>3661.056</v>
      </c>
      <c r="K14" s="13">
        <v>3661.056</v>
      </c>
      <c r="L14" s="14">
        <f t="shared" si="0"/>
        <v>11944.629000000001</v>
      </c>
      <c r="M14" s="171"/>
    </row>
    <row r="15" spans="2:16">
      <c r="B15" s="221"/>
      <c r="C15" s="256"/>
      <c r="D15" s="171"/>
      <c r="E15" s="234"/>
      <c r="F15" s="237"/>
      <c r="G15" s="240"/>
      <c r="H15" s="16">
        <v>119</v>
      </c>
      <c r="I15" s="13">
        <v>17373.32</v>
      </c>
      <c r="J15" s="13">
        <v>13424.784</v>
      </c>
      <c r="K15" s="13">
        <v>13424.784</v>
      </c>
      <c r="L15" s="14">
        <f t="shared" si="0"/>
        <v>44222.887999999999</v>
      </c>
      <c r="M15" s="171"/>
    </row>
    <row r="16" spans="2:16">
      <c r="B16" s="221"/>
      <c r="C16" s="257"/>
      <c r="D16" s="172"/>
      <c r="E16" s="235"/>
      <c r="F16" s="238"/>
      <c r="G16" s="243"/>
      <c r="H16" s="16">
        <v>244</v>
      </c>
      <c r="I16" s="13">
        <v>1276.106</v>
      </c>
      <c r="J16" s="13">
        <v>1988.8320000000001</v>
      </c>
      <c r="K16" s="13">
        <v>1988.8320000000001</v>
      </c>
      <c r="L16" s="14">
        <f t="shared" si="0"/>
        <v>5253.77</v>
      </c>
      <c r="M16" s="171"/>
    </row>
    <row r="17" spans="2:15" ht="15.75" customHeight="1">
      <c r="B17" s="221" t="s">
        <v>25</v>
      </c>
      <c r="C17" s="167" t="s">
        <v>26</v>
      </c>
      <c r="D17" s="170" t="s">
        <v>98</v>
      </c>
      <c r="E17" s="233">
        <v>243</v>
      </c>
      <c r="F17" s="236" t="s">
        <v>22</v>
      </c>
      <c r="G17" s="221" t="s">
        <v>27</v>
      </c>
      <c r="H17" s="17">
        <v>111</v>
      </c>
      <c r="I17" s="18">
        <f>71332.486+2706.176</f>
        <v>74038.662000000011</v>
      </c>
      <c r="J17" s="18">
        <v>71332.486000000004</v>
      </c>
      <c r="K17" s="18">
        <v>71332.486000000004</v>
      </c>
      <c r="L17" s="14">
        <f t="shared" si="0"/>
        <v>216703.63400000002</v>
      </c>
      <c r="M17" s="171"/>
      <c r="O17" s="19"/>
    </row>
    <row r="18" spans="2:15">
      <c r="B18" s="221"/>
      <c r="C18" s="168"/>
      <c r="D18" s="171"/>
      <c r="E18" s="234"/>
      <c r="F18" s="237"/>
      <c r="G18" s="244"/>
      <c r="H18" s="17">
        <v>112</v>
      </c>
      <c r="I18" s="18">
        <v>2400</v>
      </c>
      <c r="J18" s="18">
        <v>2400</v>
      </c>
      <c r="K18" s="18">
        <v>2400</v>
      </c>
      <c r="L18" s="14">
        <f t="shared" si="0"/>
        <v>7200</v>
      </c>
      <c r="M18" s="171"/>
      <c r="O18" s="19"/>
    </row>
    <row r="19" spans="2:15">
      <c r="B19" s="221"/>
      <c r="C19" s="168"/>
      <c r="D19" s="171"/>
      <c r="E19" s="234"/>
      <c r="F19" s="237"/>
      <c r="G19" s="221"/>
      <c r="H19" s="17">
        <v>119</v>
      </c>
      <c r="I19" s="20">
        <f>21542.411+668.691</f>
        <v>22211.101999999999</v>
      </c>
      <c r="J19" s="20">
        <v>21542.411</v>
      </c>
      <c r="K19" s="20">
        <v>21542.411</v>
      </c>
      <c r="L19" s="14">
        <f t="shared" si="0"/>
        <v>65295.923999999999</v>
      </c>
      <c r="M19" s="171"/>
      <c r="O19" s="15"/>
    </row>
    <row r="20" spans="2:15">
      <c r="B20" s="221"/>
      <c r="C20" s="168"/>
      <c r="D20" s="171"/>
      <c r="E20" s="234"/>
      <c r="F20" s="237"/>
      <c r="G20" s="221"/>
      <c r="H20" s="17">
        <v>244</v>
      </c>
      <c r="I20" s="20">
        <f>10349.767+375.353</f>
        <v>10725.119999999999</v>
      </c>
      <c r="J20" s="20">
        <v>9281.0730000000003</v>
      </c>
      <c r="K20" s="20">
        <v>9281.0730000000003</v>
      </c>
      <c r="L20" s="14">
        <f t="shared" si="0"/>
        <v>29287.266</v>
      </c>
      <c r="M20" s="171"/>
    </row>
    <row r="21" spans="2:15">
      <c r="B21" s="221"/>
      <c r="C21" s="168"/>
      <c r="D21" s="171"/>
      <c r="E21" s="234"/>
      <c r="F21" s="237"/>
      <c r="G21" s="221"/>
      <c r="H21" s="17">
        <v>247</v>
      </c>
      <c r="I21" s="20">
        <f>53268.115-486.881</f>
        <v>52781.233999999997</v>
      </c>
      <c r="J21" s="20">
        <v>53268.114999999998</v>
      </c>
      <c r="K21" s="20">
        <v>53268.114999999998</v>
      </c>
      <c r="L21" s="14">
        <f t="shared" si="0"/>
        <v>159317.46399999998</v>
      </c>
      <c r="M21" s="171"/>
    </row>
    <row r="22" spans="2:15">
      <c r="B22" s="221"/>
      <c r="C22" s="168"/>
      <c r="D22" s="171"/>
      <c r="E22" s="234"/>
      <c r="F22" s="237"/>
      <c r="G22" s="221"/>
      <c r="H22" s="17">
        <v>852</v>
      </c>
      <c r="I22" s="20">
        <v>0</v>
      </c>
      <c r="J22" s="20">
        <v>0</v>
      </c>
      <c r="K22" s="20">
        <v>0</v>
      </c>
      <c r="L22" s="14">
        <f t="shared" si="0"/>
        <v>0</v>
      </c>
      <c r="M22" s="171"/>
    </row>
    <row r="23" spans="2:15">
      <c r="B23" s="221"/>
      <c r="C23" s="168"/>
      <c r="D23" s="171"/>
      <c r="E23" s="234"/>
      <c r="F23" s="237"/>
      <c r="G23" s="221"/>
      <c r="H23" s="17">
        <v>853</v>
      </c>
      <c r="I23" s="20">
        <f>150-1.05345</f>
        <v>148.94655</v>
      </c>
      <c r="J23" s="20">
        <v>150</v>
      </c>
      <c r="K23" s="20">
        <v>150</v>
      </c>
      <c r="L23" s="14">
        <f t="shared" si="0"/>
        <v>448.94655</v>
      </c>
      <c r="M23" s="171"/>
    </row>
    <row r="24" spans="2:15">
      <c r="B24" s="221"/>
      <c r="C24" s="168"/>
      <c r="D24" s="171"/>
      <c r="E24" s="234"/>
      <c r="F24" s="237"/>
      <c r="G24" s="109" t="s">
        <v>81</v>
      </c>
      <c r="H24" s="17">
        <v>244</v>
      </c>
      <c r="I24" s="21">
        <v>4155.268</v>
      </c>
      <c r="J24" s="21">
        <v>4155.268</v>
      </c>
      <c r="K24" s="21">
        <v>4155.268</v>
      </c>
      <c r="L24" s="14">
        <f t="shared" si="0"/>
        <v>12465.804</v>
      </c>
      <c r="M24" s="171"/>
    </row>
    <row r="25" spans="2:15">
      <c r="B25" s="221"/>
      <c r="C25" s="168"/>
      <c r="D25" s="171"/>
      <c r="E25" s="234"/>
      <c r="F25" s="237"/>
      <c r="G25" s="109" t="s">
        <v>28</v>
      </c>
      <c r="H25" s="17">
        <v>244</v>
      </c>
      <c r="I25" s="21">
        <f>42782.054-8000-1700</f>
        <v>33082.053999999996</v>
      </c>
      <c r="J25" s="21">
        <v>42782.053999999996</v>
      </c>
      <c r="K25" s="21">
        <v>42782.053999999996</v>
      </c>
      <c r="L25" s="14">
        <f t="shared" si="0"/>
        <v>118646.16199999998</v>
      </c>
      <c r="M25" s="171"/>
    </row>
    <row r="26" spans="2:15">
      <c r="B26" s="221"/>
      <c r="C26" s="168"/>
      <c r="D26" s="172"/>
      <c r="E26" s="235"/>
      <c r="F26" s="238"/>
      <c r="G26" s="91" t="s">
        <v>29</v>
      </c>
      <c r="H26" s="17">
        <v>244</v>
      </c>
      <c r="I26" s="21">
        <f>3531.34-193.952</f>
        <v>3337.3879999999999</v>
      </c>
      <c r="J26" s="21">
        <v>3531.34</v>
      </c>
      <c r="K26" s="21">
        <v>3531.34</v>
      </c>
      <c r="L26" s="14">
        <f t="shared" si="0"/>
        <v>10400.067999999999</v>
      </c>
      <c r="M26" s="83"/>
    </row>
    <row r="27" spans="2:15" ht="29.25" customHeight="1">
      <c r="B27" s="221"/>
      <c r="C27" s="168"/>
      <c r="D27" s="170" t="s">
        <v>97</v>
      </c>
      <c r="E27" s="224">
        <v>247</v>
      </c>
      <c r="F27" s="226" t="s">
        <v>22</v>
      </c>
      <c r="G27" s="154" t="s">
        <v>188</v>
      </c>
      <c r="H27" s="17">
        <v>244</v>
      </c>
      <c r="I27" s="21">
        <v>10000</v>
      </c>
      <c r="J27" s="21"/>
      <c r="K27" s="21"/>
      <c r="L27" s="14">
        <f t="shared" si="0"/>
        <v>10000</v>
      </c>
      <c r="M27" s="83"/>
    </row>
    <row r="28" spans="2:15" ht="36" customHeight="1">
      <c r="B28" s="222"/>
      <c r="C28" s="223"/>
      <c r="D28" s="172"/>
      <c r="E28" s="225"/>
      <c r="F28" s="227"/>
      <c r="G28" s="154" t="s">
        <v>27</v>
      </c>
      <c r="H28" s="17">
        <v>243</v>
      </c>
      <c r="I28" s="21">
        <v>22250.542000000001</v>
      </c>
      <c r="J28" s="21">
        <v>0</v>
      </c>
      <c r="K28" s="21">
        <v>0</v>
      </c>
      <c r="L28" s="14">
        <f t="shared" si="0"/>
        <v>22250.542000000001</v>
      </c>
      <c r="M28" s="22"/>
      <c r="N28" s="23"/>
    </row>
    <row r="29" spans="2:15" ht="42.75" customHeight="1">
      <c r="B29" s="186" t="s">
        <v>30</v>
      </c>
      <c r="C29" s="177" t="s">
        <v>31</v>
      </c>
      <c r="D29" s="170" t="s">
        <v>98</v>
      </c>
      <c r="E29" s="155">
        <v>243</v>
      </c>
      <c r="F29" s="155" t="s">
        <v>32</v>
      </c>
      <c r="G29" s="199" t="s">
        <v>33</v>
      </c>
      <c r="H29" s="1">
        <v>321</v>
      </c>
      <c r="I29" s="14">
        <v>2533.8000000000002</v>
      </c>
      <c r="J29" s="14">
        <v>2533.8000000000002</v>
      </c>
      <c r="K29" s="14">
        <v>2533.8000000000002</v>
      </c>
      <c r="L29" s="14">
        <f t="shared" si="0"/>
        <v>7601.4000000000005</v>
      </c>
      <c r="M29" s="170" t="s">
        <v>34</v>
      </c>
      <c r="N29" s="23"/>
    </row>
    <row r="30" spans="2:15" ht="45.75" customHeight="1">
      <c r="B30" s="188"/>
      <c r="C30" s="232"/>
      <c r="D30" s="172"/>
      <c r="E30" s="157"/>
      <c r="F30" s="157"/>
      <c r="G30" s="212"/>
      <c r="H30" s="1">
        <v>244</v>
      </c>
      <c r="I30" s="14">
        <v>50.7</v>
      </c>
      <c r="J30" s="14">
        <v>50.7</v>
      </c>
      <c r="K30" s="14">
        <v>50.7</v>
      </c>
      <c r="L30" s="14">
        <f t="shared" si="0"/>
        <v>152.10000000000002</v>
      </c>
      <c r="M30" s="172"/>
    </row>
    <row r="31" spans="2:15" ht="110.25">
      <c r="B31" s="86" t="s">
        <v>35</v>
      </c>
      <c r="C31" s="92" t="s">
        <v>36</v>
      </c>
      <c r="D31" s="82" t="s">
        <v>98</v>
      </c>
      <c r="E31" s="89">
        <v>243</v>
      </c>
      <c r="F31" s="115" t="s">
        <v>32</v>
      </c>
      <c r="G31" s="24" t="s">
        <v>37</v>
      </c>
      <c r="H31" s="1">
        <v>244</v>
      </c>
      <c r="I31" s="14">
        <v>711.8</v>
      </c>
      <c r="J31" s="14">
        <v>711.8</v>
      </c>
      <c r="K31" s="14">
        <v>711.8</v>
      </c>
      <c r="L31" s="14">
        <f t="shared" si="0"/>
        <v>2135.3999999999996</v>
      </c>
      <c r="M31" s="82" t="s">
        <v>105</v>
      </c>
    </row>
    <row r="32" spans="2:15" ht="88.5" customHeight="1">
      <c r="B32" s="103" t="s">
        <v>142</v>
      </c>
      <c r="C32" s="104" t="s">
        <v>146</v>
      </c>
      <c r="D32" s="102" t="s">
        <v>98</v>
      </c>
      <c r="E32" s="89">
        <v>243</v>
      </c>
      <c r="F32" s="107" t="s">
        <v>22</v>
      </c>
      <c r="G32" s="106" t="s">
        <v>147</v>
      </c>
      <c r="H32" s="1">
        <v>244</v>
      </c>
      <c r="I32" s="14">
        <v>916</v>
      </c>
      <c r="J32" s="14">
        <v>916</v>
      </c>
      <c r="K32" s="14">
        <v>916</v>
      </c>
      <c r="L32" s="14">
        <f t="shared" si="0"/>
        <v>2748</v>
      </c>
      <c r="M32" s="82"/>
    </row>
    <row r="33" spans="2:13" ht="63">
      <c r="B33" s="103" t="s">
        <v>145</v>
      </c>
      <c r="C33" s="104" t="s">
        <v>144</v>
      </c>
      <c r="D33" s="102" t="s">
        <v>98</v>
      </c>
      <c r="E33" s="107">
        <v>243</v>
      </c>
      <c r="F33" s="107" t="s">
        <v>22</v>
      </c>
      <c r="G33" s="106" t="s">
        <v>143</v>
      </c>
      <c r="H33" s="1">
        <v>244</v>
      </c>
      <c r="I33" s="14">
        <v>1968.577</v>
      </c>
      <c r="J33" s="14">
        <v>1968.577</v>
      </c>
      <c r="K33" s="14">
        <v>1968.577</v>
      </c>
      <c r="L33" s="14">
        <f t="shared" ref="L33" si="1">SUM(I33:K33)</f>
        <v>5905.7309999999998</v>
      </c>
      <c r="M33" s="82"/>
    </row>
    <row r="34" spans="2:13" ht="15.75" customHeight="1">
      <c r="B34" s="183" t="s">
        <v>38</v>
      </c>
      <c r="C34" s="183"/>
      <c r="D34" s="57"/>
      <c r="E34" s="57"/>
      <c r="F34" s="57"/>
      <c r="G34" s="58"/>
      <c r="H34" s="57"/>
      <c r="I34" s="99">
        <f>SUM(I9:I33)</f>
        <v>460852.69354999997</v>
      </c>
      <c r="J34" s="59">
        <f t="shared" ref="J34:L34" si="2">SUM(J9:J33)</f>
        <v>377162.12399999995</v>
      </c>
      <c r="K34" s="59">
        <f t="shared" si="2"/>
        <v>377162.12399999995</v>
      </c>
      <c r="L34" s="59">
        <f t="shared" si="2"/>
        <v>1215176.9415499996</v>
      </c>
      <c r="M34" s="60"/>
    </row>
    <row r="35" spans="2:13" ht="15.75" customHeight="1">
      <c r="B35" s="213" t="s">
        <v>39</v>
      </c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</row>
    <row r="36" spans="2:13">
      <c r="B36" s="161" t="s">
        <v>40</v>
      </c>
      <c r="C36" s="170" t="s">
        <v>41</v>
      </c>
      <c r="D36" s="170" t="s">
        <v>98</v>
      </c>
      <c r="E36" s="155">
        <v>243</v>
      </c>
      <c r="F36" s="214" t="s">
        <v>42</v>
      </c>
      <c r="G36" s="215" t="s">
        <v>43</v>
      </c>
      <c r="H36" s="31">
        <v>111</v>
      </c>
      <c r="I36" s="121">
        <v>146685.147</v>
      </c>
      <c r="J36" s="121">
        <v>143456.299</v>
      </c>
      <c r="K36" s="14">
        <v>143456.299</v>
      </c>
      <c r="L36" s="14">
        <f t="shared" ref="L36:L86" si="3">SUM(I36:K36)</f>
        <v>433597.745</v>
      </c>
      <c r="M36" s="197" t="s">
        <v>162</v>
      </c>
    </row>
    <row r="37" spans="2:13">
      <c r="B37" s="162"/>
      <c r="C37" s="171"/>
      <c r="D37" s="171"/>
      <c r="E37" s="156"/>
      <c r="F37" s="214"/>
      <c r="G37" s="216"/>
      <c r="H37" s="31">
        <v>112</v>
      </c>
      <c r="I37" s="121">
        <v>517.673</v>
      </c>
      <c r="J37" s="121">
        <v>400</v>
      </c>
      <c r="K37" s="14">
        <v>400</v>
      </c>
      <c r="L37" s="14">
        <f t="shared" si="3"/>
        <v>1317.673</v>
      </c>
      <c r="M37" s="197"/>
    </row>
    <row r="38" spans="2:13">
      <c r="B38" s="162"/>
      <c r="C38" s="171"/>
      <c r="D38" s="171"/>
      <c r="E38" s="156"/>
      <c r="F38" s="214"/>
      <c r="G38" s="216"/>
      <c r="H38" s="31">
        <v>119</v>
      </c>
      <c r="I38" s="121">
        <v>44902.872000000003</v>
      </c>
      <c r="J38" s="121">
        <v>44373.873</v>
      </c>
      <c r="K38" s="14">
        <v>44373.873</v>
      </c>
      <c r="L38" s="14">
        <f t="shared" si="3"/>
        <v>133650.61799999999</v>
      </c>
      <c r="M38" s="197"/>
    </row>
    <row r="39" spans="2:13">
      <c r="B39" s="162"/>
      <c r="C39" s="171"/>
      <c r="D39" s="171"/>
      <c r="E39" s="156"/>
      <c r="F39" s="214"/>
      <c r="G39" s="216"/>
      <c r="H39" s="98">
        <v>244</v>
      </c>
      <c r="I39" s="121">
        <v>11145.866</v>
      </c>
      <c r="J39" s="121">
        <v>11653.161</v>
      </c>
      <c r="K39" s="14">
        <v>11653.161</v>
      </c>
      <c r="L39" s="14">
        <f t="shared" ref="L39" si="4">SUM(I39:K39)</f>
        <v>34452.188000000002</v>
      </c>
      <c r="M39" s="197"/>
    </row>
    <row r="40" spans="2:13">
      <c r="B40" s="162"/>
      <c r="C40" s="171"/>
      <c r="D40" s="171"/>
      <c r="E40" s="156"/>
      <c r="F40" s="214"/>
      <c r="G40" s="216"/>
      <c r="H40" s="98">
        <v>611</v>
      </c>
      <c r="I40" s="121">
        <v>106129.14200000001</v>
      </c>
      <c r="J40" s="121">
        <v>98731.767000000007</v>
      </c>
      <c r="K40" s="14">
        <v>98731.767000000007</v>
      </c>
      <c r="L40" s="14">
        <f t="shared" si="3"/>
        <v>303592.67600000004</v>
      </c>
      <c r="M40" s="197"/>
    </row>
    <row r="41" spans="2:13">
      <c r="B41" s="162"/>
      <c r="C41" s="171"/>
      <c r="D41" s="171"/>
      <c r="E41" s="156"/>
      <c r="F41" s="198" t="s">
        <v>92</v>
      </c>
      <c r="G41" s="217" t="s">
        <v>43</v>
      </c>
      <c r="H41" s="29">
        <v>111</v>
      </c>
      <c r="I41" s="14">
        <v>0</v>
      </c>
      <c r="J41" s="121"/>
      <c r="K41" s="14"/>
      <c r="L41" s="14">
        <f t="shared" si="3"/>
        <v>0</v>
      </c>
      <c r="M41" s="197"/>
    </row>
    <row r="42" spans="2:13">
      <c r="B42" s="162"/>
      <c r="C42" s="171"/>
      <c r="D42" s="171"/>
      <c r="E42" s="156"/>
      <c r="F42" s="198"/>
      <c r="G42" s="218"/>
      <c r="H42" s="56">
        <v>119</v>
      </c>
      <c r="I42" s="14">
        <v>0</v>
      </c>
      <c r="J42" s="121"/>
      <c r="K42" s="14"/>
      <c r="L42" s="14">
        <f t="shared" si="3"/>
        <v>0</v>
      </c>
      <c r="M42" s="197"/>
    </row>
    <row r="43" spans="2:13">
      <c r="B43" s="162"/>
      <c r="C43" s="171"/>
      <c r="D43" s="171"/>
      <c r="E43" s="156"/>
      <c r="F43" s="214"/>
      <c r="G43" s="219"/>
      <c r="H43" s="56">
        <v>611</v>
      </c>
      <c r="I43" s="14">
        <v>3044.1</v>
      </c>
      <c r="J43" s="14">
        <v>3328.3</v>
      </c>
      <c r="K43" s="14">
        <v>3328.3</v>
      </c>
      <c r="L43" s="14">
        <f t="shared" si="3"/>
        <v>9700.7000000000007</v>
      </c>
      <c r="M43" s="197"/>
    </row>
    <row r="44" spans="2:13">
      <c r="B44" s="162"/>
      <c r="C44" s="171"/>
      <c r="D44" s="171"/>
      <c r="E44" s="156"/>
      <c r="F44" s="198" t="s">
        <v>42</v>
      </c>
      <c r="G44" s="217" t="s">
        <v>154</v>
      </c>
      <c r="H44" s="29">
        <v>111</v>
      </c>
      <c r="I44" s="121">
        <v>29991.022000000001</v>
      </c>
      <c r="J44" s="121">
        <v>15948</v>
      </c>
      <c r="K44" s="14">
        <v>15948</v>
      </c>
      <c r="L44" s="14">
        <f t="shared" si="3"/>
        <v>61887.021999999997</v>
      </c>
      <c r="M44" s="197"/>
    </row>
    <row r="45" spans="2:13">
      <c r="B45" s="162"/>
      <c r="C45" s="171"/>
      <c r="D45" s="171"/>
      <c r="E45" s="156"/>
      <c r="F45" s="198"/>
      <c r="G45" s="218"/>
      <c r="H45" s="56">
        <v>119</v>
      </c>
      <c r="I45" s="121">
        <v>8989.65</v>
      </c>
      <c r="J45" s="121">
        <v>4816.2960000000003</v>
      </c>
      <c r="K45" s="14">
        <v>4816.2960000000003</v>
      </c>
      <c r="L45" s="14">
        <f t="shared" si="3"/>
        <v>18622.241999999998</v>
      </c>
      <c r="M45" s="197"/>
    </row>
    <row r="46" spans="2:13">
      <c r="B46" s="162"/>
      <c r="C46" s="171"/>
      <c r="D46" s="171"/>
      <c r="E46" s="156"/>
      <c r="F46" s="214"/>
      <c r="G46" s="219"/>
      <c r="H46" s="56">
        <v>611</v>
      </c>
      <c r="I46" s="121">
        <v>12017.128000000001</v>
      </c>
      <c r="J46" s="121">
        <v>7194.8040000000001</v>
      </c>
      <c r="K46" s="14">
        <v>7194.8040000000001</v>
      </c>
      <c r="L46" s="14">
        <f t="shared" si="3"/>
        <v>26406.736000000001</v>
      </c>
      <c r="M46" s="197"/>
    </row>
    <row r="47" spans="2:13">
      <c r="B47" s="162"/>
      <c r="C47" s="171"/>
      <c r="D47" s="171"/>
      <c r="E47" s="156"/>
      <c r="F47" s="89" t="s">
        <v>89</v>
      </c>
      <c r="G47" s="95" t="s">
        <v>133</v>
      </c>
      <c r="H47" s="56">
        <v>244</v>
      </c>
      <c r="I47" s="14">
        <v>833.8</v>
      </c>
      <c r="J47" s="121"/>
      <c r="K47" s="14"/>
      <c r="L47" s="14">
        <f t="shared" si="3"/>
        <v>833.8</v>
      </c>
      <c r="M47" s="197"/>
    </row>
    <row r="48" spans="2:13">
      <c r="B48" s="162"/>
      <c r="C48" s="171"/>
      <c r="D48" s="171"/>
      <c r="E48" s="156"/>
      <c r="F48" s="155" t="s">
        <v>42</v>
      </c>
      <c r="G48" s="158" t="s">
        <v>134</v>
      </c>
      <c r="H48" s="56">
        <v>111</v>
      </c>
      <c r="I48" s="121">
        <v>1153.941</v>
      </c>
      <c r="J48" s="121">
        <v>1153.941</v>
      </c>
      <c r="K48" s="14">
        <v>1395.894</v>
      </c>
      <c r="L48" s="14">
        <f t="shared" si="3"/>
        <v>3703.7759999999998</v>
      </c>
      <c r="M48" s="197"/>
    </row>
    <row r="49" spans="2:13">
      <c r="B49" s="162"/>
      <c r="C49" s="171"/>
      <c r="D49" s="171"/>
      <c r="E49" s="156"/>
      <c r="F49" s="156"/>
      <c r="G49" s="159"/>
      <c r="H49" s="56">
        <v>119</v>
      </c>
      <c r="I49" s="121">
        <v>348.48899999999998</v>
      </c>
      <c r="J49" s="121">
        <v>348.48899999999998</v>
      </c>
      <c r="K49" s="14">
        <v>421.56</v>
      </c>
      <c r="L49" s="14">
        <f t="shared" si="3"/>
        <v>1118.538</v>
      </c>
      <c r="M49" s="197"/>
    </row>
    <row r="50" spans="2:13">
      <c r="B50" s="162"/>
      <c r="C50" s="171"/>
      <c r="D50" s="171"/>
      <c r="E50" s="156"/>
      <c r="F50" s="157"/>
      <c r="G50" s="160"/>
      <c r="H50" s="56">
        <v>611</v>
      </c>
      <c r="I50" s="121">
        <v>1249.49</v>
      </c>
      <c r="J50" s="121">
        <v>1249.49</v>
      </c>
      <c r="K50" s="14">
        <v>1457.7159999999999</v>
      </c>
      <c r="L50" s="14">
        <f t="shared" si="3"/>
        <v>3956.6959999999999</v>
      </c>
      <c r="M50" s="197"/>
    </row>
    <row r="51" spans="2:13">
      <c r="B51" s="162"/>
      <c r="C51" s="171"/>
      <c r="D51" s="171"/>
      <c r="E51" s="156"/>
      <c r="F51" s="155" t="s">
        <v>42</v>
      </c>
      <c r="G51" s="158" t="s">
        <v>185</v>
      </c>
      <c r="H51" s="56">
        <v>111</v>
      </c>
      <c r="I51" s="121">
        <v>138</v>
      </c>
      <c r="J51" s="121"/>
      <c r="K51" s="14"/>
      <c r="L51" s="14"/>
      <c r="M51" s="197"/>
    </row>
    <row r="52" spans="2:13">
      <c r="B52" s="162"/>
      <c r="C52" s="171"/>
      <c r="D52" s="171"/>
      <c r="E52" s="156"/>
      <c r="F52" s="156"/>
      <c r="G52" s="159"/>
      <c r="H52" s="56">
        <v>119</v>
      </c>
      <c r="I52" s="121">
        <v>41.676000000000002</v>
      </c>
      <c r="J52" s="121"/>
      <c r="K52" s="14"/>
      <c r="L52" s="14"/>
      <c r="M52" s="197"/>
    </row>
    <row r="53" spans="2:13">
      <c r="B53" s="162"/>
      <c r="C53" s="171"/>
      <c r="D53" s="171"/>
      <c r="E53" s="156"/>
      <c r="F53" s="157"/>
      <c r="G53" s="160"/>
      <c r="H53" s="56">
        <v>611</v>
      </c>
      <c r="I53" s="121">
        <v>115.624</v>
      </c>
      <c r="J53" s="121"/>
      <c r="K53" s="14"/>
      <c r="L53" s="14"/>
      <c r="M53" s="197"/>
    </row>
    <row r="54" spans="2:13" ht="15.75" customHeight="1">
      <c r="B54" s="162"/>
      <c r="C54" s="171"/>
      <c r="D54" s="171"/>
      <c r="E54" s="156"/>
      <c r="F54" s="198" t="s">
        <v>42</v>
      </c>
      <c r="G54" s="158" t="s">
        <v>44</v>
      </c>
      <c r="H54" s="25">
        <v>111</v>
      </c>
      <c r="I54" s="121">
        <v>34706.025999999998</v>
      </c>
      <c r="J54" s="121">
        <v>39198.235999999997</v>
      </c>
      <c r="K54" s="14">
        <v>39198.235999999997</v>
      </c>
      <c r="L54" s="14">
        <f t="shared" si="3"/>
        <v>113102.49799999999</v>
      </c>
      <c r="M54" s="197"/>
    </row>
    <row r="55" spans="2:13">
      <c r="B55" s="162"/>
      <c r="C55" s="171"/>
      <c r="D55" s="171"/>
      <c r="E55" s="156"/>
      <c r="F55" s="214"/>
      <c r="G55" s="211"/>
      <c r="H55" s="25">
        <v>112</v>
      </c>
      <c r="I55" s="121">
        <v>5519.8109999999997</v>
      </c>
      <c r="J55" s="121">
        <v>5091.5919999999996</v>
      </c>
      <c r="K55" s="14">
        <v>5091.5919999999996</v>
      </c>
      <c r="L55" s="14">
        <f t="shared" si="3"/>
        <v>15702.994999999999</v>
      </c>
      <c r="M55" s="197"/>
    </row>
    <row r="56" spans="2:13">
      <c r="B56" s="162"/>
      <c r="C56" s="171"/>
      <c r="D56" s="171"/>
      <c r="E56" s="156"/>
      <c r="F56" s="214"/>
      <c r="G56" s="211"/>
      <c r="H56" s="25">
        <v>119</v>
      </c>
      <c r="I56" s="121">
        <v>10481.215</v>
      </c>
      <c r="J56" s="121">
        <v>11837.868</v>
      </c>
      <c r="K56" s="14">
        <v>11837.868</v>
      </c>
      <c r="L56" s="14">
        <f t="shared" si="3"/>
        <v>34156.951000000001</v>
      </c>
      <c r="M56" s="197"/>
    </row>
    <row r="57" spans="2:13">
      <c r="B57" s="162"/>
      <c r="C57" s="171"/>
      <c r="D57" s="171"/>
      <c r="E57" s="156"/>
      <c r="F57" s="214"/>
      <c r="G57" s="211"/>
      <c r="H57" s="25">
        <v>244</v>
      </c>
      <c r="I57" s="121">
        <v>809.35299999999995</v>
      </c>
      <c r="J57" s="121">
        <v>854.28599999999994</v>
      </c>
      <c r="K57" s="14">
        <v>854.28599999999994</v>
      </c>
      <c r="L57" s="14">
        <f t="shared" si="3"/>
        <v>2517.9249999999997</v>
      </c>
      <c r="M57" s="197"/>
    </row>
    <row r="58" spans="2:13">
      <c r="B58" s="163"/>
      <c r="C58" s="172"/>
      <c r="D58" s="172"/>
      <c r="E58" s="157"/>
      <c r="F58" s="214"/>
      <c r="G58" s="220"/>
      <c r="H58" s="25">
        <v>611</v>
      </c>
      <c r="I58" s="121">
        <f>25922.555-229.86</f>
        <v>25692.695</v>
      </c>
      <c r="J58" s="121">
        <v>27598.218000000001</v>
      </c>
      <c r="K58" s="14">
        <v>27598.218000000001</v>
      </c>
      <c r="L58" s="14">
        <f t="shared" si="3"/>
        <v>80889.130999999994</v>
      </c>
      <c r="M58" s="197"/>
    </row>
    <row r="59" spans="2:13">
      <c r="B59" s="179" t="s">
        <v>45</v>
      </c>
      <c r="C59" s="180" t="s">
        <v>46</v>
      </c>
      <c r="D59" s="170" t="s">
        <v>98</v>
      </c>
      <c r="E59" s="155">
        <v>243</v>
      </c>
      <c r="F59" s="208" t="s">
        <v>42</v>
      </c>
      <c r="G59" s="158" t="s">
        <v>47</v>
      </c>
      <c r="H59" s="25">
        <v>111</v>
      </c>
      <c r="I59" s="122">
        <f>79853.008-1701.057</f>
        <v>78151.951000000001</v>
      </c>
      <c r="J59" s="122">
        <v>79853.008000000002</v>
      </c>
      <c r="K59" s="26">
        <v>79853.008000000002</v>
      </c>
      <c r="L59" s="14">
        <f t="shared" si="3"/>
        <v>237857.967</v>
      </c>
      <c r="M59" s="197"/>
    </row>
    <row r="60" spans="2:13">
      <c r="B60" s="179"/>
      <c r="C60" s="180"/>
      <c r="D60" s="171"/>
      <c r="E60" s="156"/>
      <c r="F60" s="209"/>
      <c r="G60" s="211"/>
      <c r="H60" s="25">
        <v>112</v>
      </c>
      <c r="I60" s="122">
        <v>2400</v>
      </c>
      <c r="J60" s="122">
        <v>2400</v>
      </c>
      <c r="K60" s="26">
        <v>2400</v>
      </c>
      <c r="L60" s="14">
        <f t="shared" si="3"/>
        <v>7200</v>
      </c>
      <c r="M60" s="197"/>
    </row>
    <row r="61" spans="2:13">
      <c r="B61" s="179"/>
      <c r="C61" s="180"/>
      <c r="D61" s="171"/>
      <c r="E61" s="156"/>
      <c r="F61" s="209"/>
      <c r="G61" s="159"/>
      <c r="H61" s="25">
        <v>119</v>
      </c>
      <c r="I61" s="122">
        <f>24115.611-513.718</f>
        <v>23601.893</v>
      </c>
      <c r="J61" s="122">
        <v>24115.611000000001</v>
      </c>
      <c r="K61" s="26">
        <v>24115.611000000001</v>
      </c>
      <c r="L61" s="14">
        <f t="shared" si="3"/>
        <v>71833.115000000005</v>
      </c>
      <c r="M61" s="197"/>
    </row>
    <row r="62" spans="2:13">
      <c r="B62" s="179"/>
      <c r="C62" s="180"/>
      <c r="D62" s="171"/>
      <c r="E62" s="156"/>
      <c r="F62" s="209"/>
      <c r="G62" s="159"/>
      <c r="H62" s="25">
        <v>244</v>
      </c>
      <c r="I62" s="121">
        <f>11295.647+4080.558</f>
        <v>15376.205000000002</v>
      </c>
      <c r="J62" s="121">
        <v>5616.1840000000002</v>
      </c>
      <c r="K62" s="14">
        <v>5616.1840000000002</v>
      </c>
      <c r="L62" s="14">
        <f t="shared" si="3"/>
        <v>26608.573000000004</v>
      </c>
      <c r="M62" s="197"/>
    </row>
    <row r="63" spans="2:13">
      <c r="B63" s="179"/>
      <c r="C63" s="180"/>
      <c r="D63" s="171"/>
      <c r="E63" s="156"/>
      <c r="F63" s="209"/>
      <c r="G63" s="159"/>
      <c r="H63" s="27">
        <v>247</v>
      </c>
      <c r="I63" s="121">
        <f>61306.568+1155.953+245.414</f>
        <v>62707.934999999998</v>
      </c>
      <c r="J63" s="121">
        <v>61306.567999999999</v>
      </c>
      <c r="K63" s="14">
        <v>61306.567999999999</v>
      </c>
      <c r="L63" s="14">
        <f t="shared" si="3"/>
        <v>185321.071</v>
      </c>
      <c r="M63" s="197"/>
    </row>
    <row r="64" spans="2:13">
      <c r="B64" s="179"/>
      <c r="C64" s="180"/>
      <c r="D64" s="171"/>
      <c r="E64" s="156"/>
      <c r="F64" s="209"/>
      <c r="G64" s="159"/>
      <c r="H64" s="27">
        <v>611</v>
      </c>
      <c r="I64" s="121">
        <f>91259.456-1241.811</f>
        <v>90017.645000000004</v>
      </c>
      <c r="J64" s="121">
        <v>91259.456000000006</v>
      </c>
      <c r="K64" s="14">
        <v>91259.456000000006</v>
      </c>
      <c r="L64" s="14">
        <f t="shared" si="3"/>
        <v>272536.55700000003</v>
      </c>
      <c r="M64" s="197"/>
    </row>
    <row r="65" spans="2:13" ht="15.75" customHeight="1">
      <c r="B65" s="179"/>
      <c r="C65" s="180"/>
      <c r="D65" s="171"/>
      <c r="E65" s="156"/>
      <c r="F65" s="209"/>
      <c r="G65" s="159"/>
      <c r="H65" s="27">
        <v>612</v>
      </c>
      <c r="I65" s="121">
        <f>7135.2+3870.571+545.775</f>
        <v>11551.546</v>
      </c>
      <c r="J65" s="121"/>
      <c r="K65" s="14"/>
      <c r="L65" s="14">
        <f t="shared" si="3"/>
        <v>11551.546</v>
      </c>
      <c r="M65" s="197"/>
    </row>
    <row r="66" spans="2:13">
      <c r="B66" s="179"/>
      <c r="C66" s="180"/>
      <c r="D66" s="171"/>
      <c r="E66" s="156"/>
      <c r="F66" s="209"/>
      <c r="G66" s="159"/>
      <c r="H66" s="27">
        <v>831</v>
      </c>
      <c r="I66" s="121">
        <v>1E-3</v>
      </c>
      <c r="J66" s="121"/>
      <c r="K66" s="14"/>
      <c r="L66" s="14">
        <f t="shared" si="3"/>
        <v>1E-3</v>
      </c>
      <c r="M66" s="197"/>
    </row>
    <row r="67" spans="2:13">
      <c r="B67" s="179"/>
      <c r="C67" s="180"/>
      <c r="D67" s="171"/>
      <c r="E67" s="156"/>
      <c r="F67" s="209"/>
      <c r="G67" s="160"/>
      <c r="H67" s="27">
        <v>853</v>
      </c>
      <c r="I67" s="121">
        <v>147.43557999999999</v>
      </c>
      <c r="J67" s="121">
        <v>150</v>
      </c>
      <c r="K67" s="14">
        <v>150</v>
      </c>
      <c r="L67" s="14">
        <f t="shared" si="3"/>
        <v>447.43557999999996</v>
      </c>
      <c r="M67" s="197"/>
    </row>
    <row r="68" spans="2:13">
      <c r="B68" s="179"/>
      <c r="C68" s="180"/>
      <c r="D68" s="171"/>
      <c r="E68" s="156"/>
      <c r="F68" s="209"/>
      <c r="G68" s="28" t="s">
        <v>28</v>
      </c>
      <c r="H68" s="29">
        <v>244</v>
      </c>
      <c r="I68" s="121">
        <v>8925.5482800000009</v>
      </c>
      <c r="J68" s="121">
        <v>8956.8686500000003</v>
      </c>
      <c r="K68" s="14">
        <v>8957.7018499999995</v>
      </c>
      <c r="L68" s="14">
        <f t="shared" si="3"/>
        <v>26840.118779999997</v>
      </c>
      <c r="M68" s="82"/>
    </row>
    <row r="69" spans="2:13">
      <c r="B69" s="179"/>
      <c r="C69" s="180"/>
      <c r="D69" s="171"/>
      <c r="E69" s="156"/>
      <c r="F69" s="209"/>
      <c r="G69" s="95" t="s">
        <v>28</v>
      </c>
      <c r="H69" s="29">
        <v>612</v>
      </c>
      <c r="I69" s="121">
        <f>4336.917-2463.021</f>
        <v>1873.8960000000002</v>
      </c>
      <c r="J69" s="121">
        <v>4336.9170000000004</v>
      </c>
      <c r="K69" s="14">
        <v>4336.9170000000004</v>
      </c>
      <c r="L69" s="14">
        <f t="shared" si="3"/>
        <v>10547.73</v>
      </c>
      <c r="M69" s="82"/>
    </row>
    <row r="70" spans="2:13">
      <c r="B70" s="179"/>
      <c r="C70" s="180"/>
      <c r="D70" s="171"/>
      <c r="E70" s="156"/>
      <c r="F70" s="209"/>
      <c r="G70" s="116" t="s">
        <v>155</v>
      </c>
      <c r="H70" s="29">
        <v>612</v>
      </c>
      <c r="I70" s="121">
        <v>3443.4659999999999</v>
      </c>
      <c r="J70" s="121"/>
      <c r="K70" s="14"/>
      <c r="L70" s="14">
        <f t="shared" si="3"/>
        <v>3443.4659999999999</v>
      </c>
      <c r="M70" s="82"/>
    </row>
    <row r="71" spans="2:13" ht="15.75" customHeight="1">
      <c r="B71" s="179"/>
      <c r="C71" s="180"/>
      <c r="D71" s="171"/>
      <c r="E71" s="156"/>
      <c r="F71" s="209"/>
      <c r="G71" s="116" t="s">
        <v>156</v>
      </c>
      <c r="H71" s="29">
        <v>244</v>
      </c>
      <c r="I71" s="121">
        <v>351.51897000000002</v>
      </c>
      <c r="J71" s="121"/>
      <c r="K71" s="14"/>
      <c r="L71" s="14">
        <f t="shared" si="3"/>
        <v>351.51897000000002</v>
      </c>
      <c r="M71" s="82"/>
    </row>
    <row r="72" spans="2:13" ht="15.75" customHeight="1">
      <c r="B72" s="179"/>
      <c r="C72" s="180"/>
      <c r="D72" s="171"/>
      <c r="E72" s="156"/>
      <c r="F72" s="209"/>
      <c r="G72" s="116" t="s">
        <v>157</v>
      </c>
      <c r="H72" s="29">
        <v>244</v>
      </c>
      <c r="I72" s="121">
        <v>169.67338000000001</v>
      </c>
      <c r="J72" s="121"/>
      <c r="K72" s="14"/>
      <c r="L72" s="14">
        <f t="shared" si="3"/>
        <v>169.67338000000001</v>
      </c>
      <c r="M72" s="111"/>
    </row>
    <row r="73" spans="2:13">
      <c r="B73" s="179"/>
      <c r="C73" s="180"/>
      <c r="D73" s="171"/>
      <c r="E73" s="156"/>
      <c r="F73" s="209"/>
      <c r="G73" s="108" t="s">
        <v>29</v>
      </c>
      <c r="H73" s="29">
        <v>244</v>
      </c>
      <c r="I73" s="121">
        <f>1226.109+193.952</f>
        <v>1420.0609999999999</v>
      </c>
      <c r="J73" s="121">
        <v>1226.1089999999999</v>
      </c>
      <c r="K73" s="14">
        <v>1226.1089999999999</v>
      </c>
      <c r="L73" s="14">
        <f t="shared" si="3"/>
        <v>3872.279</v>
      </c>
      <c r="M73" s="82"/>
    </row>
    <row r="74" spans="2:13">
      <c r="B74" s="179"/>
      <c r="C74" s="180"/>
      <c r="D74" s="171"/>
      <c r="E74" s="156"/>
      <c r="F74" s="209"/>
      <c r="G74" s="199" t="s">
        <v>48</v>
      </c>
      <c r="H74" s="30">
        <v>111</v>
      </c>
      <c r="I74" s="146">
        <v>664.61189000000002</v>
      </c>
      <c r="J74" s="121"/>
      <c r="K74" s="14"/>
      <c r="L74" s="14">
        <f t="shared" si="3"/>
        <v>664.61189000000002</v>
      </c>
      <c r="M74" s="170" t="s">
        <v>49</v>
      </c>
    </row>
    <row r="75" spans="2:13" ht="15.75" customHeight="1">
      <c r="B75" s="179"/>
      <c r="C75" s="180"/>
      <c r="D75" s="171"/>
      <c r="E75" s="156"/>
      <c r="F75" s="209"/>
      <c r="G75" s="200"/>
      <c r="H75" s="31">
        <v>119</v>
      </c>
      <c r="I75" s="146">
        <v>200.71280999999999</v>
      </c>
      <c r="J75" s="121"/>
      <c r="K75" s="14"/>
      <c r="L75" s="14">
        <f t="shared" si="3"/>
        <v>200.71280999999999</v>
      </c>
      <c r="M75" s="171"/>
    </row>
    <row r="76" spans="2:13">
      <c r="B76" s="179"/>
      <c r="C76" s="180"/>
      <c r="D76" s="171"/>
      <c r="E76" s="156"/>
      <c r="F76" s="209"/>
      <c r="G76" s="200"/>
      <c r="H76" s="31">
        <v>112</v>
      </c>
      <c r="I76" s="121">
        <v>521.50807999999995</v>
      </c>
      <c r="J76" s="121"/>
      <c r="K76" s="14"/>
      <c r="L76" s="14">
        <f t="shared" si="3"/>
        <v>521.50807999999995</v>
      </c>
      <c r="M76" s="171"/>
    </row>
    <row r="77" spans="2:13">
      <c r="B77" s="179"/>
      <c r="C77" s="180"/>
      <c r="D77" s="171"/>
      <c r="E77" s="156"/>
      <c r="F77" s="209"/>
      <c r="G77" s="200"/>
      <c r="H77" s="31">
        <v>244</v>
      </c>
      <c r="I77" s="121">
        <v>4261.0654800000002</v>
      </c>
      <c r="J77" s="121"/>
      <c r="K77" s="14"/>
      <c r="L77" s="14">
        <f t="shared" si="3"/>
        <v>4261.0654800000002</v>
      </c>
      <c r="M77" s="171"/>
    </row>
    <row r="78" spans="2:13">
      <c r="B78" s="179"/>
      <c r="C78" s="180"/>
      <c r="D78" s="171"/>
      <c r="E78" s="156"/>
      <c r="F78" s="209"/>
      <c r="G78" s="200"/>
      <c r="H78" s="31">
        <v>340</v>
      </c>
      <c r="I78" s="121">
        <v>180</v>
      </c>
      <c r="J78" s="121"/>
      <c r="K78" s="14"/>
      <c r="L78" s="14">
        <f t="shared" si="3"/>
        <v>180</v>
      </c>
      <c r="M78" s="171"/>
    </row>
    <row r="79" spans="2:13">
      <c r="B79" s="179"/>
      <c r="C79" s="180"/>
      <c r="D79" s="172"/>
      <c r="E79" s="157"/>
      <c r="F79" s="210"/>
      <c r="G79" s="207"/>
      <c r="H79" s="31">
        <v>611</v>
      </c>
      <c r="I79" s="121">
        <v>6279.6974200000004</v>
      </c>
      <c r="J79" s="121"/>
      <c r="K79" s="14"/>
      <c r="L79" s="14">
        <f t="shared" si="3"/>
        <v>6279.6974200000004</v>
      </c>
      <c r="M79" s="172"/>
    </row>
    <row r="80" spans="2:13" ht="33.75" customHeight="1">
      <c r="B80" s="161" t="s">
        <v>50</v>
      </c>
      <c r="C80" s="167" t="s">
        <v>51</v>
      </c>
      <c r="D80" s="170" t="s">
        <v>97</v>
      </c>
      <c r="E80" s="181">
        <v>247</v>
      </c>
      <c r="F80" s="229" t="s">
        <v>42</v>
      </c>
      <c r="G80" s="228" t="s">
        <v>27</v>
      </c>
      <c r="H80" s="17">
        <v>243</v>
      </c>
      <c r="I80" s="121">
        <v>62212.163</v>
      </c>
      <c r="J80" s="121">
        <v>29542.446</v>
      </c>
      <c r="K80" s="14">
        <v>0</v>
      </c>
      <c r="L80" s="14">
        <f t="shared" si="3"/>
        <v>91754.608999999997</v>
      </c>
      <c r="M80" s="110"/>
    </row>
    <row r="81" spans="2:15">
      <c r="B81" s="163"/>
      <c r="C81" s="169"/>
      <c r="D81" s="172"/>
      <c r="E81" s="231"/>
      <c r="F81" s="230"/>
      <c r="G81" s="228"/>
      <c r="H81" s="55">
        <v>244</v>
      </c>
      <c r="I81" s="14"/>
      <c r="J81" s="14"/>
      <c r="K81" s="14"/>
      <c r="L81" s="14">
        <f t="shared" si="3"/>
        <v>0</v>
      </c>
      <c r="M81" s="85"/>
    </row>
    <row r="82" spans="2:15" ht="31.5" customHeight="1">
      <c r="B82" s="88" t="s">
        <v>52</v>
      </c>
      <c r="C82" s="93" t="s">
        <v>124</v>
      </c>
      <c r="D82" s="85" t="s">
        <v>14</v>
      </c>
      <c r="E82" s="1">
        <v>241</v>
      </c>
      <c r="F82" s="1" t="s">
        <v>125</v>
      </c>
      <c r="G82" s="3" t="s">
        <v>126</v>
      </c>
      <c r="H82" s="1">
        <v>811</v>
      </c>
      <c r="I82" s="14">
        <v>27906</v>
      </c>
      <c r="J82" s="14">
        <v>14500</v>
      </c>
      <c r="K82" s="14">
        <v>14500</v>
      </c>
      <c r="L82" s="14">
        <f t="shared" si="3"/>
        <v>56906</v>
      </c>
      <c r="M82" s="81"/>
    </row>
    <row r="83" spans="2:15">
      <c r="B83" s="161" t="s">
        <v>53</v>
      </c>
      <c r="C83" s="167" t="s">
        <v>54</v>
      </c>
      <c r="D83" s="170" t="s">
        <v>98</v>
      </c>
      <c r="E83" s="155">
        <v>243</v>
      </c>
      <c r="F83" s="155" t="s">
        <v>55</v>
      </c>
      <c r="G83" s="199" t="s">
        <v>99</v>
      </c>
      <c r="H83" s="94">
        <v>111</v>
      </c>
      <c r="I83" s="14">
        <v>1235.6980000000001</v>
      </c>
      <c r="J83" s="14">
        <v>1235.6980000000001</v>
      </c>
      <c r="K83" s="14">
        <v>1235.6980000000001</v>
      </c>
      <c r="L83" s="14">
        <f t="shared" si="3"/>
        <v>3707.0940000000001</v>
      </c>
      <c r="M83" s="170" t="s">
        <v>56</v>
      </c>
    </row>
    <row r="84" spans="2:15" ht="19.5" customHeight="1">
      <c r="B84" s="162"/>
      <c r="C84" s="168"/>
      <c r="D84" s="171"/>
      <c r="E84" s="156"/>
      <c r="F84" s="156"/>
      <c r="G84" s="201"/>
      <c r="H84" s="94">
        <v>119</v>
      </c>
      <c r="I84" s="14">
        <v>373.18</v>
      </c>
      <c r="J84" s="14">
        <v>373.18</v>
      </c>
      <c r="K84" s="14">
        <v>373.18</v>
      </c>
      <c r="L84" s="14">
        <f t="shared" si="3"/>
        <v>1119.54</v>
      </c>
      <c r="M84" s="171"/>
    </row>
    <row r="85" spans="2:15">
      <c r="B85" s="162"/>
      <c r="C85" s="168"/>
      <c r="D85" s="171"/>
      <c r="E85" s="156"/>
      <c r="F85" s="156"/>
      <c r="G85" s="201"/>
      <c r="H85" s="94">
        <v>321</v>
      </c>
      <c r="I85" s="14">
        <v>648.27200000000005</v>
      </c>
      <c r="J85" s="14">
        <v>648.27200000000005</v>
      </c>
      <c r="K85" s="14">
        <v>648.27200000000005</v>
      </c>
      <c r="L85" s="14">
        <f t="shared" si="3"/>
        <v>1944.8160000000003</v>
      </c>
      <c r="M85" s="171"/>
    </row>
    <row r="86" spans="2:15">
      <c r="B86" s="162"/>
      <c r="C86" s="168"/>
      <c r="D86" s="171"/>
      <c r="E86" s="156"/>
      <c r="F86" s="156"/>
      <c r="G86" s="201"/>
      <c r="H86" s="94">
        <v>244</v>
      </c>
      <c r="I86" s="14">
        <v>4560.8779999999997</v>
      </c>
      <c r="J86" s="14">
        <v>4560.8779999999997</v>
      </c>
      <c r="K86" s="14">
        <v>4560.8779999999997</v>
      </c>
      <c r="L86" s="14">
        <f t="shared" si="3"/>
        <v>13682.633999999998</v>
      </c>
      <c r="M86" s="171"/>
    </row>
    <row r="87" spans="2:15">
      <c r="B87" s="163"/>
      <c r="C87" s="169"/>
      <c r="D87" s="172"/>
      <c r="E87" s="157"/>
      <c r="F87" s="157"/>
      <c r="G87" s="212"/>
      <c r="H87" s="94">
        <v>612</v>
      </c>
      <c r="I87" s="14">
        <v>8231.4719999999998</v>
      </c>
      <c r="J87" s="14">
        <v>8231.4719999999998</v>
      </c>
      <c r="K87" s="14">
        <v>8231.4719999999998</v>
      </c>
      <c r="L87" s="14">
        <f t="shared" ref="L87:L98" si="5">SUM(I87:K87)</f>
        <v>24694.415999999997</v>
      </c>
      <c r="M87" s="172"/>
    </row>
    <row r="88" spans="2:15">
      <c r="B88" s="161" t="s">
        <v>57</v>
      </c>
      <c r="C88" s="167" t="s">
        <v>116</v>
      </c>
      <c r="D88" s="170" t="s">
        <v>98</v>
      </c>
      <c r="E88" s="155">
        <v>243</v>
      </c>
      <c r="F88" s="155" t="s">
        <v>55</v>
      </c>
      <c r="G88" s="199" t="s">
        <v>109</v>
      </c>
      <c r="H88" s="94">
        <v>244</v>
      </c>
      <c r="I88" s="14">
        <v>6245.0789800000002</v>
      </c>
      <c r="J88" s="14">
        <v>13157.886</v>
      </c>
      <c r="K88" s="14">
        <v>11087.575000000001</v>
      </c>
      <c r="L88" s="14">
        <f t="shared" si="5"/>
        <v>30490.539980000001</v>
      </c>
      <c r="M88" s="170" t="s">
        <v>111</v>
      </c>
    </row>
    <row r="89" spans="2:15">
      <c r="B89" s="162"/>
      <c r="C89" s="169"/>
      <c r="D89" s="171"/>
      <c r="E89" s="206"/>
      <c r="F89" s="157"/>
      <c r="G89" s="207"/>
      <c r="H89" s="94">
        <v>612</v>
      </c>
      <c r="I89" s="14">
        <v>6984.067</v>
      </c>
      <c r="J89" s="14">
        <v>0</v>
      </c>
      <c r="K89" s="14">
        <v>0</v>
      </c>
      <c r="L89" s="14">
        <f t="shared" si="5"/>
        <v>6984.067</v>
      </c>
      <c r="M89" s="171"/>
    </row>
    <row r="90" spans="2:15">
      <c r="B90" s="162"/>
      <c r="C90" s="167" t="s">
        <v>117</v>
      </c>
      <c r="D90" s="171"/>
      <c r="E90" s="155">
        <v>243</v>
      </c>
      <c r="F90" s="155" t="s">
        <v>55</v>
      </c>
      <c r="G90" s="199" t="s">
        <v>109</v>
      </c>
      <c r="H90" s="94">
        <v>244</v>
      </c>
      <c r="I90" s="14">
        <v>2550.80602</v>
      </c>
      <c r="J90" s="14">
        <v>5911.5140000000001</v>
      </c>
      <c r="K90" s="14">
        <v>7704.9250000000002</v>
      </c>
      <c r="L90" s="14">
        <f t="shared" si="5"/>
        <v>16167.245019999998</v>
      </c>
      <c r="M90" s="171"/>
    </row>
    <row r="91" spans="2:15">
      <c r="B91" s="162"/>
      <c r="C91" s="169"/>
      <c r="D91" s="171"/>
      <c r="E91" s="206"/>
      <c r="F91" s="157"/>
      <c r="G91" s="207"/>
      <c r="H91" s="94">
        <v>612</v>
      </c>
      <c r="I91" s="14">
        <v>2852.6480000000001</v>
      </c>
      <c r="J91" s="14">
        <v>0</v>
      </c>
      <c r="K91" s="14">
        <v>0</v>
      </c>
      <c r="L91" s="14">
        <f t="shared" si="5"/>
        <v>2852.6480000000001</v>
      </c>
      <c r="M91" s="171"/>
      <c r="O91" s="79"/>
    </row>
    <row r="92" spans="2:15">
      <c r="B92" s="162"/>
      <c r="C92" s="167" t="s">
        <v>118</v>
      </c>
      <c r="D92" s="171"/>
      <c r="E92" s="155">
        <v>243</v>
      </c>
      <c r="F92" s="155" t="s">
        <v>55</v>
      </c>
      <c r="G92" s="199" t="s">
        <v>109</v>
      </c>
      <c r="H92" s="94">
        <v>244</v>
      </c>
      <c r="I92" s="14">
        <v>27.780349999999999</v>
      </c>
      <c r="J92" s="14">
        <v>57.38035</v>
      </c>
      <c r="K92" s="14">
        <v>56.547150000000002</v>
      </c>
      <c r="L92" s="14">
        <f t="shared" si="5"/>
        <v>141.70785000000001</v>
      </c>
      <c r="M92" s="171"/>
    </row>
    <row r="93" spans="2:15" ht="31.5" customHeight="1">
      <c r="B93" s="163"/>
      <c r="C93" s="169"/>
      <c r="D93" s="172"/>
      <c r="E93" s="206"/>
      <c r="F93" s="157"/>
      <c r="G93" s="207"/>
      <c r="H93" s="94">
        <v>612</v>
      </c>
      <c r="I93" s="14">
        <v>29.6</v>
      </c>
      <c r="J93" s="14">
        <v>0</v>
      </c>
      <c r="K93" s="14">
        <v>0</v>
      </c>
      <c r="L93" s="14">
        <f t="shared" si="5"/>
        <v>29.6</v>
      </c>
      <c r="M93" s="172"/>
    </row>
    <row r="94" spans="2:15" ht="30" customHeight="1">
      <c r="B94" s="161" t="s">
        <v>58</v>
      </c>
      <c r="C94" s="167" t="s">
        <v>121</v>
      </c>
      <c r="D94" s="170" t="s">
        <v>98</v>
      </c>
      <c r="E94" s="155">
        <v>243</v>
      </c>
      <c r="F94" s="155" t="s">
        <v>42</v>
      </c>
      <c r="G94" s="164" t="s">
        <v>94</v>
      </c>
      <c r="H94" s="94">
        <v>244</v>
      </c>
      <c r="I94" s="121">
        <v>637.18460000000005</v>
      </c>
      <c r="J94" s="121">
        <v>934</v>
      </c>
      <c r="K94" s="14">
        <v>934</v>
      </c>
      <c r="L94" s="14">
        <f t="shared" si="5"/>
        <v>2505.1846</v>
      </c>
      <c r="M94" s="170" t="s">
        <v>123</v>
      </c>
    </row>
    <row r="95" spans="2:15" ht="27.75" customHeight="1">
      <c r="B95" s="163"/>
      <c r="C95" s="169"/>
      <c r="D95" s="172"/>
      <c r="E95" s="157"/>
      <c r="F95" s="157"/>
      <c r="G95" s="166"/>
      <c r="H95" s="94">
        <v>612</v>
      </c>
      <c r="I95" s="121">
        <v>530.31539999999995</v>
      </c>
      <c r="J95" s="121"/>
      <c r="K95" s="14"/>
      <c r="L95" s="14"/>
      <c r="M95" s="171"/>
    </row>
    <row r="96" spans="2:15" ht="30.75" customHeight="1">
      <c r="B96" s="161" t="s">
        <v>59</v>
      </c>
      <c r="C96" s="167" t="s">
        <v>122</v>
      </c>
      <c r="D96" s="170" t="s">
        <v>98</v>
      </c>
      <c r="E96" s="155">
        <v>243</v>
      </c>
      <c r="F96" s="155" t="s">
        <v>42</v>
      </c>
      <c r="G96" s="164" t="s">
        <v>95</v>
      </c>
      <c r="H96" s="94">
        <v>244</v>
      </c>
      <c r="I96" s="121">
        <v>2464.2013999999999</v>
      </c>
      <c r="J96" s="121">
        <v>5477.82</v>
      </c>
      <c r="K96" s="14">
        <v>5477.82</v>
      </c>
      <c r="L96" s="14">
        <f t="shared" si="5"/>
        <v>13419.841399999999</v>
      </c>
      <c r="M96" s="172"/>
    </row>
    <row r="97" spans="2:15" ht="33" customHeight="1">
      <c r="B97" s="163"/>
      <c r="C97" s="169"/>
      <c r="D97" s="172"/>
      <c r="E97" s="157"/>
      <c r="F97" s="157"/>
      <c r="G97" s="166"/>
      <c r="H97" s="94">
        <v>612</v>
      </c>
      <c r="I97" s="121">
        <v>2121.2615999999998</v>
      </c>
      <c r="J97" s="14"/>
      <c r="K97" s="14"/>
      <c r="L97" s="14"/>
      <c r="M97" s="84"/>
    </row>
    <row r="98" spans="2:15" ht="81" customHeight="1">
      <c r="B98" s="161" t="s">
        <v>106</v>
      </c>
      <c r="C98" s="93" t="s">
        <v>135</v>
      </c>
      <c r="D98" s="82" t="s">
        <v>98</v>
      </c>
      <c r="E98" s="96">
        <v>243</v>
      </c>
      <c r="F98" s="96" t="s">
        <v>42</v>
      </c>
      <c r="G98" s="86" t="s">
        <v>136</v>
      </c>
      <c r="H98" s="1">
        <v>244</v>
      </c>
      <c r="I98" s="149"/>
      <c r="J98" s="14"/>
      <c r="K98" s="14"/>
      <c r="L98" s="14">
        <f t="shared" si="5"/>
        <v>0</v>
      </c>
      <c r="M98" s="74"/>
    </row>
    <row r="99" spans="2:15" ht="94.5">
      <c r="B99" s="163"/>
      <c r="C99" s="93" t="s">
        <v>137</v>
      </c>
      <c r="D99" s="82" t="s">
        <v>98</v>
      </c>
      <c r="E99" s="96">
        <v>243</v>
      </c>
      <c r="F99" s="96" t="s">
        <v>42</v>
      </c>
      <c r="G99" s="86" t="s">
        <v>138</v>
      </c>
      <c r="H99" s="1">
        <v>244</v>
      </c>
      <c r="I99" s="14"/>
      <c r="J99" s="14"/>
      <c r="K99" s="14"/>
      <c r="L99" s="14">
        <f t="shared" ref="L99:L103" si="6">SUM(I99:K99)</f>
        <v>0</v>
      </c>
      <c r="M99" s="74"/>
    </row>
    <row r="100" spans="2:15" ht="42.75" customHeight="1">
      <c r="B100" s="161" t="s">
        <v>107</v>
      </c>
      <c r="C100" s="167" t="s">
        <v>149</v>
      </c>
      <c r="D100" s="170" t="s">
        <v>98</v>
      </c>
      <c r="E100" s="155">
        <v>243</v>
      </c>
      <c r="F100" s="155" t="s">
        <v>55</v>
      </c>
      <c r="G100" s="199" t="s">
        <v>151</v>
      </c>
      <c r="H100" s="117">
        <v>244</v>
      </c>
      <c r="I100" s="14">
        <v>310.12799999999999</v>
      </c>
      <c r="J100" s="14">
        <v>0</v>
      </c>
      <c r="K100" s="14">
        <v>0</v>
      </c>
      <c r="L100" s="14">
        <f t="shared" si="6"/>
        <v>310.12799999999999</v>
      </c>
      <c r="M100" s="74"/>
    </row>
    <row r="101" spans="2:15" ht="22.5" customHeight="1">
      <c r="B101" s="162"/>
      <c r="C101" s="169"/>
      <c r="D101" s="171"/>
      <c r="E101" s="206"/>
      <c r="F101" s="157"/>
      <c r="G101" s="207"/>
      <c r="H101" s="117">
        <v>612</v>
      </c>
      <c r="I101" s="14"/>
      <c r="J101" s="14"/>
      <c r="K101" s="14"/>
      <c r="L101" s="14">
        <f t="shared" si="6"/>
        <v>0</v>
      </c>
      <c r="M101" s="111" t="s">
        <v>119</v>
      </c>
    </row>
    <row r="102" spans="2:15">
      <c r="B102" s="162"/>
      <c r="C102" s="167" t="s">
        <v>150</v>
      </c>
      <c r="D102" s="171"/>
      <c r="E102" s="155">
        <v>243</v>
      </c>
      <c r="F102" s="155" t="s">
        <v>55</v>
      </c>
      <c r="G102" s="199" t="s">
        <v>151</v>
      </c>
      <c r="H102" s="117">
        <v>244</v>
      </c>
      <c r="I102" s="14">
        <v>126.672</v>
      </c>
      <c r="J102" s="14">
        <v>0</v>
      </c>
      <c r="K102" s="14">
        <v>0</v>
      </c>
      <c r="L102" s="14">
        <f t="shared" si="6"/>
        <v>126.672</v>
      </c>
      <c r="M102" s="112"/>
    </row>
    <row r="103" spans="2:15">
      <c r="B103" s="163"/>
      <c r="C103" s="169"/>
      <c r="D103" s="172"/>
      <c r="E103" s="206"/>
      <c r="F103" s="157"/>
      <c r="G103" s="207"/>
      <c r="H103" s="117">
        <v>612</v>
      </c>
      <c r="I103" s="14"/>
      <c r="J103" s="14"/>
      <c r="K103" s="14"/>
      <c r="L103" s="14">
        <f t="shared" si="6"/>
        <v>0</v>
      </c>
      <c r="M103" s="113"/>
      <c r="O103" s="79"/>
    </row>
    <row r="104" spans="2:15">
      <c r="B104" s="161" t="s">
        <v>108</v>
      </c>
      <c r="C104" s="167" t="s">
        <v>160</v>
      </c>
      <c r="D104" s="170" t="s">
        <v>98</v>
      </c>
      <c r="E104" s="155">
        <v>243</v>
      </c>
      <c r="F104" s="155" t="s">
        <v>55</v>
      </c>
      <c r="G104" s="186" t="s">
        <v>158</v>
      </c>
      <c r="H104" s="117">
        <v>244</v>
      </c>
      <c r="I104" s="14">
        <v>1669.72</v>
      </c>
      <c r="J104" s="14">
        <v>7638.6419999999998</v>
      </c>
      <c r="K104" s="14">
        <v>7638.6419999999998</v>
      </c>
      <c r="L104" s="14"/>
      <c r="M104" s="113"/>
      <c r="O104" s="79"/>
    </row>
    <row r="105" spans="2:15">
      <c r="B105" s="162"/>
      <c r="C105" s="168"/>
      <c r="D105" s="171"/>
      <c r="E105" s="156"/>
      <c r="F105" s="156"/>
      <c r="G105" s="187"/>
      <c r="H105" s="117">
        <v>321</v>
      </c>
      <c r="I105" s="14">
        <v>784.79899999999998</v>
      </c>
      <c r="J105" s="14"/>
      <c r="K105" s="14"/>
      <c r="L105" s="14"/>
      <c r="M105" s="113"/>
      <c r="O105" s="79"/>
    </row>
    <row r="106" spans="2:15">
      <c r="B106" s="162"/>
      <c r="C106" s="168"/>
      <c r="D106" s="171"/>
      <c r="E106" s="156"/>
      <c r="F106" s="156"/>
      <c r="G106" s="188"/>
      <c r="H106" s="117">
        <v>612</v>
      </c>
      <c r="I106" s="14">
        <v>6699.3810000000003</v>
      </c>
      <c r="J106" s="14">
        <v>1515.258</v>
      </c>
      <c r="K106" s="14">
        <v>1515.258</v>
      </c>
      <c r="L106" s="14"/>
      <c r="M106" s="113"/>
      <c r="O106" s="79"/>
    </row>
    <row r="107" spans="2:15">
      <c r="B107" s="162"/>
      <c r="C107" s="168"/>
      <c r="D107" s="171"/>
      <c r="E107" s="156"/>
      <c r="F107" s="156"/>
      <c r="G107" s="186" t="s">
        <v>159</v>
      </c>
      <c r="H107" s="117">
        <v>244</v>
      </c>
      <c r="I107" s="14">
        <v>8.1309100000000001</v>
      </c>
      <c r="J107" s="14"/>
      <c r="K107" s="14"/>
      <c r="L107" s="14"/>
      <c r="M107" s="113"/>
      <c r="O107" s="79"/>
    </row>
    <row r="108" spans="2:15">
      <c r="B108" s="162"/>
      <c r="C108" s="168"/>
      <c r="D108" s="171"/>
      <c r="E108" s="156"/>
      <c r="F108" s="156"/>
      <c r="G108" s="187"/>
      <c r="H108" s="117">
        <v>321</v>
      </c>
      <c r="I108" s="14">
        <v>3.03084</v>
      </c>
      <c r="J108" s="14"/>
      <c r="K108" s="14"/>
      <c r="L108" s="14"/>
      <c r="M108" s="113"/>
      <c r="O108" s="79"/>
    </row>
    <row r="109" spans="2:15">
      <c r="B109" s="163"/>
      <c r="C109" s="169"/>
      <c r="D109" s="172"/>
      <c r="E109" s="206"/>
      <c r="F109" s="157"/>
      <c r="G109" s="188"/>
      <c r="H109" s="117">
        <v>612</v>
      </c>
      <c r="I109" s="14">
        <v>20.158619999999999</v>
      </c>
      <c r="J109" s="14"/>
      <c r="K109" s="14"/>
      <c r="L109" s="14">
        <f t="shared" ref="L109" si="7">SUM(I109:K109)</f>
        <v>20.158619999999999</v>
      </c>
      <c r="M109" s="113"/>
    </row>
    <row r="110" spans="2:15" ht="15.75" customHeight="1">
      <c r="B110" s="203" t="s">
        <v>60</v>
      </c>
      <c r="C110" s="204"/>
      <c r="D110" s="57"/>
      <c r="E110" s="57"/>
      <c r="F110" s="57"/>
      <c r="G110" s="58"/>
      <c r="H110" s="57"/>
      <c r="I110" s="99">
        <f>SUM(I36:I109)</f>
        <v>895991.7176100004</v>
      </c>
      <c r="J110" s="59">
        <f>SUM(J36:J109)</f>
        <v>790239.78799999983</v>
      </c>
      <c r="K110" s="59">
        <f>SUM(K36:K109)</f>
        <v>760943.69199999981</v>
      </c>
      <c r="L110" s="59">
        <f>SUM(L36:L103)</f>
        <v>2416735.3002399998</v>
      </c>
      <c r="M110" s="60"/>
      <c r="O110" s="5"/>
    </row>
    <row r="111" spans="2:15">
      <c r="B111" s="61" t="s">
        <v>61</v>
      </c>
      <c r="C111" s="62"/>
      <c r="D111" s="62"/>
      <c r="E111" s="62"/>
      <c r="F111" s="62"/>
      <c r="G111" s="63"/>
      <c r="H111" s="62"/>
      <c r="I111" s="64"/>
      <c r="J111" s="64"/>
      <c r="K111" s="64"/>
      <c r="L111" s="64"/>
      <c r="M111" s="65"/>
      <c r="O111" s="5"/>
    </row>
    <row r="112" spans="2:15">
      <c r="B112" s="164" t="s">
        <v>62</v>
      </c>
      <c r="C112" s="170" t="s">
        <v>26</v>
      </c>
      <c r="D112" s="197" t="s">
        <v>98</v>
      </c>
      <c r="E112" s="179" t="s">
        <v>12</v>
      </c>
      <c r="F112" s="179" t="s">
        <v>92</v>
      </c>
      <c r="G112" s="179" t="s">
        <v>27</v>
      </c>
      <c r="H112" s="85">
        <v>611</v>
      </c>
      <c r="I112" s="14">
        <f>187243.222+3300+241.467+1115.264-11487.463</f>
        <v>180412.49000000002</v>
      </c>
      <c r="J112" s="14">
        <v>180275.94500000001</v>
      </c>
      <c r="K112" s="14">
        <v>177427.08499999999</v>
      </c>
      <c r="L112" s="14">
        <f t="shared" ref="L112:L121" si="8">SUM(I112:K112)</f>
        <v>538115.52</v>
      </c>
      <c r="M112" s="205" t="s">
        <v>63</v>
      </c>
    </row>
    <row r="113" spans="2:15" s="32" customFormat="1">
      <c r="B113" s="165"/>
      <c r="C113" s="171"/>
      <c r="D113" s="197"/>
      <c r="E113" s="179"/>
      <c r="F113" s="179"/>
      <c r="G113" s="179"/>
      <c r="H113" s="85">
        <v>612</v>
      </c>
      <c r="I113" s="14">
        <f>4600+288.722-1159.175</f>
        <v>3729.5469999999996</v>
      </c>
      <c r="J113" s="14">
        <v>4600</v>
      </c>
      <c r="K113" s="14">
        <v>4600</v>
      </c>
      <c r="L113" s="14">
        <f t="shared" si="8"/>
        <v>12929.546999999999</v>
      </c>
      <c r="M113" s="205"/>
    </row>
    <row r="114" spans="2:15" s="33" customFormat="1" ht="15.75" customHeight="1">
      <c r="B114" s="165"/>
      <c r="C114" s="171"/>
      <c r="D114" s="197"/>
      <c r="E114" s="179"/>
      <c r="F114" s="179"/>
      <c r="G114" s="179"/>
      <c r="H114" s="85">
        <v>614</v>
      </c>
      <c r="I114" s="14"/>
      <c r="J114" s="14"/>
      <c r="K114" s="14"/>
      <c r="L114" s="14">
        <f t="shared" si="8"/>
        <v>0</v>
      </c>
      <c r="M114" s="205"/>
    </row>
    <row r="115" spans="2:15" s="33" customFormat="1">
      <c r="B115" s="165"/>
      <c r="C115" s="171"/>
      <c r="D115" s="197"/>
      <c r="E115" s="179"/>
      <c r="F115" s="179"/>
      <c r="G115" s="114" t="s">
        <v>152</v>
      </c>
      <c r="H115" s="85">
        <v>611</v>
      </c>
      <c r="I115" s="14">
        <v>7678.4920000000002</v>
      </c>
      <c r="J115" s="14">
        <v>0</v>
      </c>
      <c r="K115" s="14">
        <v>0</v>
      </c>
      <c r="L115" s="14">
        <f t="shared" si="8"/>
        <v>7678.4920000000002</v>
      </c>
      <c r="M115" s="205"/>
    </row>
    <row r="116" spans="2:15" s="33" customFormat="1">
      <c r="B116" s="194" t="s">
        <v>114</v>
      </c>
      <c r="C116" s="197" t="s">
        <v>115</v>
      </c>
      <c r="D116" s="197"/>
      <c r="E116" s="179"/>
      <c r="F116" s="179"/>
      <c r="G116" s="161" t="s">
        <v>113</v>
      </c>
      <c r="H116" s="85">
        <v>611</v>
      </c>
      <c r="I116" s="14"/>
      <c r="J116" s="14"/>
      <c r="K116" s="14"/>
      <c r="L116" s="14">
        <f t="shared" si="8"/>
        <v>0</v>
      </c>
      <c r="M116" s="205"/>
    </row>
    <row r="117" spans="2:15" s="33" customFormat="1">
      <c r="B117" s="194"/>
      <c r="C117" s="197"/>
      <c r="D117" s="197"/>
      <c r="E117" s="179"/>
      <c r="F117" s="179"/>
      <c r="G117" s="162"/>
      <c r="H117" s="85">
        <v>614</v>
      </c>
      <c r="I117" s="14">
        <v>16705.221000000001</v>
      </c>
      <c r="J117" s="14">
        <v>19107.135999999999</v>
      </c>
      <c r="K117" s="14">
        <v>21818.284</v>
      </c>
      <c r="L117" s="14"/>
      <c r="M117" s="205"/>
    </row>
    <row r="118" spans="2:15" s="35" customFormat="1">
      <c r="B118" s="194"/>
      <c r="C118" s="197"/>
      <c r="D118" s="197"/>
      <c r="E118" s="179"/>
      <c r="F118" s="179"/>
      <c r="G118" s="162"/>
      <c r="H118" s="85">
        <v>615</v>
      </c>
      <c r="I118" s="14">
        <v>212.13499999999999</v>
      </c>
      <c r="J118" s="14">
        <v>242.636</v>
      </c>
      <c r="K118" s="14">
        <v>277.06400000000002</v>
      </c>
      <c r="L118" s="14">
        <f t="shared" si="8"/>
        <v>731.83500000000004</v>
      </c>
      <c r="M118" s="205"/>
    </row>
    <row r="119" spans="2:15" ht="15.75" customHeight="1">
      <c r="B119" s="194"/>
      <c r="C119" s="197"/>
      <c r="D119" s="197"/>
      <c r="E119" s="179"/>
      <c r="F119" s="179"/>
      <c r="G119" s="162"/>
      <c r="H119" s="85">
        <v>625</v>
      </c>
      <c r="I119" s="14">
        <v>212.13499999999999</v>
      </c>
      <c r="J119" s="14">
        <v>242.636</v>
      </c>
      <c r="K119" s="14">
        <v>277.06400000000002</v>
      </c>
      <c r="L119" s="14">
        <f t="shared" si="8"/>
        <v>731.83500000000004</v>
      </c>
      <c r="M119" s="205"/>
    </row>
    <row r="120" spans="2:15" ht="15.75" customHeight="1">
      <c r="B120" s="194"/>
      <c r="C120" s="197"/>
      <c r="D120" s="197"/>
      <c r="E120" s="179"/>
      <c r="F120" s="179"/>
      <c r="G120" s="162"/>
      <c r="H120" s="85">
        <v>635</v>
      </c>
      <c r="I120" s="14">
        <v>212.13499999999999</v>
      </c>
      <c r="J120" s="14">
        <v>242.636</v>
      </c>
      <c r="K120" s="14">
        <v>277.06400000000002</v>
      </c>
      <c r="L120" s="14">
        <f t="shared" si="8"/>
        <v>731.83500000000004</v>
      </c>
      <c r="M120" s="205"/>
      <c r="O120" s="35"/>
    </row>
    <row r="121" spans="2:15">
      <c r="B121" s="194"/>
      <c r="C121" s="197"/>
      <c r="D121" s="197"/>
      <c r="E121" s="179"/>
      <c r="F121" s="179"/>
      <c r="G121" s="163"/>
      <c r="H121" s="85">
        <v>816</v>
      </c>
      <c r="I121" s="14">
        <v>212.13399999999999</v>
      </c>
      <c r="J121" s="14">
        <v>242.636</v>
      </c>
      <c r="K121" s="14">
        <v>277.06400000000002</v>
      </c>
      <c r="L121" s="14">
        <f t="shared" si="8"/>
        <v>731.83400000000006</v>
      </c>
      <c r="M121" s="205"/>
      <c r="O121" s="35"/>
    </row>
    <row r="122" spans="2:15">
      <c r="B122" s="179" t="s">
        <v>93</v>
      </c>
      <c r="C122" s="180" t="s">
        <v>104</v>
      </c>
      <c r="D122" s="170" t="s">
        <v>97</v>
      </c>
      <c r="E122" s="181">
        <v>247</v>
      </c>
      <c r="F122" s="181" t="s">
        <v>92</v>
      </c>
      <c r="G122" s="161" t="s">
        <v>27</v>
      </c>
      <c r="H122" s="1">
        <v>243</v>
      </c>
      <c r="I122" s="14">
        <v>8000</v>
      </c>
      <c r="J122" s="14"/>
      <c r="K122" s="14"/>
      <c r="L122" s="14">
        <f t="shared" ref="L122:L123" si="9">SUM(I122:K122)</f>
        <v>8000</v>
      </c>
      <c r="M122" s="81"/>
      <c r="O122" s="35"/>
    </row>
    <row r="123" spans="2:15">
      <c r="B123" s="179"/>
      <c r="C123" s="180"/>
      <c r="D123" s="171"/>
      <c r="E123" s="182"/>
      <c r="F123" s="182"/>
      <c r="G123" s="163"/>
      <c r="H123" s="1">
        <v>414</v>
      </c>
      <c r="I123" s="14">
        <v>70470.958809999996</v>
      </c>
      <c r="J123" s="14"/>
      <c r="K123" s="14"/>
      <c r="L123" s="14">
        <f t="shared" si="9"/>
        <v>70470.958809999996</v>
      </c>
      <c r="M123" s="54" t="s">
        <v>148</v>
      </c>
      <c r="O123" s="35"/>
    </row>
    <row r="124" spans="2:15">
      <c r="B124" s="189" t="s">
        <v>64</v>
      </c>
      <c r="C124" s="190"/>
      <c r="D124" s="66"/>
      <c r="E124" s="67"/>
      <c r="F124" s="67"/>
      <c r="G124" s="58"/>
      <c r="H124" s="67"/>
      <c r="I124" s="59">
        <f>SUM(I112:I123)</f>
        <v>287845.24781000003</v>
      </c>
      <c r="J124" s="59">
        <f>SUM(J112:J123)</f>
        <v>204953.625</v>
      </c>
      <c r="K124" s="59">
        <f>SUM(K112:K123)</f>
        <v>204953.62500000006</v>
      </c>
      <c r="L124" s="59">
        <f>SUM(L112:L123)</f>
        <v>640121.85680999991</v>
      </c>
      <c r="M124" s="68"/>
      <c r="O124" s="35"/>
    </row>
    <row r="125" spans="2:15">
      <c r="B125" s="191" t="s">
        <v>65</v>
      </c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3"/>
      <c r="O125" s="35"/>
    </row>
    <row r="126" spans="2:15">
      <c r="B126" s="194" t="s">
        <v>66</v>
      </c>
      <c r="C126" s="195" t="s">
        <v>67</v>
      </c>
      <c r="D126" s="197" t="s">
        <v>98</v>
      </c>
      <c r="E126" s="198">
        <v>243</v>
      </c>
      <c r="F126" s="115" t="s">
        <v>22</v>
      </c>
      <c r="G126" s="199" t="s">
        <v>68</v>
      </c>
      <c r="H126" s="94">
        <v>244</v>
      </c>
      <c r="I126" s="34">
        <v>100</v>
      </c>
      <c r="J126" s="34"/>
      <c r="K126" s="34"/>
      <c r="L126" s="14">
        <f>SUM(I126:K126)</f>
        <v>100</v>
      </c>
      <c r="M126" s="202" t="s">
        <v>69</v>
      </c>
      <c r="O126" s="35"/>
    </row>
    <row r="127" spans="2:15">
      <c r="B127" s="194"/>
      <c r="C127" s="196"/>
      <c r="D127" s="197"/>
      <c r="E127" s="198"/>
      <c r="F127" s="198" t="s">
        <v>42</v>
      </c>
      <c r="G127" s="200"/>
      <c r="H127" s="94">
        <v>244</v>
      </c>
      <c r="I127" s="121">
        <f>900+557.309</f>
        <v>1457.309</v>
      </c>
      <c r="J127" s="121">
        <v>1000</v>
      </c>
      <c r="K127" s="34">
        <v>1000</v>
      </c>
      <c r="L127" s="14">
        <f t="shared" ref="L127:L128" si="10">SUM(I127:K127)</f>
        <v>3457.3090000000002</v>
      </c>
      <c r="M127" s="202"/>
      <c r="O127" s="35"/>
    </row>
    <row r="128" spans="2:15">
      <c r="B128" s="194"/>
      <c r="C128" s="196"/>
      <c r="D128" s="197"/>
      <c r="E128" s="198"/>
      <c r="F128" s="214"/>
      <c r="G128" s="200"/>
      <c r="H128" s="94">
        <v>611</v>
      </c>
      <c r="I128" s="123">
        <f>700+249.034</f>
        <v>949.03399999999999</v>
      </c>
      <c r="J128" s="123">
        <v>700</v>
      </c>
      <c r="K128" s="53">
        <v>700</v>
      </c>
      <c r="L128" s="14">
        <f t="shared" si="10"/>
        <v>2349.0340000000001</v>
      </c>
      <c r="M128" s="202"/>
    </row>
    <row r="129" spans="2:13" ht="63" customHeight="1">
      <c r="B129" s="194"/>
      <c r="C129" s="196"/>
      <c r="D129" s="197"/>
      <c r="E129" s="198"/>
      <c r="F129" s="90" t="s">
        <v>92</v>
      </c>
      <c r="G129" s="201"/>
      <c r="H129" s="94">
        <v>611</v>
      </c>
      <c r="I129" s="53">
        <v>1543.6569999999999</v>
      </c>
      <c r="J129" s="53">
        <v>2350</v>
      </c>
      <c r="K129" s="53">
        <v>2350</v>
      </c>
      <c r="L129" s="14">
        <f>SUM(I129:K129)</f>
        <v>6243.6570000000002</v>
      </c>
      <c r="M129" s="202"/>
    </row>
    <row r="130" spans="2:13">
      <c r="B130" s="173" t="s">
        <v>70</v>
      </c>
      <c r="C130" s="173"/>
      <c r="D130" s="69"/>
      <c r="E130" s="69"/>
      <c r="F130" s="69"/>
      <c r="G130" s="70"/>
      <c r="H130" s="69"/>
      <c r="I130" s="78">
        <f>SUM(I126:I129)</f>
        <v>4050</v>
      </c>
      <c r="J130" s="78">
        <f>SUM(J126:J129)</f>
        <v>4050</v>
      </c>
      <c r="K130" s="78">
        <f>SUM(K126:K129)</f>
        <v>4050</v>
      </c>
      <c r="L130" s="78">
        <f>SUM(L126:L129)</f>
        <v>12150</v>
      </c>
      <c r="M130" s="71"/>
    </row>
    <row r="131" spans="2:13" ht="15.75" customHeight="1">
      <c r="B131" s="174" t="s">
        <v>71</v>
      </c>
      <c r="C131" s="175"/>
      <c r="D131" s="175"/>
      <c r="E131" s="175"/>
      <c r="F131" s="175"/>
      <c r="G131" s="175"/>
      <c r="H131" s="175"/>
      <c r="I131" s="176"/>
      <c r="J131" s="36"/>
      <c r="K131" s="36"/>
      <c r="L131" s="2"/>
      <c r="M131" s="2"/>
    </row>
    <row r="132" spans="2:13">
      <c r="B132" s="161" t="s">
        <v>72</v>
      </c>
      <c r="C132" s="177" t="s">
        <v>139</v>
      </c>
      <c r="D132" s="170" t="s">
        <v>98</v>
      </c>
      <c r="E132" s="170">
        <v>243</v>
      </c>
      <c r="F132" s="170" t="s">
        <v>89</v>
      </c>
      <c r="G132" s="179" t="s">
        <v>73</v>
      </c>
      <c r="H132" s="85">
        <v>111</v>
      </c>
      <c r="I132" s="14">
        <f>2060.557-1116.22759</f>
        <v>944.32940999999983</v>
      </c>
      <c r="J132" s="14">
        <v>2060.5569999999998</v>
      </c>
      <c r="K132" s="14">
        <v>2060.5569999999998</v>
      </c>
      <c r="L132" s="14">
        <f t="shared" ref="L132:L139" si="11">SUM(I132:K132)</f>
        <v>5065.4434099999999</v>
      </c>
      <c r="M132" s="170" t="s">
        <v>74</v>
      </c>
    </row>
    <row r="133" spans="2:13">
      <c r="B133" s="162"/>
      <c r="C133" s="178"/>
      <c r="D133" s="171"/>
      <c r="E133" s="171"/>
      <c r="F133" s="171"/>
      <c r="G133" s="179"/>
      <c r="H133" s="85">
        <v>112</v>
      </c>
      <c r="I133" s="14"/>
      <c r="J133" s="14"/>
      <c r="K133" s="14"/>
      <c r="L133" s="14">
        <f t="shared" si="11"/>
        <v>0</v>
      </c>
      <c r="M133" s="171"/>
    </row>
    <row r="134" spans="2:13">
      <c r="B134" s="162"/>
      <c r="C134" s="178"/>
      <c r="D134" s="171"/>
      <c r="E134" s="171"/>
      <c r="F134" s="171"/>
      <c r="G134" s="179"/>
      <c r="H134" s="85">
        <v>119</v>
      </c>
      <c r="I134" s="14">
        <f>622.288-334.34357</f>
        <v>287.94443000000001</v>
      </c>
      <c r="J134" s="14">
        <v>622.28800000000001</v>
      </c>
      <c r="K134" s="14">
        <v>622.28800000000001</v>
      </c>
      <c r="L134" s="14">
        <f t="shared" si="11"/>
        <v>1532.52043</v>
      </c>
      <c r="M134" s="171"/>
    </row>
    <row r="135" spans="2:13">
      <c r="B135" s="162"/>
      <c r="C135" s="178"/>
      <c r="D135" s="171"/>
      <c r="E135" s="171"/>
      <c r="F135" s="171"/>
      <c r="G135" s="179"/>
      <c r="H135" s="85">
        <v>611</v>
      </c>
      <c r="I135" s="14">
        <f>512.117+1298.21016</f>
        <v>1810.32716</v>
      </c>
      <c r="J135" s="14">
        <v>772.71699999999998</v>
      </c>
      <c r="K135" s="14">
        <v>772.71699999999998</v>
      </c>
      <c r="L135" s="14">
        <f t="shared" si="11"/>
        <v>3355.76116</v>
      </c>
      <c r="M135" s="171"/>
    </row>
    <row r="136" spans="2:13" ht="21" customHeight="1">
      <c r="B136" s="162"/>
      <c r="C136" s="178"/>
      <c r="D136" s="171"/>
      <c r="E136" s="171"/>
      <c r="F136" s="171"/>
      <c r="G136" s="179"/>
      <c r="H136" s="85">
        <v>244</v>
      </c>
      <c r="I136" s="14">
        <v>1</v>
      </c>
      <c r="J136" s="14"/>
      <c r="K136" s="14"/>
      <c r="L136" s="14">
        <f t="shared" si="11"/>
        <v>1</v>
      </c>
      <c r="M136" s="171"/>
    </row>
    <row r="137" spans="2:13">
      <c r="B137" s="162"/>
      <c r="C137" s="178"/>
      <c r="D137" s="171"/>
      <c r="E137" s="171"/>
      <c r="F137" s="171"/>
      <c r="G137" s="87" t="s">
        <v>28</v>
      </c>
      <c r="H137" s="85">
        <v>244</v>
      </c>
      <c r="I137" s="14">
        <f>2009.329-1210.56705-241.404</f>
        <v>557.35794999999985</v>
      </c>
      <c r="J137" s="14">
        <v>2009.329</v>
      </c>
      <c r="K137" s="14">
        <v>2009.329</v>
      </c>
      <c r="L137" s="14">
        <f t="shared" si="11"/>
        <v>4576.01595</v>
      </c>
      <c r="M137" s="171"/>
    </row>
    <row r="138" spans="2:13">
      <c r="B138" s="162"/>
      <c r="C138" s="178"/>
      <c r="D138" s="171"/>
      <c r="E138" s="171"/>
      <c r="F138" s="171"/>
      <c r="G138" s="87" t="s">
        <v>81</v>
      </c>
      <c r="H138" s="85">
        <v>244</v>
      </c>
      <c r="I138" s="14"/>
      <c r="J138" s="14"/>
      <c r="K138" s="14"/>
      <c r="L138" s="14">
        <f t="shared" si="11"/>
        <v>0</v>
      </c>
      <c r="M138" s="171"/>
    </row>
    <row r="139" spans="2:13">
      <c r="B139" s="162"/>
      <c r="C139" s="178"/>
      <c r="D139" s="171"/>
      <c r="E139" s="171"/>
      <c r="F139" s="171"/>
      <c r="G139" s="87" t="s">
        <v>28</v>
      </c>
      <c r="H139" s="85">
        <v>612</v>
      </c>
      <c r="I139" s="14">
        <f>1210.56705</f>
        <v>1210.5670500000001</v>
      </c>
      <c r="J139" s="14"/>
      <c r="K139" s="14"/>
      <c r="L139" s="14">
        <f t="shared" si="11"/>
        <v>1210.5670500000001</v>
      </c>
      <c r="M139" s="171"/>
    </row>
    <row r="140" spans="2:13" ht="23.25" customHeight="1">
      <c r="B140" s="164" t="s">
        <v>75</v>
      </c>
      <c r="C140" s="167" t="s">
        <v>129</v>
      </c>
      <c r="D140" s="170" t="s">
        <v>98</v>
      </c>
      <c r="E140" s="161" t="s">
        <v>12</v>
      </c>
      <c r="F140" s="161" t="s">
        <v>89</v>
      </c>
      <c r="G140" s="161" t="s">
        <v>76</v>
      </c>
      <c r="H140" s="88" t="s">
        <v>13</v>
      </c>
      <c r="I140" s="14">
        <f>15460.7-3700.79671+2355.495</f>
        <v>14115.398290000001</v>
      </c>
      <c r="J140" s="14">
        <v>10000</v>
      </c>
      <c r="K140" s="14">
        <v>10000</v>
      </c>
      <c r="L140" s="14">
        <f t="shared" ref="L140:L160" si="12">SUM(I140:K140)</f>
        <v>34115.398289999997</v>
      </c>
      <c r="M140" s="171"/>
    </row>
    <row r="141" spans="2:13" ht="21.75" customHeight="1">
      <c r="B141" s="166"/>
      <c r="C141" s="169"/>
      <c r="D141" s="172"/>
      <c r="E141" s="163"/>
      <c r="F141" s="163"/>
      <c r="G141" s="163"/>
      <c r="H141" s="88" t="s">
        <v>140</v>
      </c>
      <c r="I141" s="14">
        <f>3358.95671+341.84</f>
        <v>3700.7967100000001</v>
      </c>
      <c r="J141" s="14"/>
      <c r="K141" s="14"/>
      <c r="L141" s="14">
        <f t="shared" si="12"/>
        <v>3700.7967100000001</v>
      </c>
      <c r="M141" s="171"/>
    </row>
    <row r="142" spans="2:13" ht="19.5" customHeight="1">
      <c r="B142" s="164" t="s">
        <v>77</v>
      </c>
      <c r="C142" s="167" t="s">
        <v>141</v>
      </c>
      <c r="D142" s="170" t="s">
        <v>98</v>
      </c>
      <c r="E142" s="161" t="s">
        <v>12</v>
      </c>
      <c r="F142" s="161" t="s">
        <v>89</v>
      </c>
      <c r="G142" s="161" t="s">
        <v>103</v>
      </c>
      <c r="H142" s="88" t="s">
        <v>13</v>
      </c>
      <c r="I142" s="14"/>
      <c r="J142" s="14"/>
      <c r="K142" s="14"/>
      <c r="L142" s="14">
        <f t="shared" si="12"/>
        <v>0</v>
      </c>
      <c r="M142" s="171"/>
    </row>
    <row r="143" spans="2:13">
      <c r="B143" s="165"/>
      <c r="C143" s="168"/>
      <c r="D143" s="171"/>
      <c r="E143" s="162"/>
      <c r="F143" s="162"/>
      <c r="G143" s="162"/>
      <c r="H143" s="88" t="s">
        <v>140</v>
      </c>
      <c r="I143" s="14"/>
      <c r="J143" s="14"/>
      <c r="K143" s="14"/>
      <c r="L143" s="14">
        <f t="shared" si="12"/>
        <v>0</v>
      </c>
      <c r="M143" s="171"/>
    </row>
    <row r="144" spans="2:13">
      <c r="B144" s="166"/>
      <c r="C144" s="169"/>
      <c r="D144" s="172"/>
      <c r="E144" s="163"/>
      <c r="F144" s="163"/>
      <c r="G144" s="163"/>
      <c r="H144" s="88" t="s">
        <v>112</v>
      </c>
      <c r="I144" s="14"/>
      <c r="J144" s="14"/>
      <c r="K144" s="14"/>
      <c r="L144" s="14">
        <f t="shared" si="12"/>
        <v>0</v>
      </c>
      <c r="M144" s="171"/>
    </row>
    <row r="145" spans="2:15" s="40" customFormat="1">
      <c r="B145" s="164" t="s">
        <v>78</v>
      </c>
      <c r="C145" s="167" t="s">
        <v>110</v>
      </c>
      <c r="D145" s="170" t="s">
        <v>98</v>
      </c>
      <c r="E145" s="161" t="s">
        <v>12</v>
      </c>
      <c r="F145" s="161" t="s">
        <v>127</v>
      </c>
      <c r="G145" s="161" t="s">
        <v>103</v>
      </c>
      <c r="H145" s="88" t="s">
        <v>13</v>
      </c>
      <c r="I145" s="14">
        <f>9491.4-1201.82-2637.70187</f>
        <v>5651.8781300000001</v>
      </c>
      <c r="J145" s="14">
        <v>9491.4</v>
      </c>
      <c r="K145" s="14">
        <v>9491.4</v>
      </c>
      <c r="L145" s="14">
        <f>SUM(I145:K145)</f>
        <v>24634.67813</v>
      </c>
      <c r="M145" s="172"/>
    </row>
    <row r="146" spans="2:15" s="11" customFormat="1">
      <c r="B146" s="165"/>
      <c r="C146" s="168"/>
      <c r="D146" s="171"/>
      <c r="E146" s="162"/>
      <c r="F146" s="162"/>
      <c r="G146" s="162"/>
      <c r="H146" s="125" t="s">
        <v>112</v>
      </c>
      <c r="I146" s="14">
        <v>2637.7018699999999</v>
      </c>
      <c r="J146" s="14"/>
      <c r="K146" s="14"/>
      <c r="L146" s="14">
        <f>SUM(I146:K146)</f>
        <v>2637.7018699999999</v>
      </c>
      <c r="M146" s="84"/>
    </row>
    <row r="147" spans="2:15">
      <c r="B147" s="165"/>
      <c r="C147" s="168"/>
      <c r="D147" s="171"/>
      <c r="E147" s="162"/>
      <c r="F147" s="162"/>
      <c r="G147" s="162"/>
      <c r="H147" s="120" t="s">
        <v>140</v>
      </c>
      <c r="I147" s="14">
        <f>1003.71+198.11</f>
        <v>1201.8200000000002</v>
      </c>
      <c r="J147" s="14"/>
      <c r="K147" s="14"/>
      <c r="L147" s="14">
        <f t="shared" ref="L147:L149" si="13">SUM(I147:K147)</f>
        <v>1201.8200000000002</v>
      </c>
      <c r="M147" s="84"/>
    </row>
    <row r="148" spans="2:15">
      <c r="B148" s="165"/>
      <c r="C148" s="168"/>
      <c r="D148" s="171"/>
      <c r="E148" s="162"/>
      <c r="F148" s="162"/>
      <c r="G148" s="162"/>
      <c r="H148" s="88" t="s">
        <v>101</v>
      </c>
      <c r="I148" s="14">
        <v>131.64400000000001</v>
      </c>
      <c r="J148" s="14">
        <v>131.64400000000001</v>
      </c>
      <c r="K148" s="14">
        <v>131.64400000000001</v>
      </c>
      <c r="L148" s="14">
        <f t="shared" si="13"/>
        <v>394.93200000000002</v>
      </c>
      <c r="M148" s="84"/>
    </row>
    <row r="149" spans="2:15">
      <c r="B149" s="166"/>
      <c r="C149" s="169"/>
      <c r="D149" s="172"/>
      <c r="E149" s="163"/>
      <c r="F149" s="163"/>
      <c r="G149" s="163"/>
      <c r="H149" s="88" t="s">
        <v>102</v>
      </c>
      <c r="I149" s="14">
        <v>39.756</v>
      </c>
      <c r="J149" s="14">
        <v>39.756</v>
      </c>
      <c r="K149" s="14">
        <v>39.756</v>
      </c>
      <c r="L149" s="14">
        <f t="shared" si="13"/>
        <v>119.268</v>
      </c>
      <c r="M149" s="84"/>
    </row>
    <row r="150" spans="2:15">
      <c r="B150" s="164" t="s">
        <v>79</v>
      </c>
      <c r="C150" s="167" t="s">
        <v>128</v>
      </c>
      <c r="D150" s="170" t="s">
        <v>98</v>
      </c>
      <c r="E150" s="161" t="s">
        <v>12</v>
      </c>
      <c r="F150" s="161" t="s">
        <v>89</v>
      </c>
      <c r="G150" s="161" t="s">
        <v>100</v>
      </c>
      <c r="H150" s="88" t="s">
        <v>13</v>
      </c>
      <c r="I150" s="14">
        <f>3500-2204.134</f>
        <v>1295.866</v>
      </c>
      <c r="J150" s="14">
        <v>3500</v>
      </c>
      <c r="K150" s="14">
        <v>3500</v>
      </c>
      <c r="L150" s="14">
        <f t="shared" si="12"/>
        <v>8295.866</v>
      </c>
      <c r="M150" s="84"/>
    </row>
    <row r="151" spans="2:15">
      <c r="B151" s="165"/>
      <c r="C151" s="168"/>
      <c r="D151" s="171"/>
      <c r="E151" s="162"/>
      <c r="F151" s="162"/>
      <c r="G151" s="163"/>
      <c r="H151" s="88" t="s">
        <v>140</v>
      </c>
      <c r="I151" s="14"/>
      <c r="J151" s="14"/>
      <c r="K151" s="14"/>
      <c r="L151" s="14">
        <f t="shared" si="12"/>
        <v>0</v>
      </c>
      <c r="M151" s="84"/>
      <c r="N151" s="50"/>
      <c r="O151" s="50"/>
    </row>
    <row r="152" spans="2:15">
      <c r="B152" s="166"/>
      <c r="C152" s="169"/>
      <c r="D152" s="172"/>
      <c r="E152" s="163"/>
      <c r="F152" s="163"/>
      <c r="G152" s="87" t="s">
        <v>81</v>
      </c>
      <c r="H152" s="88" t="s">
        <v>13</v>
      </c>
      <c r="I152" s="14"/>
      <c r="J152" s="14"/>
      <c r="K152" s="14"/>
      <c r="L152" s="14">
        <f t="shared" si="12"/>
        <v>0</v>
      </c>
      <c r="M152" s="84"/>
    </row>
    <row r="153" spans="2:15" ht="63">
      <c r="B153" s="97" t="s">
        <v>80</v>
      </c>
      <c r="C153" s="93" t="s">
        <v>130</v>
      </c>
      <c r="D153" s="85" t="s">
        <v>98</v>
      </c>
      <c r="E153" s="88" t="s">
        <v>12</v>
      </c>
      <c r="F153" s="88" t="s">
        <v>89</v>
      </c>
      <c r="G153" s="87" t="s">
        <v>81</v>
      </c>
      <c r="H153" s="85">
        <v>244</v>
      </c>
      <c r="I153" s="14">
        <v>943.88300000000004</v>
      </c>
      <c r="J153" s="14">
        <v>683.28300000000002</v>
      </c>
      <c r="K153" s="14">
        <v>683.28300000000002</v>
      </c>
      <c r="L153" s="14">
        <f t="shared" si="12"/>
        <v>2310.4490000000001</v>
      </c>
      <c r="M153" s="84"/>
    </row>
    <row r="154" spans="2:15" ht="15.75" customHeight="1">
      <c r="B154" s="186" t="s">
        <v>82</v>
      </c>
      <c r="C154" s="167" t="s">
        <v>131</v>
      </c>
      <c r="D154" s="170" t="s">
        <v>98</v>
      </c>
      <c r="E154" s="161" t="s">
        <v>12</v>
      </c>
      <c r="F154" s="161" t="s">
        <v>89</v>
      </c>
      <c r="G154" s="161" t="s">
        <v>132</v>
      </c>
      <c r="H154" s="88" t="s">
        <v>13</v>
      </c>
      <c r="I154" s="14"/>
      <c r="J154" s="14"/>
      <c r="K154" s="14"/>
      <c r="L154" s="14">
        <f t="shared" si="12"/>
        <v>0</v>
      </c>
      <c r="M154" s="84"/>
    </row>
    <row r="155" spans="2:15">
      <c r="B155" s="188"/>
      <c r="C155" s="169"/>
      <c r="D155" s="172"/>
      <c r="E155" s="163"/>
      <c r="F155" s="163"/>
      <c r="G155" s="163"/>
      <c r="H155" s="88" t="s">
        <v>140</v>
      </c>
      <c r="I155" s="14"/>
      <c r="J155" s="14"/>
      <c r="K155" s="14"/>
      <c r="L155" s="14">
        <f t="shared" si="12"/>
        <v>0</v>
      </c>
      <c r="M155" s="84"/>
    </row>
    <row r="156" spans="2:15">
      <c r="B156" s="186" t="s">
        <v>82</v>
      </c>
      <c r="C156" s="167" t="s">
        <v>153</v>
      </c>
      <c r="D156" s="170" t="s">
        <v>98</v>
      </c>
      <c r="E156" s="161" t="s">
        <v>12</v>
      </c>
      <c r="F156" s="161" t="s">
        <v>89</v>
      </c>
      <c r="G156" s="161" t="s">
        <v>132</v>
      </c>
      <c r="H156" s="88" t="s">
        <v>101</v>
      </c>
      <c r="I156" s="14">
        <v>152.15100000000001</v>
      </c>
      <c r="J156" s="14">
        <v>152.15100000000001</v>
      </c>
      <c r="K156" s="14">
        <v>152.15100000000001</v>
      </c>
      <c r="L156" s="14">
        <f t="shared" si="12"/>
        <v>456.45300000000003</v>
      </c>
      <c r="M156" s="84"/>
    </row>
    <row r="157" spans="2:15">
      <c r="B157" s="187"/>
      <c r="C157" s="168"/>
      <c r="D157" s="171"/>
      <c r="E157" s="162"/>
      <c r="F157" s="162"/>
      <c r="G157" s="162"/>
      <c r="H157" s="88" t="s">
        <v>102</v>
      </c>
      <c r="I157" s="14">
        <v>45.948999999999998</v>
      </c>
      <c r="J157" s="14">
        <v>45.948999999999998</v>
      </c>
      <c r="K157" s="14">
        <v>45.948999999999998</v>
      </c>
      <c r="L157" s="14">
        <f t="shared" si="12"/>
        <v>137.84699999999998</v>
      </c>
      <c r="M157" s="84"/>
    </row>
    <row r="158" spans="2:15">
      <c r="B158" s="187"/>
      <c r="C158" s="168"/>
      <c r="D158" s="171"/>
      <c r="E158" s="162"/>
      <c r="F158" s="162"/>
      <c r="G158" s="162"/>
      <c r="H158" s="105" t="s">
        <v>120</v>
      </c>
      <c r="I158" s="14"/>
      <c r="J158" s="14"/>
      <c r="K158" s="14"/>
      <c r="L158" s="14">
        <f t="shared" si="12"/>
        <v>0</v>
      </c>
      <c r="M158" s="84"/>
    </row>
    <row r="159" spans="2:15">
      <c r="B159" s="187"/>
      <c r="C159" s="168"/>
      <c r="D159" s="171"/>
      <c r="E159" s="162"/>
      <c r="F159" s="162"/>
      <c r="G159" s="162"/>
      <c r="H159" s="88" t="s">
        <v>140</v>
      </c>
      <c r="I159" s="14">
        <f>1458.48361+552.08179+595.71868+225.49821+222.078+117.012</f>
        <v>3170.8722900000002</v>
      </c>
      <c r="J159" s="14"/>
      <c r="K159" s="14"/>
      <c r="L159" s="14">
        <f t="shared" si="12"/>
        <v>3170.8722900000002</v>
      </c>
      <c r="M159" s="84"/>
    </row>
    <row r="160" spans="2:15">
      <c r="B160" s="188"/>
      <c r="C160" s="169"/>
      <c r="D160" s="172"/>
      <c r="E160" s="163"/>
      <c r="F160" s="163"/>
      <c r="G160" s="163"/>
      <c r="H160" s="88" t="s">
        <v>13</v>
      </c>
      <c r="I160" s="14">
        <f>9903.3-2010.5654-821.21689-339.09</f>
        <v>6732.4277099999999</v>
      </c>
      <c r="J160" s="14">
        <v>10026.799999999999</v>
      </c>
      <c r="K160" s="14">
        <v>9304.1</v>
      </c>
      <c r="L160" s="14">
        <f t="shared" si="12"/>
        <v>26063.327709999998</v>
      </c>
      <c r="M160" s="84"/>
    </row>
    <row r="161" spans="2:13">
      <c r="B161" s="183" t="s">
        <v>83</v>
      </c>
      <c r="C161" s="183"/>
      <c r="D161" s="72"/>
      <c r="E161" s="72"/>
      <c r="F161" s="72"/>
      <c r="G161" s="73"/>
      <c r="H161" s="72"/>
      <c r="I161" s="59">
        <f>SUM(I132:I160)</f>
        <v>44631.67</v>
      </c>
      <c r="J161" s="59">
        <f t="shared" ref="J161" si="14">SUM(J132:J160)</f>
        <v>39535.873999999996</v>
      </c>
      <c r="K161" s="59">
        <f>SUM(K132:K160)</f>
        <v>38813.173999999999</v>
      </c>
      <c r="L161" s="59">
        <f t="shared" ref="L161" si="15">SUM(L132:L160)</f>
        <v>122980.71799999998</v>
      </c>
      <c r="M161" s="60"/>
    </row>
    <row r="162" spans="2:13">
      <c r="B162" s="183" t="s">
        <v>84</v>
      </c>
      <c r="C162" s="183"/>
      <c r="D162" s="72"/>
      <c r="E162" s="72"/>
      <c r="F162" s="72"/>
      <c r="G162" s="73"/>
      <c r="H162" s="72"/>
      <c r="I162" s="99">
        <f>I34+I110+I124+I130+I161</f>
        <v>1693371.3289700004</v>
      </c>
      <c r="J162" s="99">
        <f>J34+J110+J124+J130+J161</f>
        <v>1415941.4109999998</v>
      </c>
      <c r="K162" s="99">
        <f>K34+K110+K124+K130+K161</f>
        <v>1385922.6149999998</v>
      </c>
      <c r="L162" s="99">
        <f>L34+L110+L124+L130+L161</f>
        <v>4407164.8165999996</v>
      </c>
      <c r="M162" s="60"/>
    </row>
    <row r="163" spans="2:13">
      <c r="B163" s="184"/>
      <c r="C163" s="184"/>
      <c r="D163" s="37"/>
      <c r="E163" s="37"/>
      <c r="F163" s="37"/>
      <c r="G163" s="38"/>
      <c r="H163" s="37"/>
      <c r="I163" s="39"/>
      <c r="J163" s="11"/>
      <c r="K163" s="11"/>
      <c r="L163" s="11"/>
      <c r="M163" s="40"/>
    </row>
    <row r="164" spans="2:13">
      <c r="B164" s="185"/>
      <c r="C164" s="185"/>
      <c r="D164" s="41"/>
      <c r="E164" s="41"/>
      <c r="F164" s="41"/>
      <c r="G164" s="42"/>
      <c r="H164" s="41"/>
      <c r="I164" s="124">
        <v>1589945110.8399999</v>
      </c>
      <c r="J164" s="100"/>
      <c r="K164" s="100"/>
      <c r="L164" s="11"/>
      <c r="M164" s="11"/>
    </row>
    <row r="165" spans="2:13">
      <c r="B165" s="43"/>
      <c r="D165" s="45"/>
      <c r="E165" s="45"/>
      <c r="F165" s="46"/>
      <c r="G165" s="47" t="s">
        <v>2</v>
      </c>
      <c r="H165" s="45"/>
      <c r="I165" s="75">
        <f>I9+I10+I11+I12+I13+I14+I15+I16+I29+I30+I31+I36+I37+I38+I39+I40+I43+I54+I55+I56+I57+I58+I83+I84+I85+I86+I87+I90+I91+I94+I142+I145+I146+I147+I148+I149+I156+I157+I160+I32</f>
        <v>651071.1663299998</v>
      </c>
      <c r="J165" s="75">
        <f>J9+J10+J11+J12+J13+J14+J15+J16+J29+J30+J31+J36+J37+J38+J39+J40+J43+J54+J55+J56+J57+J58+J83+J84+J85+J86+J87+J90+J91+J94+J142+J145+J146+J147+J148+J149+J156+J157+J160+J32</f>
        <v>595057.11400000006</v>
      </c>
      <c r="K165" s="75">
        <f>K9+K10+K11+K12+K13+K14+K15+K16+K29+K30+K31+K36+K37+K38+K39+K40+K43+K54+K55+K56+K57+K58+K83+K84+K85+K86+K87+K90+K91+K94+K142+K145+K146+K147+K148+K149+K156+K157+K160+K32</f>
        <v>596127.82500000007</v>
      </c>
      <c r="L165" s="75">
        <f>L9+L10+L11+L12+L13+L14+L15+L16+L29+L30+L31+L36+L37+L38+L39+L40+L43+L54+L55+L56+L57+L58+L83+L84+L85+L86+L87+L90+L91+L94+L142+L145+L146+L147+L148+L149+L156+L157+L160+L32</f>
        <v>1842256.1053300006</v>
      </c>
    </row>
    <row r="166" spans="2:13">
      <c r="B166" s="43"/>
      <c r="D166" s="45"/>
      <c r="E166" s="45"/>
      <c r="F166" s="45"/>
      <c r="G166" s="47" t="s">
        <v>7</v>
      </c>
      <c r="H166" s="4"/>
      <c r="I166" s="75">
        <f>I162-I165-I167</f>
        <v>1042300.1626400006</v>
      </c>
      <c r="J166" s="75">
        <f t="shared" ref="J166:K166" si="16">J162-J165-J167</f>
        <v>820884.29699999979</v>
      </c>
      <c r="K166" s="75">
        <f t="shared" si="16"/>
        <v>789794.78999999969</v>
      </c>
      <c r="L166" s="75">
        <f t="shared" ref="L166" si="17">L162-L165-L167</f>
        <v>2564908.7112699989</v>
      </c>
    </row>
    <row r="167" spans="2:13">
      <c r="B167" s="43"/>
      <c r="C167" s="48"/>
      <c r="D167" s="45"/>
      <c r="E167" s="45"/>
      <c r="F167" s="45"/>
      <c r="G167" s="47" t="s">
        <v>85</v>
      </c>
      <c r="H167" s="4"/>
      <c r="I167" s="75"/>
      <c r="J167" s="75"/>
      <c r="K167" s="75"/>
      <c r="L167" s="75">
        <f t="shared" ref="L167:L172" si="18">SUM(I167:K167)</f>
        <v>0</v>
      </c>
    </row>
    <row r="168" spans="2:13">
      <c r="B168" s="43"/>
      <c r="D168" s="45"/>
      <c r="E168" s="45"/>
      <c r="F168" s="45"/>
      <c r="G168" s="43" t="s">
        <v>1</v>
      </c>
      <c r="H168" s="4"/>
      <c r="I168" s="75">
        <f>I88+I89+I100+I154</f>
        <v>13539.273980000002</v>
      </c>
      <c r="J168" s="75">
        <f>J88+J89+J100+J154</f>
        <v>13157.886</v>
      </c>
      <c r="K168" s="75">
        <f>K88+K89+K100+K154</f>
        <v>11087.575000000001</v>
      </c>
      <c r="L168" s="75">
        <f t="shared" si="18"/>
        <v>37784.734980000008</v>
      </c>
    </row>
    <row r="169" spans="2:13">
      <c r="B169" s="43"/>
      <c r="D169" s="45"/>
      <c r="E169" s="45"/>
      <c r="F169" s="46" t="s">
        <v>86</v>
      </c>
      <c r="H169" s="4"/>
      <c r="I169" s="148">
        <f>I162-I170-I173</f>
        <v>1492531.6651600003</v>
      </c>
      <c r="J169" s="76">
        <f t="shared" ref="J169:K169" si="19">J162-J170-J173</f>
        <v>1371898.9649999999</v>
      </c>
      <c r="K169" s="76">
        <f t="shared" si="19"/>
        <v>1371422.6149999998</v>
      </c>
      <c r="L169" s="75">
        <f t="shared" si="18"/>
        <v>4235853.2451600004</v>
      </c>
      <c r="M169" s="50"/>
    </row>
    <row r="170" spans="2:13">
      <c r="B170" s="43"/>
      <c r="D170" s="45"/>
      <c r="E170" s="45"/>
      <c r="F170" s="46" t="s">
        <v>87</v>
      </c>
      <c r="H170" s="4"/>
      <c r="I170" s="147">
        <f>I122+I80+I81+I28+I123+I27</f>
        <v>172933.66381</v>
      </c>
      <c r="J170" s="77">
        <f>J122+J80+J81+J28</f>
        <v>29542.446</v>
      </c>
      <c r="K170" s="77">
        <f>K122+K80+K81+K28</f>
        <v>0</v>
      </c>
      <c r="L170" s="75">
        <f t="shared" si="18"/>
        <v>202476.10980999999</v>
      </c>
    </row>
    <row r="171" spans="2:13">
      <c r="B171" s="43"/>
      <c r="D171" s="45"/>
      <c r="E171" s="45"/>
      <c r="F171" s="46" t="s">
        <v>91</v>
      </c>
      <c r="G171" s="43"/>
      <c r="H171" s="45"/>
      <c r="I171" s="51">
        <v>0</v>
      </c>
      <c r="J171" s="51">
        <v>0</v>
      </c>
      <c r="K171" s="51">
        <v>0</v>
      </c>
      <c r="L171" s="75">
        <f t="shared" si="18"/>
        <v>0</v>
      </c>
    </row>
    <row r="172" spans="2:13">
      <c r="B172" s="43"/>
      <c r="D172" s="45"/>
      <c r="E172" s="45"/>
      <c r="F172" s="46" t="s">
        <v>88</v>
      </c>
      <c r="G172" s="43"/>
      <c r="H172" s="45"/>
      <c r="I172" s="51">
        <v>0</v>
      </c>
      <c r="J172" s="51">
        <v>0</v>
      </c>
      <c r="K172" s="51">
        <v>0</v>
      </c>
      <c r="L172" s="75">
        <f t="shared" si="18"/>
        <v>0</v>
      </c>
    </row>
    <row r="173" spans="2:13">
      <c r="B173" s="43"/>
      <c r="D173" s="45"/>
      <c r="E173" s="45"/>
      <c r="F173" s="46" t="s">
        <v>96</v>
      </c>
      <c r="G173" s="43"/>
      <c r="H173" s="45"/>
      <c r="I173" s="75">
        <f>I82</f>
        <v>27906</v>
      </c>
      <c r="J173" s="75">
        <f t="shared" ref="J173:L173" si="20">J82</f>
        <v>14500</v>
      </c>
      <c r="K173" s="75">
        <f t="shared" si="20"/>
        <v>14500</v>
      </c>
      <c r="L173" s="75">
        <f t="shared" si="20"/>
        <v>56906</v>
      </c>
    </row>
    <row r="174" spans="2:13">
      <c r="B174" s="43"/>
      <c r="D174" s="45"/>
      <c r="E174" s="45"/>
      <c r="F174" s="45"/>
      <c r="G174" s="43"/>
      <c r="H174" s="45"/>
    </row>
    <row r="175" spans="2:13">
      <c r="B175" s="43"/>
      <c r="D175" s="45"/>
      <c r="E175" s="45"/>
      <c r="F175" s="45"/>
      <c r="G175" s="43"/>
      <c r="H175" s="45"/>
      <c r="I175" s="101"/>
      <c r="J175" s="75"/>
      <c r="K175" s="75"/>
      <c r="L175" s="75"/>
    </row>
    <row r="176" spans="2:13">
      <c r="B176" s="43"/>
      <c r="D176" s="45"/>
      <c r="E176" s="45"/>
      <c r="F176" s="45"/>
      <c r="G176" s="43"/>
      <c r="H176" s="45"/>
      <c r="I176" s="80"/>
      <c r="J176" s="80"/>
      <c r="K176" s="80"/>
    </row>
    <row r="177" spans="2:11">
      <c r="B177" s="43"/>
      <c r="D177" s="45"/>
      <c r="E177" s="45"/>
      <c r="F177" s="45"/>
      <c r="G177" s="43"/>
      <c r="H177" s="45"/>
    </row>
    <row r="178" spans="2:11">
      <c r="B178" s="43"/>
      <c r="D178" s="45"/>
      <c r="E178" s="45"/>
      <c r="F178" s="45"/>
      <c r="G178" s="43"/>
      <c r="H178" s="45"/>
    </row>
    <row r="179" spans="2:11">
      <c r="B179" s="43"/>
      <c r="D179" s="45"/>
      <c r="E179" s="45"/>
      <c r="F179" s="45"/>
      <c r="G179" s="43"/>
      <c r="H179" s="45"/>
      <c r="I179" s="75"/>
    </row>
    <row r="180" spans="2:11">
      <c r="B180" s="43"/>
      <c r="D180" s="45"/>
      <c r="E180" s="45"/>
      <c r="F180" s="45"/>
      <c r="G180" s="43"/>
      <c r="H180" s="45"/>
    </row>
    <row r="181" spans="2:11">
      <c r="B181" s="43"/>
      <c r="D181" s="45"/>
      <c r="E181" s="45"/>
      <c r="F181" s="45"/>
      <c r="G181" s="43"/>
      <c r="H181" s="45"/>
      <c r="I181" s="151"/>
    </row>
    <row r="182" spans="2:11">
      <c r="B182" s="43"/>
      <c r="D182" s="45"/>
      <c r="E182" s="45"/>
      <c r="F182" s="45"/>
      <c r="G182" s="43"/>
      <c r="H182" s="45"/>
    </row>
    <row r="183" spans="2:11">
      <c r="B183" s="43"/>
      <c r="D183" s="45"/>
      <c r="E183" s="45"/>
      <c r="F183" s="45"/>
      <c r="G183" s="43"/>
      <c r="H183" s="45"/>
    </row>
    <row r="184" spans="2:11">
      <c r="B184" s="43"/>
      <c r="D184" s="45"/>
      <c r="E184" s="45"/>
      <c r="F184" s="45"/>
      <c r="G184" s="43"/>
      <c r="H184" s="45"/>
      <c r="I184" s="151"/>
    </row>
    <row r="186" spans="2:11">
      <c r="I186" s="152"/>
    </row>
    <row r="187" spans="2:11">
      <c r="I187" s="151"/>
      <c r="J187" s="151"/>
      <c r="K187" s="151"/>
    </row>
    <row r="194" spans="9:9">
      <c r="I194" s="153"/>
    </row>
    <row r="195" spans="9:9">
      <c r="I195" s="153"/>
    </row>
  </sheetData>
  <autoFilter ref="B5:P162"/>
  <mergeCells count="197">
    <mergeCell ref="L1:M1"/>
    <mergeCell ref="F127:F128"/>
    <mergeCell ref="B104:B109"/>
    <mergeCell ref="C104:C109"/>
    <mergeCell ref="D104:D109"/>
    <mergeCell ref="E104:E109"/>
    <mergeCell ref="F104:F109"/>
    <mergeCell ref="B100:B103"/>
    <mergeCell ref="G104:G106"/>
    <mergeCell ref="G107:G109"/>
    <mergeCell ref="L2:M2"/>
    <mergeCell ref="B3:M3"/>
    <mergeCell ref="B4:B5"/>
    <mergeCell ref="C4:C5"/>
    <mergeCell ref="D4:D5"/>
    <mergeCell ref="E4:H4"/>
    <mergeCell ref="I4:L4"/>
    <mergeCell ref="M4:M5"/>
    <mergeCell ref="B6:M6"/>
    <mergeCell ref="B88:B93"/>
    <mergeCell ref="B7:M7"/>
    <mergeCell ref="B8:M8"/>
    <mergeCell ref="B9:B16"/>
    <mergeCell ref="C9:C16"/>
    <mergeCell ref="D9:D16"/>
    <mergeCell ref="E9:E16"/>
    <mergeCell ref="F9:F16"/>
    <mergeCell ref="G9:G12"/>
    <mergeCell ref="M9:M25"/>
    <mergeCell ref="G13:G16"/>
    <mergeCell ref="D17:D26"/>
    <mergeCell ref="E17:E26"/>
    <mergeCell ref="F17:F26"/>
    <mergeCell ref="G17:G23"/>
    <mergeCell ref="B17:B28"/>
    <mergeCell ref="C17:C28"/>
    <mergeCell ref="D27:D28"/>
    <mergeCell ref="E27:E28"/>
    <mergeCell ref="F27:F28"/>
    <mergeCell ref="M83:M87"/>
    <mergeCell ref="C88:C89"/>
    <mergeCell ref="D88:D93"/>
    <mergeCell ref="G80:G81"/>
    <mergeCell ref="F80:F81"/>
    <mergeCell ref="E80:E81"/>
    <mergeCell ref="C80:C81"/>
    <mergeCell ref="B80:B81"/>
    <mergeCell ref="D80:D81"/>
    <mergeCell ref="B83:B87"/>
    <mergeCell ref="C83:C87"/>
    <mergeCell ref="D83:D87"/>
    <mergeCell ref="E83:E87"/>
    <mergeCell ref="F83:F87"/>
    <mergeCell ref="G83:G87"/>
    <mergeCell ref="B29:B30"/>
    <mergeCell ref="C29:C30"/>
    <mergeCell ref="D29:D30"/>
    <mergeCell ref="E29:E30"/>
    <mergeCell ref="F29:F30"/>
    <mergeCell ref="G29:G30"/>
    <mergeCell ref="M29:M30"/>
    <mergeCell ref="B34:C34"/>
    <mergeCell ref="B35:M35"/>
    <mergeCell ref="B36:B58"/>
    <mergeCell ref="C36:C58"/>
    <mergeCell ref="D36:D58"/>
    <mergeCell ref="E36:E58"/>
    <mergeCell ref="F36:F40"/>
    <mergeCell ref="G36:G40"/>
    <mergeCell ref="M36:M67"/>
    <mergeCell ref="F41:F43"/>
    <mergeCell ref="G41:G43"/>
    <mergeCell ref="F44:F46"/>
    <mergeCell ref="G44:G46"/>
    <mergeCell ref="F48:F50"/>
    <mergeCell ref="G48:G50"/>
    <mergeCell ref="F54:F58"/>
    <mergeCell ref="G54:G58"/>
    <mergeCell ref="B59:B79"/>
    <mergeCell ref="C59:C79"/>
    <mergeCell ref="D59:D79"/>
    <mergeCell ref="E59:E79"/>
    <mergeCell ref="F59:F79"/>
    <mergeCell ref="G59:G67"/>
    <mergeCell ref="G74:G79"/>
    <mergeCell ref="M74:M79"/>
    <mergeCell ref="F88:F89"/>
    <mergeCell ref="G88:G89"/>
    <mergeCell ref="M88:M93"/>
    <mergeCell ref="C90:C91"/>
    <mergeCell ref="E90:E91"/>
    <mergeCell ref="F90:F91"/>
    <mergeCell ref="G90:G91"/>
    <mergeCell ref="C92:C93"/>
    <mergeCell ref="E92:E93"/>
    <mergeCell ref="F92:F93"/>
    <mergeCell ref="G92:G93"/>
    <mergeCell ref="E88:E89"/>
    <mergeCell ref="B94:B95"/>
    <mergeCell ref="C94:C95"/>
    <mergeCell ref="D94:D95"/>
    <mergeCell ref="E94:E95"/>
    <mergeCell ref="F94:F95"/>
    <mergeCell ref="G94:G95"/>
    <mergeCell ref="M94:M96"/>
    <mergeCell ref="B96:B97"/>
    <mergeCell ref="C96:C97"/>
    <mergeCell ref="D96:D97"/>
    <mergeCell ref="E96:E97"/>
    <mergeCell ref="F96:F97"/>
    <mergeCell ref="G96:G97"/>
    <mergeCell ref="B98:B99"/>
    <mergeCell ref="C100:C101"/>
    <mergeCell ref="E100:E101"/>
    <mergeCell ref="F100:F101"/>
    <mergeCell ref="G100:G101"/>
    <mergeCell ref="C102:C103"/>
    <mergeCell ref="E102:E103"/>
    <mergeCell ref="F102:F103"/>
    <mergeCell ref="G102:G103"/>
    <mergeCell ref="D100:D103"/>
    <mergeCell ref="B110:C110"/>
    <mergeCell ref="B112:B115"/>
    <mergeCell ref="C112:C115"/>
    <mergeCell ref="D112:D121"/>
    <mergeCell ref="E112:E121"/>
    <mergeCell ref="F112:F121"/>
    <mergeCell ref="G112:G114"/>
    <mergeCell ref="M112:M121"/>
    <mergeCell ref="B116:B121"/>
    <mergeCell ref="C116:C121"/>
    <mergeCell ref="G116:G121"/>
    <mergeCell ref="G122:G123"/>
    <mergeCell ref="B124:C124"/>
    <mergeCell ref="B125:M125"/>
    <mergeCell ref="B126:B129"/>
    <mergeCell ref="C126:C129"/>
    <mergeCell ref="D126:D129"/>
    <mergeCell ref="E126:E129"/>
    <mergeCell ref="G126:G129"/>
    <mergeCell ref="M126:M129"/>
    <mergeCell ref="M132:M145"/>
    <mergeCell ref="B140:B141"/>
    <mergeCell ref="C140:C141"/>
    <mergeCell ref="D140:D141"/>
    <mergeCell ref="E140:E141"/>
    <mergeCell ref="F140:F141"/>
    <mergeCell ref="G140:G141"/>
    <mergeCell ref="B142:B144"/>
    <mergeCell ref="C142:C144"/>
    <mergeCell ref="D142:D144"/>
    <mergeCell ref="E142:E144"/>
    <mergeCell ref="F142:F144"/>
    <mergeCell ref="G142:G144"/>
    <mergeCell ref="B145:B149"/>
    <mergeCell ref="C145:C149"/>
    <mergeCell ref="D145:D149"/>
    <mergeCell ref="B161:C161"/>
    <mergeCell ref="B162:C162"/>
    <mergeCell ref="B163:C163"/>
    <mergeCell ref="B164:C164"/>
    <mergeCell ref="G154:G155"/>
    <mergeCell ref="B156:B160"/>
    <mergeCell ref="C156:C160"/>
    <mergeCell ref="D156:D160"/>
    <mergeCell ref="E156:E160"/>
    <mergeCell ref="F156:F160"/>
    <mergeCell ref="G156:G160"/>
    <mergeCell ref="F154:F155"/>
    <mergeCell ref="E154:E155"/>
    <mergeCell ref="D154:D155"/>
    <mergeCell ref="C154:C155"/>
    <mergeCell ref="B154:B155"/>
    <mergeCell ref="F51:F53"/>
    <mergeCell ref="G51:G53"/>
    <mergeCell ref="E145:E149"/>
    <mergeCell ref="F145:F149"/>
    <mergeCell ref="G145:G149"/>
    <mergeCell ref="B150:B152"/>
    <mergeCell ref="C150:C152"/>
    <mergeCell ref="D150:D152"/>
    <mergeCell ref="E150:E152"/>
    <mergeCell ref="F150:F152"/>
    <mergeCell ref="G150:G151"/>
    <mergeCell ref="B130:C130"/>
    <mergeCell ref="B131:I131"/>
    <mergeCell ref="B132:B139"/>
    <mergeCell ref="C132:C139"/>
    <mergeCell ref="D132:D139"/>
    <mergeCell ref="E132:E139"/>
    <mergeCell ref="F132:F139"/>
    <mergeCell ref="G132:G136"/>
    <mergeCell ref="B122:B123"/>
    <mergeCell ref="C122:C123"/>
    <mergeCell ref="D122:D123"/>
    <mergeCell ref="E122:E123"/>
    <mergeCell ref="F122:F123"/>
  </mergeCells>
  <pageMargins left="0.62992125984251968" right="0.39370078740157483" top="0.6692913385826772" bottom="0.19685039370078741" header="0.39370078740157483" footer="0.19685039370078741"/>
  <pageSetup paperSize="9" scale="57" fitToHeight="4" orientation="landscape" r:id="rId1"/>
  <headerFooter differentFirst="1">
    <oddHeader>&amp;C&amp;P</oddHeader>
  </headerFooter>
  <rowBreaks count="3" manualBreakCount="3">
    <brk id="34" min="1" max="12" man="1"/>
    <brk id="92" min="1" max="12" man="1"/>
    <brk id="129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60"/>
  <sheetViews>
    <sheetView tabSelected="1" zoomScale="70" zoomScaleNormal="70" workbookViewId="0">
      <selection activeCell="H16" sqref="H16"/>
    </sheetView>
  </sheetViews>
  <sheetFormatPr defaultRowHeight="15.75"/>
  <cols>
    <col min="1" max="1" width="7.375" style="49" customWidth="1"/>
    <col min="2" max="2" width="79.375" style="4" hidden="1" customWidth="1"/>
    <col min="3" max="3" width="18.875" style="52" customWidth="1"/>
    <col min="4" max="4" width="11.375" style="52" customWidth="1"/>
    <col min="5" max="5" width="12" style="52" customWidth="1"/>
    <col min="6" max="6" width="15.125" style="52" customWidth="1"/>
    <col min="7" max="7" width="11.375" style="52" customWidth="1"/>
    <col min="8" max="10" width="16.375" style="52" customWidth="1"/>
    <col min="11" max="11" width="16.375" style="4" customWidth="1"/>
    <col min="12" max="12" width="35.5" style="4" customWidth="1"/>
    <col min="13" max="13" width="13" style="4" customWidth="1"/>
    <col min="14" max="14" width="22.125" style="4" customWidth="1"/>
    <col min="15" max="256" width="9" style="4"/>
    <col min="257" max="257" width="7.375" style="4" customWidth="1"/>
    <col min="258" max="258" width="79.375" style="4" customWidth="1"/>
    <col min="259" max="259" width="18.875" style="4" customWidth="1"/>
    <col min="260" max="260" width="11.375" style="4" customWidth="1"/>
    <col min="261" max="261" width="12" style="4" customWidth="1"/>
    <col min="262" max="262" width="15.125" style="4" customWidth="1"/>
    <col min="263" max="263" width="11.375" style="4" customWidth="1"/>
    <col min="264" max="267" width="16.375" style="4" customWidth="1"/>
    <col min="268" max="268" width="35.5" style="4" customWidth="1"/>
    <col min="269" max="269" width="13" style="4" customWidth="1"/>
    <col min="270" max="270" width="22.125" style="4" customWidth="1"/>
    <col min="271" max="512" width="9" style="4"/>
    <col min="513" max="513" width="7.375" style="4" customWidth="1"/>
    <col min="514" max="514" width="79.375" style="4" customWidth="1"/>
    <col min="515" max="515" width="18.875" style="4" customWidth="1"/>
    <col min="516" max="516" width="11.375" style="4" customWidth="1"/>
    <col min="517" max="517" width="12" style="4" customWidth="1"/>
    <col min="518" max="518" width="15.125" style="4" customWidth="1"/>
    <col min="519" max="519" width="11.375" style="4" customWidth="1"/>
    <col min="520" max="523" width="16.375" style="4" customWidth="1"/>
    <col min="524" max="524" width="35.5" style="4" customWidth="1"/>
    <col min="525" max="525" width="13" style="4" customWidth="1"/>
    <col min="526" max="526" width="22.125" style="4" customWidth="1"/>
    <col min="527" max="768" width="9" style="4"/>
    <col min="769" max="769" width="7.375" style="4" customWidth="1"/>
    <col min="770" max="770" width="79.375" style="4" customWidth="1"/>
    <col min="771" max="771" width="18.875" style="4" customWidth="1"/>
    <col min="772" max="772" width="11.375" style="4" customWidth="1"/>
    <col min="773" max="773" width="12" style="4" customWidth="1"/>
    <col min="774" max="774" width="15.125" style="4" customWidth="1"/>
    <col min="775" max="775" width="11.375" style="4" customWidth="1"/>
    <col min="776" max="779" width="16.375" style="4" customWidth="1"/>
    <col min="780" max="780" width="35.5" style="4" customWidth="1"/>
    <col min="781" max="781" width="13" style="4" customWidth="1"/>
    <col min="782" max="782" width="22.125" style="4" customWidth="1"/>
    <col min="783" max="1024" width="9" style="4"/>
    <col min="1025" max="1025" width="7.375" style="4" customWidth="1"/>
    <col min="1026" max="1026" width="79.375" style="4" customWidth="1"/>
    <col min="1027" max="1027" width="18.875" style="4" customWidth="1"/>
    <col min="1028" max="1028" width="11.375" style="4" customWidth="1"/>
    <col min="1029" max="1029" width="12" style="4" customWidth="1"/>
    <col min="1030" max="1030" width="15.125" style="4" customWidth="1"/>
    <col min="1031" max="1031" width="11.375" style="4" customWidth="1"/>
    <col min="1032" max="1035" width="16.375" style="4" customWidth="1"/>
    <col min="1036" max="1036" width="35.5" style="4" customWidth="1"/>
    <col min="1037" max="1037" width="13" style="4" customWidth="1"/>
    <col min="1038" max="1038" width="22.125" style="4" customWidth="1"/>
    <col min="1039" max="1280" width="9" style="4"/>
    <col min="1281" max="1281" width="7.375" style="4" customWidth="1"/>
    <col min="1282" max="1282" width="79.375" style="4" customWidth="1"/>
    <col min="1283" max="1283" width="18.875" style="4" customWidth="1"/>
    <col min="1284" max="1284" width="11.375" style="4" customWidth="1"/>
    <col min="1285" max="1285" width="12" style="4" customWidth="1"/>
    <col min="1286" max="1286" width="15.125" style="4" customWidth="1"/>
    <col min="1287" max="1287" width="11.375" style="4" customWidth="1"/>
    <col min="1288" max="1291" width="16.375" style="4" customWidth="1"/>
    <col min="1292" max="1292" width="35.5" style="4" customWidth="1"/>
    <col min="1293" max="1293" width="13" style="4" customWidth="1"/>
    <col min="1294" max="1294" width="22.125" style="4" customWidth="1"/>
    <col min="1295" max="1536" width="9" style="4"/>
    <col min="1537" max="1537" width="7.375" style="4" customWidth="1"/>
    <col min="1538" max="1538" width="79.375" style="4" customWidth="1"/>
    <col min="1539" max="1539" width="18.875" style="4" customWidth="1"/>
    <col min="1540" max="1540" width="11.375" style="4" customWidth="1"/>
    <col min="1541" max="1541" width="12" style="4" customWidth="1"/>
    <col min="1542" max="1542" width="15.125" style="4" customWidth="1"/>
    <col min="1543" max="1543" width="11.375" style="4" customWidth="1"/>
    <col min="1544" max="1547" width="16.375" style="4" customWidth="1"/>
    <col min="1548" max="1548" width="35.5" style="4" customWidth="1"/>
    <col min="1549" max="1549" width="13" style="4" customWidth="1"/>
    <col min="1550" max="1550" width="22.125" style="4" customWidth="1"/>
    <col min="1551" max="1792" width="9" style="4"/>
    <col min="1793" max="1793" width="7.375" style="4" customWidth="1"/>
    <col min="1794" max="1794" width="79.375" style="4" customWidth="1"/>
    <col min="1795" max="1795" width="18.875" style="4" customWidth="1"/>
    <col min="1796" max="1796" width="11.375" style="4" customWidth="1"/>
    <col min="1797" max="1797" width="12" style="4" customWidth="1"/>
    <col min="1798" max="1798" width="15.125" style="4" customWidth="1"/>
    <col min="1799" max="1799" width="11.375" style="4" customWidth="1"/>
    <col min="1800" max="1803" width="16.375" style="4" customWidth="1"/>
    <col min="1804" max="1804" width="35.5" style="4" customWidth="1"/>
    <col min="1805" max="1805" width="13" style="4" customWidth="1"/>
    <col min="1806" max="1806" width="22.125" style="4" customWidth="1"/>
    <col min="1807" max="2048" width="9" style="4"/>
    <col min="2049" max="2049" width="7.375" style="4" customWidth="1"/>
    <col min="2050" max="2050" width="79.375" style="4" customWidth="1"/>
    <col min="2051" max="2051" width="18.875" style="4" customWidth="1"/>
    <col min="2052" max="2052" width="11.375" style="4" customWidth="1"/>
    <col min="2053" max="2053" width="12" style="4" customWidth="1"/>
    <col min="2054" max="2054" width="15.125" style="4" customWidth="1"/>
    <col min="2055" max="2055" width="11.375" style="4" customWidth="1"/>
    <col min="2056" max="2059" width="16.375" style="4" customWidth="1"/>
    <col min="2060" max="2060" width="35.5" style="4" customWidth="1"/>
    <col min="2061" max="2061" width="13" style="4" customWidth="1"/>
    <col min="2062" max="2062" width="22.125" style="4" customWidth="1"/>
    <col min="2063" max="2304" width="9" style="4"/>
    <col min="2305" max="2305" width="7.375" style="4" customWidth="1"/>
    <col min="2306" max="2306" width="79.375" style="4" customWidth="1"/>
    <col min="2307" max="2307" width="18.875" style="4" customWidth="1"/>
    <col min="2308" max="2308" width="11.375" style="4" customWidth="1"/>
    <col min="2309" max="2309" width="12" style="4" customWidth="1"/>
    <col min="2310" max="2310" width="15.125" style="4" customWidth="1"/>
    <col min="2311" max="2311" width="11.375" style="4" customWidth="1"/>
    <col min="2312" max="2315" width="16.375" style="4" customWidth="1"/>
    <col min="2316" max="2316" width="35.5" style="4" customWidth="1"/>
    <col min="2317" max="2317" width="13" style="4" customWidth="1"/>
    <col min="2318" max="2318" width="22.125" style="4" customWidth="1"/>
    <col min="2319" max="2560" width="9" style="4"/>
    <col min="2561" max="2561" width="7.375" style="4" customWidth="1"/>
    <col min="2562" max="2562" width="79.375" style="4" customWidth="1"/>
    <col min="2563" max="2563" width="18.875" style="4" customWidth="1"/>
    <col min="2564" max="2564" width="11.375" style="4" customWidth="1"/>
    <col min="2565" max="2565" width="12" style="4" customWidth="1"/>
    <col min="2566" max="2566" width="15.125" style="4" customWidth="1"/>
    <col min="2567" max="2567" width="11.375" style="4" customWidth="1"/>
    <col min="2568" max="2571" width="16.375" style="4" customWidth="1"/>
    <col min="2572" max="2572" width="35.5" style="4" customWidth="1"/>
    <col min="2573" max="2573" width="13" style="4" customWidth="1"/>
    <col min="2574" max="2574" width="22.125" style="4" customWidth="1"/>
    <col min="2575" max="2816" width="9" style="4"/>
    <col min="2817" max="2817" width="7.375" style="4" customWidth="1"/>
    <col min="2818" max="2818" width="79.375" style="4" customWidth="1"/>
    <col min="2819" max="2819" width="18.875" style="4" customWidth="1"/>
    <col min="2820" max="2820" width="11.375" style="4" customWidth="1"/>
    <col min="2821" max="2821" width="12" style="4" customWidth="1"/>
    <col min="2822" max="2822" width="15.125" style="4" customWidth="1"/>
    <col min="2823" max="2823" width="11.375" style="4" customWidth="1"/>
    <col min="2824" max="2827" width="16.375" style="4" customWidth="1"/>
    <col min="2828" max="2828" width="35.5" style="4" customWidth="1"/>
    <col min="2829" max="2829" width="13" style="4" customWidth="1"/>
    <col min="2830" max="2830" width="22.125" style="4" customWidth="1"/>
    <col min="2831" max="3072" width="9" style="4"/>
    <col min="3073" max="3073" width="7.375" style="4" customWidth="1"/>
    <col min="3074" max="3074" width="79.375" style="4" customWidth="1"/>
    <col min="3075" max="3075" width="18.875" style="4" customWidth="1"/>
    <col min="3076" max="3076" width="11.375" style="4" customWidth="1"/>
    <col min="3077" max="3077" width="12" style="4" customWidth="1"/>
    <col min="3078" max="3078" width="15.125" style="4" customWidth="1"/>
    <col min="3079" max="3079" width="11.375" style="4" customWidth="1"/>
    <col min="3080" max="3083" width="16.375" style="4" customWidth="1"/>
    <col min="3084" max="3084" width="35.5" style="4" customWidth="1"/>
    <col min="3085" max="3085" width="13" style="4" customWidth="1"/>
    <col min="3086" max="3086" width="22.125" style="4" customWidth="1"/>
    <col min="3087" max="3328" width="9" style="4"/>
    <col min="3329" max="3329" width="7.375" style="4" customWidth="1"/>
    <col min="3330" max="3330" width="79.375" style="4" customWidth="1"/>
    <col min="3331" max="3331" width="18.875" style="4" customWidth="1"/>
    <col min="3332" max="3332" width="11.375" style="4" customWidth="1"/>
    <col min="3333" max="3333" width="12" style="4" customWidth="1"/>
    <col min="3334" max="3334" width="15.125" style="4" customWidth="1"/>
    <col min="3335" max="3335" width="11.375" style="4" customWidth="1"/>
    <col min="3336" max="3339" width="16.375" style="4" customWidth="1"/>
    <col min="3340" max="3340" width="35.5" style="4" customWidth="1"/>
    <col min="3341" max="3341" width="13" style="4" customWidth="1"/>
    <col min="3342" max="3342" width="22.125" style="4" customWidth="1"/>
    <col min="3343" max="3584" width="9" style="4"/>
    <col min="3585" max="3585" width="7.375" style="4" customWidth="1"/>
    <col min="3586" max="3586" width="79.375" style="4" customWidth="1"/>
    <col min="3587" max="3587" width="18.875" style="4" customWidth="1"/>
    <col min="3588" max="3588" width="11.375" style="4" customWidth="1"/>
    <col min="3589" max="3589" width="12" style="4" customWidth="1"/>
    <col min="3590" max="3590" width="15.125" style="4" customWidth="1"/>
    <col min="3591" max="3591" width="11.375" style="4" customWidth="1"/>
    <col min="3592" max="3595" width="16.375" style="4" customWidth="1"/>
    <col min="3596" max="3596" width="35.5" style="4" customWidth="1"/>
    <col min="3597" max="3597" width="13" style="4" customWidth="1"/>
    <col min="3598" max="3598" width="22.125" style="4" customWidth="1"/>
    <col min="3599" max="3840" width="9" style="4"/>
    <col min="3841" max="3841" width="7.375" style="4" customWidth="1"/>
    <col min="3842" max="3842" width="79.375" style="4" customWidth="1"/>
    <col min="3843" max="3843" width="18.875" style="4" customWidth="1"/>
    <col min="3844" max="3844" width="11.375" style="4" customWidth="1"/>
    <col min="3845" max="3845" width="12" style="4" customWidth="1"/>
    <col min="3846" max="3846" width="15.125" style="4" customWidth="1"/>
    <col min="3847" max="3847" width="11.375" style="4" customWidth="1"/>
    <col min="3848" max="3851" width="16.375" style="4" customWidth="1"/>
    <col min="3852" max="3852" width="35.5" style="4" customWidth="1"/>
    <col min="3853" max="3853" width="13" style="4" customWidth="1"/>
    <col min="3854" max="3854" width="22.125" style="4" customWidth="1"/>
    <col min="3855" max="4096" width="9" style="4"/>
    <col min="4097" max="4097" width="7.375" style="4" customWidth="1"/>
    <col min="4098" max="4098" width="79.375" style="4" customWidth="1"/>
    <col min="4099" max="4099" width="18.875" style="4" customWidth="1"/>
    <col min="4100" max="4100" width="11.375" style="4" customWidth="1"/>
    <col min="4101" max="4101" width="12" style="4" customWidth="1"/>
    <col min="4102" max="4102" width="15.125" style="4" customWidth="1"/>
    <col min="4103" max="4103" width="11.375" style="4" customWidth="1"/>
    <col min="4104" max="4107" width="16.375" style="4" customWidth="1"/>
    <col min="4108" max="4108" width="35.5" style="4" customWidth="1"/>
    <col min="4109" max="4109" width="13" style="4" customWidth="1"/>
    <col min="4110" max="4110" width="22.125" style="4" customWidth="1"/>
    <col min="4111" max="4352" width="9" style="4"/>
    <col min="4353" max="4353" width="7.375" style="4" customWidth="1"/>
    <col min="4354" max="4354" width="79.375" style="4" customWidth="1"/>
    <col min="4355" max="4355" width="18.875" style="4" customWidth="1"/>
    <col min="4356" max="4356" width="11.375" style="4" customWidth="1"/>
    <col min="4357" max="4357" width="12" style="4" customWidth="1"/>
    <col min="4358" max="4358" width="15.125" style="4" customWidth="1"/>
    <col min="4359" max="4359" width="11.375" style="4" customWidth="1"/>
    <col min="4360" max="4363" width="16.375" style="4" customWidth="1"/>
    <col min="4364" max="4364" width="35.5" style="4" customWidth="1"/>
    <col min="4365" max="4365" width="13" style="4" customWidth="1"/>
    <col min="4366" max="4366" width="22.125" style="4" customWidth="1"/>
    <col min="4367" max="4608" width="9" style="4"/>
    <col min="4609" max="4609" width="7.375" style="4" customWidth="1"/>
    <col min="4610" max="4610" width="79.375" style="4" customWidth="1"/>
    <col min="4611" max="4611" width="18.875" style="4" customWidth="1"/>
    <col min="4612" max="4612" width="11.375" style="4" customWidth="1"/>
    <col min="4613" max="4613" width="12" style="4" customWidth="1"/>
    <col min="4614" max="4614" width="15.125" style="4" customWidth="1"/>
    <col min="4615" max="4615" width="11.375" style="4" customWidth="1"/>
    <col min="4616" max="4619" width="16.375" style="4" customWidth="1"/>
    <col min="4620" max="4620" width="35.5" style="4" customWidth="1"/>
    <col min="4621" max="4621" width="13" style="4" customWidth="1"/>
    <col min="4622" max="4622" width="22.125" style="4" customWidth="1"/>
    <col min="4623" max="4864" width="9" style="4"/>
    <col min="4865" max="4865" width="7.375" style="4" customWidth="1"/>
    <col min="4866" max="4866" width="79.375" style="4" customWidth="1"/>
    <col min="4867" max="4867" width="18.875" style="4" customWidth="1"/>
    <col min="4868" max="4868" width="11.375" style="4" customWidth="1"/>
    <col min="4869" max="4869" width="12" style="4" customWidth="1"/>
    <col min="4870" max="4870" width="15.125" style="4" customWidth="1"/>
    <col min="4871" max="4871" width="11.375" style="4" customWidth="1"/>
    <col min="4872" max="4875" width="16.375" style="4" customWidth="1"/>
    <col min="4876" max="4876" width="35.5" style="4" customWidth="1"/>
    <col min="4877" max="4877" width="13" style="4" customWidth="1"/>
    <col min="4878" max="4878" width="22.125" style="4" customWidth="1"/>
    <col min="4879" max="5120" width="9" style="4"/>
    <col min="5121" max="5121" width="7.375" style="4" customWidth="1"/>
    <col min="5122" max="5122" width="79.375" style="4" customWidth="1"/>
    <col min="5123" max="5123" width="18.875" style="4" customWidth="1"/>
    <col min="5124" max="5124" width="11.375" style="4" customWidth="1"/>
    <col min="5125" max="5125" width="12" style="4" customWidth="1"/>
    <col min="5126" max="5126" width="15.125" style="4" customWidth="1"/>
    <col min="5127" max="5127" width="11.375" style="4" customWidth="1"/>
    <col min="5128" max="5131" width="16.375" style="4" customWidth="1"/>
    <col min="5132" max="5132" width="35.5" style="4" customWidth="1"/>
    <col min="5133" max="5133" width="13" style="4" customWidth="1"/>
    <col min="5134" max="5134" width="22.125" style="4" customWidth="1"/>
    <col min="5135" max="5376" width="9" style="4"/>
    <col min="5377" max="5377" width="7.375" style="4" customWidth="1"/>
    <col min="5378" max="5378" width="79.375" style="4" customWidth="1"/>
    <col min="5379" max="5379" width="18.875" style="4" customWidth="1"/>
    <col min="5380" max="5380" width="11.375" style="4" customWidth="1"/>
    <col min="5381" max="5381" width="12" style="4" customWidth="1"/>
    <col min="5382" max="5382" width="15.125" style="4" customWidth="1"/>
    <col min="5383" max="5383" width="11.375" style="4" customWidth="1"/>
    <col min="5384" max="5387" width="16.375" style="4" customWidth="1"/>
    <col min="5388" max="5388" width="35.5" style="4" customWidth="1"/>
    <col min="5389" max="5389" width="13" style="4" customWidth="1"/>
    <col min="5390" max="5390" width="22.125" style="4" customWidth="1"/>
    <col min="5391" max="5632" width="9" style="4"/>
    <col min="5633" max="5633" width="7.375" style="4" customWidth="1"/>
    <col min="5634" max="5634" width="79.375" style="4" customWidth="1"/>
    <col min="5635" max="5635" width="18.875" style="4" customWidth="1"/>
    <col min="5636" max="5636" width="11.375" style="4" customWidth="1"/>
    <col min="5637" max="5637" width="12" style="4" customWidth="1"/>
    <col min="5638" max="5638" width="15.125" style="4" customWidth="1"/>
    <col min="5639" max="5639" width="11.375" style="4" customWidth="1"/>
    <col min="5640" max="5643" width="16.375" style="4" customWidth="1"/>
    <col min="5644" max="5644" width="35.5" style="4" customWidth="1"/>
    <col min="5645" max="5645" width="13" style="4" customWidth="1"/>
    <col min="5646" max="5646" width="22.125" style="4" customWidth="1"/>
    <col min="5647" max="5888" width="9" style="4"/>
    <col min="5889" max="5889" width="7.375" style="4" customWidth="1"/>
    <col min="5890" max="5890" width="79.375" style="4" customWidth="1"/>
    <col min="5891" max="5891" width="18.875" style="4" customWidth="1"/>
    <col min="5892" max="5892" width="11.375" style="4" customWidth="1"/>
    <col min="5893" max="5893" width="12" style="4" customWidth="1"/>
    <col min="5894" max="5894" width="15.125" style="4" customWidth="1"/>
    <col min="5895" max="5895" width="11.375" style="4" customWidth="1"/>
    <col min="5896" max="5899" width="16.375" style="4" customWidth="1"/>
    <col min="5900" max="5900" width="35.5" style="4" customWidth="1"/>
    <col min="5901" max="5901" width="13" style="4" customWidth="1"/>
    <col min="5902" max="5902" width="22.125" style="4" customWidth="1"/>
    <col min="5903" max="6144" width="9" style="4"/>
    <col min="6145" max="6145" width="7.375" style="4" customWidth="1"/>
    <col min="6146" max="6146" width="79.375" style="4" customWidth="1"/>
    <col min="6147" max="6147" width="18.875" style="4" customWidth="1"/>
    <col min="6148" max="6148" width="11.375" style="4" customWidth="1"/>
    <col min="6149" max="6149" width="12" style="4" customWidth="1"/>
    <col min="6150" max="6150" width="15.125" style="4" customWidth="1"/>
    <col min="6151" max="6151" width="11.375" style="4" customWidth="1"/>
    <col min="6152" max="6155" width="16.375" style="4" customWidth="1"/>
    <col min="6156" max="6156" width="35.5" style="4" customWidth="1"/>
    <col min="6157" max="6157" width="13" style="4" customWidth="1"/>
    <col min="6158" max="6158" width="22.125" style="4" customWidth="1"/>
    <col min="6159" max="6400" width="9" style="4"/>
    <col min="6401" max="6401" width="7.375" style="4" customWidth="1"/>
    <col min="6402" max="6402" width="79.375" style="4" customWidth="1"/>
    <col min="6403" max="6403" width="18.875" style="4" customWidth="1"/>
    <col min="6404" max="6404" width="11.375" style="4" customWidth="1"/>
    <col min="6405" max="6405" width="12" style="4" customWidth="1"/>
    <col min="6406" max="6406" width="15.125" style="4" customWidth="1"/>
    <col min="6407" max="6407" width="11.375" style="4" customWidth="1"/>
    <col min="6408" max="6411" width="16.375" style="4" customWidth="1"/>
    <col min="6412" max="6412" width="35.5" style="4" customWidth="1"/>
    <col min="6413" max="6413" width="13" style="4" customWidth="1"/>
    <col min="6414" max="6414" width="22.125" style="4" customWidth="1"/>
    <col min="6415" max="6656" width="9" style="4"/>
    <col min="6657" max="6657" width="7.375" style="4" customWidth="1"/>
    <col min="6658" max="6658" width="79.375" style="4" customWidth="1"/>
    <col min="6659" max="6659" width="18.875" style="4" customWidth="1"/>
    <col min="6660" max="6660" width="11.375" style="4" customWidth="1"/>
    <col min="6661" max="6661" width="12" style="4" customWidth="1"/>
    <col min="6662" max="6662" width="15.125" style="4" customWidth="1"/>
    <col min="6663" max="6663" width="11.375" style="4" customWidth="1"/>
    <col min="6664" max="6667" width="16.375" style="4" customWidth="1"/>
    <col min="6668" max="6668" width="35.5" style="4" customWidth="1"/>
    <col min="6669" max="6669" width="13" style="4" customWidth="1"/>
    <col min="6670" max="6670" width="22.125" style="4" customWidth="1"/>
    <col min="6671" max="6912" width="9" style="4"/>
    <col min="6913" max="6913" width="7.375" style="4" customWidth="1"/>
    <col min="6914" max="6914" width="79.375" style="4" customWidth="1"/>
    <col min="6915" max="6915" width="18.875" style="4" customWidth="1"/>
    <col min="6916" max="6916" width="11.375" style="4" customWidth="1"/>
    <col min="6917" max="6917" width="12" style="4" customWidth="1"/>
    <col min="6918" max="6918" width="15.125" style="4" customWidth="1"/>
    <col min="6919" max="6919" width="11.375" style="4" customWidth="1"/>
    <col min="6920" max="6923" width="16.375" style="4" customWidth="1"/>
    <col min="6924" max="6924" width="35.5" style="4" customWidth="1"/>
    <col min="6925" max="6925" width="13" style="4" customWidth="1"/>
    <col min="6926" max="6926" width="22.125" style="4" customWidth="1"/>
    <col min="6927" max="7168" width="9" style="4"/>
    <col min="7169" max="7169" width="7.375" style="4" customWidth="1"/>
    <col min="7170" max="7170" width="79.375" style="4" customWidth="1"/>
    <col min="7171" max="7171" width="18.875" style="4" customWidth="1"/>
    <col min="7172" max="7172" width="11.375" style="4" customWidth="1"/>
    <col min="7173" max="7173" width="12" style="4" customWidth="1"/>
    <col min="7174" max="7174" width="15.125" style="4" customWidth="1"/>
    <col min="7175" max="7175" width="11.375" style="4" customWidth="1"/>
    <col min="7176" max="7179" width="16.375" style="4" customWidth="1"/>
    <col min="7180" max="7180" width="35.5" style="4" customWidth="1"/>
    <col min="7181" max="7181" width="13" style="4" customWidth="1"/>
    <col min="7182" max="7182" width="22.125" style="4" customWidth="1"/>
    <col min="7183" max="7424" width="9" style="4"/>
    <col min="7425" max="7425" width="7.375" style="4" customWidth="1"/>
    <col min="7426" max="7426" width="79.375" style="4" customWidth="1"/>
    <col min="7427" max="7427" width="18.875" style="4" customWidth="1"/>
    <col min="7428" max="7428" width="11.375" style="4" customWidth="1"/>
    <col min="7429" max="7429" width="12" style="4" customWidth="1"/>
    <col min="7430" max="7430" width="15.125" style="4" customWidth="1"/>
    <col min="7431" max="7431" width="11.375" style="4" customWidth="1"/>
    <col min="7432" max="7435" width="16.375" style="4" customWidth="1"/>
    <col min="7436" max="7436" width="35.5" style="4" customWidth="1"/>
    <col min="7437" max="7437" width="13" style="4" customWidth="1"/>
    <col min="7438" max="7438" width="22.125" style="4" customWidth="1"/>
    <col min="7439" max="7680" width="9" style="4"/>
    <col min="7681" max="7681" width="7.375" style="4" customWidth="1"/>
    <col min="7682" max="7682" width="79.375" style="4" customWidth="1"/>
    <col min="7683" max="7683" width="18.875" style="4" customWidth="1"/>
    <col min="7684" max="7684" width="11.375" style="4" customWidth="1"/>
    <col min="7685" max="7685" width="12" style="4" customWidth="1"/>
    <col min="7686" max="7686" width="15.125" style="4" customWidth="1"/>
    <col min="7687" max="7687" width="11.375" style="4" customWidth="1"/>
    <col min="7688" max="7691" width="16.375" style="4" customWidth="1"/>
    <col min="7692" max="7692" width="35.5" style="4" customWidth="1"/>
    <col min="7693" max="7693" width="13" style="4" customWidth="1"/>
    <col min="7694" max="7694" width="22.125" style="4" customWidth="1"/>
    <col min="7695" max="7936" width="9" style="4"/>
    <col min="7937" max="7937" width="7.375" style="4" customWidth="1"/>
    <col min="7938" max="7938" width="79.375" style="4" customWidth="1"/>
    <col min="7939" max="7939" width="18.875" style="4" customWidth="1"/>
    <col min="7940" max="7940" width="11.375" style="4" customWidth="1"/>
    <col min="7941" max="7941" width="12" style="4" customWidth="1"/>
    <col min="7942" max="7942" width="15.125" style="4" customWidth="1"/>
    <col min="7943" max="7943" width="11.375" style="4" customWidth="1"/>
    <col min="7944" max="7947" width="16.375" style="4" customWidth="1"/>
    <col min="7948" max="7948" width="35.5" style="4" customWidth="1"/>
    <col min="7949" max="7949" width="13" style="4" customWidth="1"/>
    <col min="7950" max="7950" width="22.125" style="4" customWidth="1"/>
    <col min="7951" max="8192" width="9" style="4"/>
    <col min="8193" max="8193" width="7.375" style="4" customWidth="1"/>
    <col min="8194" max="8194" width="79.375" style="4" customWidth="1"/>
    <col min="8195" max="8195" width="18.875" style="4" customWidth="1"/>
    <col min="8196" max="8196" width="11.375" style="4" customWidth="1"/>
    <col min="8197" max="8197" width="12" style="4" customWidth="1"/>
    <col min="8198" max="8198" width="15.125" style="4" customWidth="1"/>
    <col min="8199" max="8199" width="11.375" style="4" customWidth="1"/>
    <col min="8200" max="8203" width="16.375" style="4" customWidth="1"/>
    <col min="8204" max="8204" width="35.5" style="4" customWidth="1"/>
    <col min="8205" max="8205" width="13" style="4" customWidth="1"/>
    <col min="8206" max="8206" width="22.125" style="4" customWidth="1"/>
    <col min="8207" max="8448" width="9" style="4"/>
    <col min="8449" max="8449" width="7.375" style="4" customWidth="1"/>
    <col min="8450" max="8450" width="79.375" style="4" customWidth="1"/>
    <col min="8451" max="8451" width="18.875" style="4" customWidth="1"/>
    <col min="8452" max="8452" width="11.375" style="4" customWidth="1"/>
    <col min="8453" max="8453" width="12" style="4" customWidth="1"/>
    <col min="8454" max="8454" width="15.125" style="4" customWidth="1"/>
    <col min="8455" max="8455" width="11.375" style="4" customWidth="1"/>
    <col min="8456" max="8459" width="16.375" style="4" customWidth="1"/>
    <col min="8460" max="8460" width="35.5" style="4" customWidth="1"/>
    <col min="8461" max="8461" width="13" style="4" customWidth="1"/>
    <col min="8462" max="8462" width="22.125" style="4" customWidth="1"/>
    <col min="8463" max="8704" width="9" style="4"/>
    <col min="8705" max="8705" width="7.375" style="4" customWidth="1"/>
    <col min="8706" max="8706" width="79.375" style="4" customWidth="1"/>
    <col min="8707" max="8707" width="18.875" style="4" customWidth="1"/>
    <col min="8708" max="8708" width="11.375" style="4" customWidth="1"/>
    <col min="8709" max="8709" width="12" style="4" customWidth="1"/>
    <col min="8710" max="8710" width="15.125" style="4" customWidth="1"/>
    <col min="8711" max="8711" width="11.375" style="4" customWidth="1"/>
    <col min="8712" max="8715" width="16.375" style="4" customWidth="1"/>
    <col min="8716" max="8716" width="35.5" style="4" customWidth="1"/>
    <col min="8717" max="8717" width="13" style="4" customWidth="1"/>
    <col min="8718" max="8718" width="22.125" style="4" customWidth="1"/>
    <col min="8719" max="8960" width="9" style="4"/>
    <col min="8961" max="8961" width="7.375" style="4" customWidth="1"/>
    <col min="8962" max="8962" width="79.375" style="4" customWidth="1"/>
    <col min="8963" max="8963" width="18.875" style="4" customWidth="1"/>
    <col min="8964" max="8964" width="11.375" style="4" customWidth="1"/>
    <col min="8965" max="8965" width="12" style="4" customWidth="1"/>
    <col min="8966" max="8966" width="15.125" style="4" customWidth="1"/>
    <col min="8967" max="8967" width="11.375" style="4" customWidth="1"/>
    <col min="8968" max="8971" width="16.375" style="4" customWidth="1"/>
    <col min="8972" max="8972" width="35.5" style="4" customWidth="1"/>
    <col min="8973" max="8973" width="13" style="4" customWidth="1"/>
    <col min="8974" max="8974" width="22.125" style="4" customWidth="1"/>
    <col min="8975" max="9216" width="9" style="4"/>
    <col min="9217" max="9217" width="7.375" style="4" customWidth="1"/>
    <col min="9218" max="9218" width="79.375" style="4" customWidth="1"/>
    <col min="9219" max="9219" width="18.875" style="4" customWidth="1"/>
    <col min="9220" max="9220" width="11.375" style="4" customWidth="1"/>
    <col min="9221" max="9221" width="12" style="4" customWidth="1"/>
    <col min="9222" max="9222" width="15.125" style="4" customWidth="1"/>
    <col min="9223" max="9223" width="11.375" style="4" customWidth="1"/>
    <col min="9224" max="9227" width="16.375" style="4" customWidth="1"/>
    <col min="9228" max="9228" width="35.5" style="4" customWidth="1"/>
    <col min="9229" max="9229" width="13" style="4" customWidth="1"/>
    <col min="9230" max="9230" width="22.125" style="4" customWidth="1"/>
    <col min="9231" max="9472" width="9" style="4"/>
    <col min="9473" max="9473" width="7.375" style="4" customWidth="1"/>
    <col min="9474" max="9474" width="79.375" style="4" customWidth="1"/>
    <col min="9475" max="9475" width="18.875" style="4" customWidth="1"/>
    <col min="9476" max="9476" width="11.375" style="4" customWidth="1"/>
    <col min="9477" max="9477" width="12" style="4" customWidth="1"/>
    <col min="9478" max="9478" width="15.125" style="4" customWidth="1"/>
    <col min="9479" max="9479" width="11.375" style="4" customWidth="1"/>
    <col min="9480" max="9483" width="16.375" style="4" customWidth="1"/>
    <col min="9484" max="9484" width="35.5" style="4" customWidth="1"/>
    <col min="9485" max="9485" width="13" style="4" customWidth="1"/>
    <col min="9486" max="9486" width="22.125" style="4" customWidth="1"/>
    <col min="9487" max="9728" width="9" style="4"/>
    <col min="9729" max="9729" width="7.375" style="4" customWidth="1"/>
    <col min="9730" max="9730" width="79.375" style="4" customWidth="1"/>
    <col min="9731" max="9731" width="18.875" style="4" customWidth="1"/>
    <col min="9732" max="9732" width="11.375" style="4" customWidth="1"/>
    <col min="9733" max="9733" width="12" style="4" customWidth="1"/>
    <col min="9734" max="9734" width="15.125" style="4" customWidth="1"/>
    <col min="9735" max="9735" width="11.375" style="4" customWidth="1"/>
    <col min="9736" max="9739" width="16.375" style="4" customWidth="1"/>
    <col min="9740" max="9740" width="35.5" style="4" customWidth="1"/>
    <col min="9741" max="9741" width="13" style="4" customWidth="1"/>
    <col min="9742" max="9742" width="22.125" style="4" customWidth="1"/>
    <col min="9743" max="9984" width="9" style="4"/>
    <col min="9985" max="9985" width="7.375" style="4" customWidth="1"/>
    <col min="9986" max="9986" width="79.375" style="4" customWidth="1"/>
    <col min="9987" max="9987" width="18.875" style="4" customWidth="1"/>
    <col min="9988" max="9988" width="11.375" style="4" customWidth="1"/>
    <col min="9989" max="9989" width="12" style="4" customWidth="1"/>
    <col min="9990" max="9990" width="15.125" style="4" customWidth="1"/>
    <col min="9991" max="9991" width="11.375" style="4" customWidth="1"/>
    <col min="9992" max="9995" width="16.375" style="4" customWidth="1"/>
    <col min="9996" max="9996" width="35.5" style="4" customWidth="1"/>
    <col min="9997" max="9997" width="13" style="4" customWidth="1"/>
    <col min="9998" max="9998" width="22.125" style="4" customWidth="1"/>
    <col min="9999" max="10240" width="9" style="4"/>
    <col min="10241" max="10241" width="7.375" style="4" customWidth="1"/>
    <col min="10242" max="10242" width="79.375" style="4" customWidth="1"/>
    <col min="10243" max="10243" width="18.875" style="4" customWidth="1"/>
    <col min="10244" max="10244" width="11.375" style="4" customWidth="1"/>
    <col min="10245" max="10245" width="12" style="4" customWidth="1"/>
    <col min="10246" max="10246" width="15.125" style="4" customWidth="1"/>
    <col min="10247" max="10247" width="11.375" style="4" customWidth="1"/>
    <col min="10248" max="10251" width="16.375" style="4" customWidth="1"/>
    <col min="10252" max="10252" width="35.5" style="4" customWidth="1"/>
    <col min="10253" max="10253" width="13" style="4" customWidth="1"/>
    <col min="10254" max="10254" width="22.125" style="4" customWidth="1"/>
    <col min="10255" max="10496" width="9" style="4"/>
    <col min="10497" max="10497" width="7.375" style="4" customWidth="1"/>
    <col min="10498" max="10498" width="79.375" style="4" customWidth="1"/>
    <col min="10499" max="10499" width="18.875" style="4" customWidth="1"/>
    <col min="10500" max="10500" width="11.375" style="4" customWidth="1"/>
    <col min="10501" max="10501" width="12" style="4" customWidth="1"/>
    <col min="10502" max="10502" width="15.125" style="4" customWidth="1"/>
    <col min="10503" max="10503" width="11.375" style="4" customWidth="1"/>
    <col min="10504" max="10507" width="16.375" style="4" customWidth="1"/>
    <col min="10508" max="10508" width="35.5" style="4" customWidth="1"/>
    <col min="10509" max="10509" width="13" style="4" customWidth="1"/>
    <col min="10510" max="10510" width="22.125" style="4" customWidth="1"/>
    <col min="10511" max="10752" width="9" style="4"/>
    <col min="10753" max="10753" width="7.375" style="4" customWidth="1"/>
    <col min="10754" max="10754" width="79.375" style="4" customWidth="1"/>
    <col min="10755" max="10755" width="18.875" style="4" customWidth="1"/>
    <col min="10756" max="10756" width="11.375" style="4" customWidth="1"/>
    <col min="10757" max="10757" width="12" style="4" customWidth="1"/>
    <col min="10758" max="10758" width="15.125" style="4" customWidth="1"/>
    <col min="10759" max="10759" width="11.375" style="4" customWidth="1"/>
    <col min="10760" max="10763" width="16.375" style="4" customWidth="1"/>
    <col min="10764" max="10764" width="35.5" style="4" customWidth="1"/>
    <col min="10765" max="10765" width="13" style="4" customWidth="1"/>
    <col min="10766" max="10766" width="22.125" style="4" customWidth="1"/>
    <col min="10767" max="11008" width="9" style="4"/>
    <col min="11009" max="11009" width="7.375" style="4" customWidth="1"/>
    <col min="11010" max="11010" width="79.375" style="4" customWidth="1"/>
    <col min="11011" max="11011" width="18.875" style="4" customWidth="1"/>
    <col min="11012" max="11012" width="11.375" style="4" customWidth="1"/>
    <col min="11013" max="11013" width="12" style="4" customWidth="1"/>
    <col min="11014" max="11014" width="15.125" style="4" customWidth="1"/>
    <col min="11015" max="11015" width="11.375" style="4" customWidth="1"/>
    <col min="11016" max="11019" width="16.375" style="4" customWidth="1"/>
    <col min="11020" max="11020" width="35.5" style="4" customWidth="1"/>
    <col min="11021" max="11021" width="13" style="4" customWidth="1"/>
    <col min="11022" max="11022" width="22.125" style="4" customWidth="1"/>
    <col min="11023" max="11264" width="9" style="4"/>
    <col min="11265" max="11265" width="7.375" style="4" customWidth="1"/>
    <col min="11266" max="11266" width="79.375" style="4" customWidth="1"/>
    <col min="11267" max="11267" width="18.875" style="4" customWidth="1"/>
    <col min="11268" max="11268" width="11.375" style="4" customWidth="1"/>
    <col min="11269" max="11269" width="12" style="4" customWidth="1"/>
    <col min="11270" max="11270" width="15.125" style="4" customWidth="1"/>
    <col min="11271" max="11271" width="11.375" style="4" customWidth="1"/>
    <col min="11272" max="11275" width="16.375" style="4" customWidth="1"/>
    <col min="11276" max="11276" width="35.5" style="4" customWidth="1"/>
    <col min="11277" max="11277" width="13" style="4" customWidth="1"/>
    <col min="11278" max="11278" width="22.125" style="4" customWidth="1"/>
    <col min="11279" max="11520" width="9" style="4"/>
    <col min="11521" max="11521" width="7.375" style="4" customWidth="1"/>
    <col min="11522" max="11522" width="79.375" style="4" customWidth="1"/>
    <col min="11523" max="11523" width="18.875" style="4" customWidth="1"/>
    <col min="11524" max="11524" width="11.375" style="4" customWidth="1"/>
    <col min="11525" max="11525" width="12" style="4" customWidth="1"/>
    <col min="11526" max="11526" width="15.125" style="4" customWidth="1"/>
    <col min="11527" max="11527" width="11.375" style="4" customWidth="1"/>
    <col min="11528" max="11531" width="16.375" style="4" customWidth="1"/>
    <col min="11532" max="11532" width="35.5" style="4" customWidth="1"/>
    <col min="11533" max="11533" width="13" style="4" customWidth="1"/>
    <col min="11534" max="11534" width="22.125" style="4" customWidth="1"/>
    <col min="11535" max="11776" width="9" style="4"/>
    <col min="11777" max="11777" width="7.375" style="4" customWidth="1"/>
    <col min="11778" max="11778" width="79.375" style="4" customWidth="1"/>
    <col min="11779" max="11779" width="18.875" style="4" customWidth="1"/>
    <col min="11780" max="11780" width="11.375" style="4" customWidth="1"/>
    <col min="11781" max="11781" width="12" style="4" customWidth="1"/>
    <col min="11782" max="11782" width="15.125" style="4" customWidth="1"/>
    <col min="11783" max="11783" width="11.375" style="4" customWidth="1"/>
    <col min="11784" max="11787" width="16.375" style="4" customWidth="1"/>
    <col min="11788" max="11788" width="35.5" style="4" customWidth="1"/>
    <col min="11789" max="11789" width="13" style="4" customWidth="1"/>
    <col min="11790" max="11790" width="22.125" style="4" customWidth="1"/>
    <col min="11791" max="12032" width="9" style="4"/>
    <col min="12033" max="12033" width="7.375" style="4" customWidth="1"/>
    <col min="12034" max="12034" width="79.375" style="4" customWidth="1"/>
    <col min="12035" max="12035" width="18.875" style="4" customWidth="1"/>
    <col min="12036" max="12036" width="11.375" style="4" customWidth="1"/>
    <col min="12037" max="12037" width="12" style="4" customWidth="1"/>
    <col min="12038" max="12038" width="15.125" style="4" customWidth="1"/>
    <col min="12039" max="12039" width="11.375" style="4" customWidth="1"/>
    <col min="12040" max="12043" width="16.375" style="4" customWidth="1"/>
    <col min="12044" max="12044" width="35.5" style="4" customWidth="1"/>
    <col min="12045" max="12045" width="13" style="4" customWidth="1"/>
    <col min="12046" max="12046" width="22.125" style="4" customWidth="1"/>
    <col min="12047" max="12288" width="9" style="4"/>
    <col min="12289" max="12289" width="7.375" style="4" customWidth="1"/>
    <col min="12290" max="12290" width="79.375" style="4" customWidth="1"/>
    <col min="12291" max="12291" width="18.875" style="4" customWidth="1"/>
    <col min="12292" max="12292" width="11.375" style="4" customWidth="1"/>
    <col min="12293" max="12293" width="12" style="4" customWidth="1"/>
    <col min="12294" max="12294" width="15.125" style="4" customWidth="1"/>
    <col min="12295" max="12295" width="11.375" style="4" customWidth="1"/>
    <col min="12296" max="12299" width="16.375" style="4" customWidth="1"/>
    <col min="12300" max="12300" width="35.5" style="4" customWidth="1"/>
    <col min="12301" max="12301" width="13" style="4" customWidth="1"/>
    <col min="12302" max="12302" width="22.125" style="4" customWidth="1"/>
    <col min="12303" max="12544" width="9" style="4"/>
    <col min="12545" max="12545" width="7.375" style="4" customWidth="1"/>
    <col min="12546" max="12546" width="79.375" style="4" customWidth="1"/>
    <col min="12547" max="12547" width="18.875" style="4" customWidth="1"/>
    <col min="12548" max="12548" width="11.375" style="4" customWidth="1"/>
    <col min="12549" max="12549" width="12" style="4" customWidth="1"/>
    <col min="12550" max="12550" width="15.125" style="4" customWidth="1"/>
    <col min="12551" max="12551" width="11.375" style="4" customWidth="1"/>
    <col min="12552" max="12555" width="16.375" style="4" customWidth="1"/>
    <col min="12556" max="12556" width="35.5" style="4" customWidth="1"/>
    <col min="12557" max="12557" width="13" style="4" customWidth="1"/>
    <col min="12558" max="12558" width="22.125" style="4" customWidth="1"/>
    <col min="12559" max="12800" width="9" style="4"/>
    <col min="12801" max="12801" width="7.375" style="4" customWidth="1"/>
    <col min="12802" max="12802" width="79.375" style="4" customWidth="1"/>
    <col min="12803" max="12803" width="18.875" style="4" customWidth="1"/>
    <col min="12804" max="12804" width="11.375" style="4" customWidth="1"/>
    <col min="12805" max="12805" width="12" style="4" customWidth="1"/>
    <col min="12806" max="12806" width="15.125" style="4" customWidth="1"/>
    <col min="12807" max="12807" width="11.375" style="4" customWidth="1"/>
    <col min="12808" max="12811" width="16.375" style="4" customWidth="1"/>
    <col min="12812" max="12812" width="35.5" style="4" customWidth="1"/>
    <col min="12813" max="12813" width="13" style="4" customWidth="1"/>
    <col min="12814" max="12814" width="22.125" style="4" customWidth="1"/>
    <col min="12815" max="13056" width="9" style="4"/>
    <col min="13057" max="13057" width="7.375" style="4" customWidth="1"/>
    <col min="13058" max="13058" width="79.375" style="4" customWidth="1"/>
    <col min="13059" max="13059" width="18.875" style="4" customWidth="1"/>
    <col min="13060" max="13060" width="11.375" style="4" customWidth="1"/>
    <col min="13061" max="13061" width="12" style="4" customWidth="1"/>
    <col min="13062" max="13062" width="15.125" style="4" customWidth="1"/>
    <col min="13063" max="13063" width="11.375" style="4" customWidth="1"/>
    <col min="13064" max="13067" width="16.375" style="4" customWidth="1"/>
    <col min="13068" max="13068" width="35.5" style="4" customWidth="1"/>
    <col min="13069" max="13069" width="13" style="4" customWidth="1"/>
    <col min="13070" max="13070" width="22.125" style="4" customWidth="1"/>
    <col min="13071" max="13312" width="9" style="4"/>
    <col min="13313" max="13313" width="7.375" style="4" customWidth="1"/>
    <col min="13314" max="13314" width="79.375" style="4" customWidth="1"/>
    <col min="13315" max="13315" width="18.875" style="4" customWidth="1"/>
    <col min="13316" max="13316" width="11.375" style="4" customWidth="1"/>
    <col min="13317" max="13317" width="12" style="4" customWidth="1"/>
    <col min="13318" max="13318" width="15.125" style="4" customWidth="1"/>
    <col min="13319" max="13319" width="11.375" style="4" customWidth="1"/>
    <col min="13320" max="13323" width="16.375" style="4" customWidth="1"/>
    <col min="13324" max="13324" width="35.5" style="4" customWidth="1"/>
    <col min="13325" max="13325" width="13" style="4" customWidth="1"/>
    <col min="13326" max="13326" width="22.125" style="4" customWidth="1"/>
    <col min="13327" max="13568" width="9" style="4"/>
    <col min="13569" max="13569" width="7.375" style="4" customWidth="1"/>
    <col min="13570" max="13570" width="79.375" style="4" customWidth="1"/>
    <col min="13571" max="13571" width="18.875" style="4" customWidth="1"/>
    <col min="13572" max="13572" width="11.375" style="4" customWidth="1"/>
    <col min="13573" max="13573" width="12" style="4" customWidth="1"/>
    <col min="13574" max="13574" width="15.125" style="4" customWidth="1"/>
    <col min="13575" max="13575" width="11.375" style="4" customWidth="1"/>
    <col min="13576" max="13579" width="16.375" style="4" customWidth="1"/>
    <col min="13580" max="13580" width="35.5" style="4" customWidth="1"/>
    <col min="13581" max="13581" width="13" style="4" customWidth="1"/>
    <col min="13582" max="13582" width="22.125" style="4" customWidth="1"/>
    <col min="13583" max="13824" width="9" style="4"/>
    <col min="13825" max="13825" width="7.375" style="4" customWidth="1"/>
    <col min="13826" max="13826" width="79.375" style="4" customWidth="1"/>
    <col min="13827" max="13827" width="18.875" style="4" customWidth="1"/>
    <col min="13828" max="13828" width="11.375" style="4" customWidth="1"/>
    <col min="13829" max="13829" width="12" style="4" customWidth="1"/>
    <col min="13830" max="13830" width="15.125" style="4" customWidth="1"/>
    <col min="13831" max="13831" width="11.375" style="4" customWidth="1"/>
    <col min="13832" max="13835" width="16.375" style="4" customWidth="1"/>
    <col min="13836" max="13836" width="35.5" style="4" customWidth="1"/>
    <col min="13837" max="13837" width="13" style="4" customWidth="1"/>
    <col min="13838" max="13838" width="22.125" style="4" customWidth="1"/>
    <col min="13839" max="14080" width="9" style="4"/>
    <col min="14081" max="14081" width="7.375" style="4" customWidth="1"/>
    <col min="14082" max="14082" width="79.375" style="4" customWidth="1"/>
    <col min="14083" max="14083" width="18.875" style="4" customWidth="1"/>
    <col min="14084" max="14084" width="11.375" style="4" customWidth="1"/>
    <col min="14085" max="14085" width="12" style="4" customWidth="1"/>
    <col min="14086" max="14086" width="15.125" style="4" customWidth="1"/>
    <col min="14087" max="14087" width="11.375" style="4" customWidth="1"/>
    <col min="14088" max="14091" width="16.375" style="4" customWidth="1"/>
    <col min="14092" max="14092" width="35.5" style="4" customWidth="1"/>
    <col min="14093" max="14093" width="13" style="4" customWidth="1"/>
    <col min="14094" max="14094" width="22.125" style="4" customWidth="1"/>
    <col min="14095" max="14336" width="9" style="4"/>
    <col min="14337" max="14337" width="7.375" style="4" customWidth="1"/>
    <col min="14338" max="14338" width="79.375" style="4" customWidth="1"/>
    <col min="14339" max="14339" width="18.875" style="4" customWidth="1"/>
    <col min="14340" max="14340" width="11.375" style="4" customWidth="1"/>
    <col min="14341" max="14341" width="12" style="4" customWidth="1"/>
    <col min="14342" max="14342" width="15.125" style="4" customWidth="1"/>
    <col min="14343" max="14343" width="11.375" style="4" customWidth="1"/>
    <col min="14344" max="14347" width="16.375" style="4" customWidth="1"/>
    <col min="14348" max="14348" width="35.5" style="4" customWidth="1"/>
    <col min="14349" max="14349" width="13" style="4" customWidth="1"/>
    <col min="14350" max="14350" width="22.125" style="4" customWidth="1"/>
    <col min="14351" max="14592" width="9" style="4"/>
    <col min="14593" max="14593" width="7.375" style="4" customWidth="1"/>
    <col min="14594" max="14594" width="79.375" style="4" customWidth="1"/>
    <col min="14595" max="14595" width="18.875" style="4" customWidth="1"/>
    <col min="14596" max="14596" width="11.375" style="4" customWidth="1"/>
    <col min="14597" max="14597" width="12" style="4" customWidth="1"/>
    <col min="14598" max="14598" width="15.125" style="4" customWidth="1"/>
    <col min="14599" max="14599" width="11.375" style="4" customWidth="1"/>
    <col min="14600" max="14603" width="16.375" style="4" customWidth="1"/>
    <col min="14604" max="14604" width="35.5" style="4" customWidth="1"/>
    <col min="14605" max="14605" width="13" style="4" customWidth="1"/>
    <col min="14606" max="14606" width="22.125" style="4" customWidth="1"/>
    <col min="14607" max="14848" width="9" style="4"/>
    <col min="14849" max="14849" width="7.375" style="4" customWidth="1"/>
    <col min="14850" max="14850" width="79.375" style="4" customWidth="1"/>
    <col min="14851" max="14851" width="18.875" style="4" customWidth="1"/>
    <col min="14852" max="14852" width="11.375" style="4" customWidth="1"/>
    <col min="14853" max="14853" width="12" style="4" customWidth="1"/>
    <col min="14854" max="14854" width="15.125" style="4" customWidth="1"/>
    <col min="14855" max="14855" width="11.375" style="4" customWidth="1"/>
    <col min="14856" max="14859" width="16.375" style="4" customWidth="1"/>
    <col min="14860" max="14860" width="35.5" style="4" customWidth="1"/>
    <col min="14861" max="14861" width="13" style="4" customWidth="1"/>
    <col min="14862" max="14862" width="22.125" style="4" customWidth="1"/>
    <col min="14863" max="15104" width="9" style="4"/>
    <col min="15105" max="15105" width="7.375" style="4" customWidth="1"/>
    <col min="15106" max="15106" width="79.375" style="4" customWidth="1"/>
    <col min="15107" max="15107" width="18.875" style="4" customWidth="1"/>
    <col min="15108" max="15108" width="11.375" style="4" customWidth="1"/>
    <col min="15109" max="15109" width="12" style="4" customWidth="1"/>
    <col min="15110" max="15110" width="15.125" style="4" customWidth="1"/>
    <col min="15111" max="15111" width="11.375" style="4" customWidth="1"/>
    <col min="15112" max="15115" width="16.375" style="4" customWidth="1"/>
    <col min="15116" max="15116" width="35.5" style="4" customWidth="1"/>
    <col min="15117" max="15117" width="13" style="4" customWidth="1"/>
    <col min="15118" max="15118" width="22.125" style="4" customWidth="1"/>
    <col min="15119" max="15360" width="9" style="4"/>
    <col min="15361" max="15361" width="7.375" style="4" customWidth="1"/>
    <col min="15362" max="15362" width="79.375" style="4" customWidth="1"/>
    <col min="15363" max="15363" width="18.875" style="4" customWidth="1"/>
    <col min="15364" max="15364" width="11.375" style="4" customWidth="1"/>
    <col min="15365" max="15365" width="12" style="4" customWidth="1"/>
    <col min="15366" max="15366" width="15.125" style="4" customWidth="1"/>
    <col min="15367" max="15367" width="11.375" style="4" customWidth="1"/>
    <col min="15368" max="15371" width="16.375" style="4" customWidth="1"/>
    <col min="15372" max="15372" width="35.5" style="4" customWidth="1"/>
    <col min="15373" max="15373" width="13" style="4" customWidth="1"/>
    <col min="15374" max="15374" width="22.125" style="4" customWidth="1"/>
    <col min="15375" max="15616" width="9" style="4"/>
    <col min="15617" max="15617" width="7.375" style="4" customWidth="1"/>
    <col min="15618" max="15618" width="79.375" style="4" customWidth="1"/>
    <col min="15619" max="15619" width="18.875" style="4" customWidth="1"/>
    <col min="15620" max="15620" width="11.375" style="4" customWidth="1"/>
    <col min="15621" max="15621" width="12" style="4" customWidth="1"/>
    <col min="15622" max="15622" width="15.125" style="4" customWidth="1"/>
    <col min="15623" max="15623" width="11.375" style="4" customWidth="1"/>
    <col min="15624" max="15627" width="16.375" style="4" customWidth="1"/>
    <col min="15628" max="15628" width="35.5" style="4" customWidth="1"/>
    <col min="15629" max="15629" width="13" style="4" customWidth="1"/>
    <col min="15630" max="15630" width="22.125" style="4" customWidth="1"/>
    <col min="15631" max="15872" width="9" style="4"/>
    <col min="15873" max="15873" width="7.375" style="4" customWidth="1"/>
    <col min="15874" max="15874" width="79.375" style="4" customWidth="1"/>
    <col min="15875" max="15875" width="18.875" style="4" customWidth="1"/>
    <col min="15876" max="15876" width="11.375" style="4" customWidth="1"/>
    <col min="15877" max="15877" width="12" style="4" customWidth="1"/>
    <col min="15878" max="15878" width="15.125" style="4" customWidth="1"/>
    <col min="15879" max="15879" width="11.375" style="4" customWidth="1"/>
    <col min="15880" max="15883" width="16.375" style="4" customWidth="1"/>
    <col min="15884" max="15884" width="35.5" style="4" customWidth="1"/>
    <col min="15885" max="15885" width="13" style="4" customWidth="1"/>
    <col min="15886" max="15886" width="22.125" style="4" customWidth="1"/>
    <col min="15887" max="16128" width="9" style="4"/>
    <col min="16129" max="16129" width="7.375" style="4" customWidth="1"/>
    <col min="16130" max="16130" width="79.375" style="4" customWidth="1"/>
    <col min="16131" max="16131" width="18.875" style="4" customWidth="1"/>
    <col min="16132" max="16132" width="11.375" style="4" customWidth="1"/>
    <col min="16133" max="16133" width="12" style="4" customWidth="1"/>
    <col min="16134" max="16134" width="15.125" style="4" customWidth="1"/>
    <col min="16135" max="16135" width="11.375" style="4" customWidth="1"/>
    <col min="16136" max="16139" width="16.375" style="4" customWidth="1"/>
    <col min="16140" max="16140" width="35.5" style="4" customWidth="1"/>
    <col min="16141" max="16141" width="13" style="4" customWidth="1"/>
    <col min="16142" max="16142" width="22.125" style="4" customWidth="1"/>
    <col min="16143" max="16384" width="9" style="4"/>
  </cols>
  <sheetData>
    <row r="1" spans="1:13" s="11" customFormat="1" ht="32.25" customHeight="1">
      <c r="B1" s="6"/>
      <c r="C1" s="118"/>
      <c r="D1" s="9"/>
      <c r="E1" s="9"/>
      <c r="F1" s="9"/>
      <c r="G1" s="6"/>
      <c r="H1" s="9"/>
      <c r="K1" s="245" t="s">
        <v>186</v>
      </c>
      <c r="L1" s="245"/>
    </row>
    <row r="2" spans="1:13" s="11" customFormat="1" ht="71.25" customHeight="1">
      <c r="A2" s="6"/>
      <c r="B2" s="131"/>
      <c r="C2" s="9"/>
      <c r="D2" s="9"/>
      <c r="E2" s="9"/>
      <c r="F2" s="9"/>
      <c r="G2" s="9"/>
      <c r="H2" s="132"/>
      <c r="I2" s="9"/>
      <c r="J2" s="9"/>
      <c r="K2" s="264" t="s">
        <v>163</v>
      </c>
      <c r="L2" s="264"/>
    </row>
    <row r="3" spans="1:13" s="11" customFormat="1" ht="36" customHeight="1">
      <c r="A3" s="247" t="s">
        <v>15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</row>
    <row r="4" spans="1:13" s="11" customFormat="1" ht="32.25" customHeight="1">
      <c r="A4" s="197" t="s">
        <v>0</v>
      </c>
      <c r="B4" s="197" t="s">
        <v>164</v>
      </c>
      <c r="C4" s="197" t="s">
        <v>4</v>
      </c>
      <c r="D4" s="197" t="s">
        <v>3</v>
      </c>
      <c r="E4" s="197"/>
      <c r="F4" s="197"/>
      <c r="G4" s="197"/>
      <c r="H4" s="248" t="s">
        <v>16</v>
      </c>
      <c r="I4" s="248"/>
      <c r="J4" s="248"/>
      <c r="K4" s="249"/>
      <c r="L4" s="250" t="s">
        <v>9</v>
      </c>
    </row>
    <row r="5" spans="1:13" s="11" customFormat="1" ht="82.5" customHeight="1">
      <c r="A5" s="197"/>
      <c r="B5" s="197"/>
      <c r="C5" s="197"/>
      <c r="D5" s="129" t="s">
        <v>4</v>
      </c>
      <c r="E5" s="129" t="s">
        <v>11</v>
      </c>
      <c r="F5" s="129" t="s">
        <v>5</v>
      </c>
      <c r="G5" s="129" t="s">
        <v>6</v>
      </c>
      <c r="H5" s="129">
        <v>2024</v>
      </c>
      <c r="I5" s="129">
        <v>2025</v>
      </c>
      <c r="J5" s="129">
        <v>2026</v>
      </c>
      <c r="K5" s="129" t="s">
        <v>10</v>
      </c>
      <c r="L5" s="250"/>
    </row>
    <row r="6" spans="1:13" s="11" customFormat="1" ht="37.5" customHeight="1">
      <c r="A6" s="251" t="s">
        <v>165</v>
      </c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3"/>
    </row>
    <row r="7" spans="1:13" ht="27" customHeight="1">
      <c r="A7" s="254" t="s">
        <v>166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</row>
    <row r="8" spans="1:13" ht="27" customHeight="1">
      <c r="A8" s="174" t="s">
        <v>167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6"/>
    </row>
    <row r="9" spans="1:13" ht="24.75" customHeight="1">
      <c r="A9" s="179" t="s">
        <v>168</v>
      </c>
      <c r="B9" s="205" t="s">
        <v>169</v>
      </c>
      <c r="C9" s="197" t="s">
        <v>98</v>
      </c>
      <c r="D9" s="179" t="s">
        <v>12</v>
      </c>
      <c r="E9" s="197" t="s">
        <v>89</v>
      </c>
      <c r="F9" s="179" t="s">
        <v>170</v>
      </c>
      <c r="G9" s="1">
        <v>121</v>
      </c>
      <c r="H9" s="133">
        <f>11142.995+1535.653</f>
        <v>12678.648000000001</v>
      </c>
      <c r="I9" s="133">
        <v>11142.995000000001</v>
      </c>
      <c r="J9" s="133">
        <v>11142.995000000001</v>
      </c>
      <c r="K9" s="134">
        <f t="shared" ref="K9:K19" si="0">SUM(H9:J9)</f>
        <v>34964.638000000006</v>
      </c>
      <c r="L9" s="205" t="s">
        <v>171</v>
      </c>
    </row>
    <row r="10" spans="1:13" ht="30" customHeight="1">
      <c r="A10" s="179"/>
      <c r="B10" s="205"/>
      <c r="C10" s="197"/>
      <c r="D10" s="179"/>
      <c r="E10" s="197"/>
      <c r="F10" s="228"/>
      <c r="G10" s="1">
        <v>122</v>
      </c>
      <c r="H10" s="133">
        <f>1850-253.35</f>
        <v>1596.65</v>
      </c>
      <c r="I10" s="133">
        <v>1850</v>
      </c>
      <c r="J10" s="133">
        <v>1850</v>
      </c>
      <c r="K10" s="134">
        <f t="shared" si="0"/>
        <v>5296.65</v>
      </c>
      <c r="L10" s="205"/>
    </row>
    <row r="11" spans="1:13" ht="25.5" customHeight="1">
      <c r="A11" s="179"/>
      <c r="B11" s="205"/>
      <c r="C11" s="197"/>
      <c r="D11" s="179"/>
      <c r="E11" s="197"/>
      <c r="F11" s="179"/>
      <c r="G11" s="1">
        <v>129</v>
      </c>
      <c r="H11" s="133">
        <f>3365.185+330.58</f>
        <v>3695.7649999999999</v>
      </c>
      <c r="I11" s="133">
        <v>3365.1849999999999</v>
      </c>
      <c r="J11" s="133">
        <v>3365.1849999999999</v>
      </c>
      <c r="K11" s="134">
        <f t="shared" si="0"/>
        <v>10426.135</v>
      </c>
      <c r="L11" s="205"/>
    </row>
    <row r="12" spans="1:13" ht="29.25" customHeight="1">
      <c r="A12" s="179"/>
      <c r="B12" s="205"/>
      <c r="C12" s="197"/>
      <c r="D12" s="179"/>
      <c r="E12" s="197"/>
      <c r="F12" s="179"/>
      <c r="G12" s="1">
        <v>244</v>
      </c>
      <c r="H12" s="135"/>
      <c r="I12" s="135"/>
      <c r="J12" s="135"/>
      <c r="K12" s="134">
        <f>SUM(H12:J12)</f>
        <v>0</v>
      </c>
      <c r="L12" s="205"/>
    </row>
    <row r="13" spans="1:13" ht="25.5" customHeight="1">
      <c r="A13" s="194" t="s">
        <v>172</v>
      </c>
      <c r="B13" s="177" t="s">
        <v>173</v>
      </c>
      <c r="C13" s="170" t="s">
        <v>98</v>
      </c>
      <c r="D13" s="161" t="s">
        <v>12</v>
      </c>
      <c r="E13" s="161" t="s">
        <v>89</v>
      </c>
      <c r="F13" s="161" t="s">
        <v>174</v>
      </c>
      <c r="G13" s="136">
        <v>111</v>
      </c>
      <c r="H13" s="34">
        <f>40826.028+7161.232</f>
        <v>47987.259999999995</v>
      </c>
      <c r="I13" s="34">
        <v>40826.027999999998</v>
      </c>
      <c r="J13" s="34">
        <v>40826.027999999998</v>
      </c>
      <c r="K13" s="134">
        <f t="shared" si="0"/>
        <v>129639.31599999999</v>
      </c>
      <c r="L13" s="170" t="s">
        <v>175</v>
      </c>
    </row>
    <row r="14" spans="1:13" ht="24" customHeight="1">
      <c r="A14" s="194"/>
      <c r="B14" s="178"/>
      <c r="C14" s="171"/>
      <c r="D14" s="162"/>
      <c r="E14" s="162"/>
      <c r="F14" s="262"/>
      <c r="G14" s="136">
        <v>112</v>
      </c>
      <c r="H14" s="34">
        <f>2450-300</f>
        <v>2150</v>
      </c>
      <c r="I14" s="34">
        <v>2450</v>
      </c>
      <c r="J14" s="34">
        <v>2450</v>
      </c>
      <c r="K14" s="134">
        <f t="shared" si="0"/>
        <v>7050</v>
      </c>
      <c r="L14" s="171"/>
    </row>
    <row r="15" spans="1:13" ht="24" customHeight="1">
      <c r="A15" s="194"/>
      <c r="B15" s="178"/>
      <c r="C15" s="171"/>
      <c r="D15" s="162"/>
      <c r="E15" s="162"/>
      <c r="F15" s="262"/>
      <c r="G15" s="136">
        <v>119</v>
      </c>
      <c r="H15" s="34">
        <f>12329.461+2541.717</f>
        <v>14871.178</v>
      </c>
      <c r="I15" s="34">
        <v>12329.460999999999</v>
      </c>
      <c r="J15" s="34">
        <v>12329.460999999999</v>
      </c>
      <c r="K15" s="134">
        <f t="shared" si="0"/>
        <v>39530.1</v>
      </c>
      <c r="L15" s="171"/>
      <c r="M15" s="137"/>
    </row>
    <row r="16" spans="1:13" ht="25.5" customHeight="1">
      <c r="A16" s="194"/>
      <c r="B16" s="178"/>
      <c r="C16" s="171"/>
      <c r="D16" s="162"/>
      <c r="E16" s="162"/>
      <c r="F16" s="262"/>
      <c r="G16" s="136">
        <v>244</v>
      </c>
      <c r="H16" s="34">
        <f>12056.326+3500</f>
        <v>15556.325999999999</v>
      </c>
      <c r="I16" s="34">
        <f>12056.326-5000</f>
        <v>7056.3259999999991</v>
      </c>
      <c r="J16" s="34">
        <f>12056.326-5000</f>
        <v>7056.3259999999991</v>
      </c>
      <c r="K16" s="134">
        <f t="shared" si="0"/>
        <v>29668.977999999996</v>
      </c>
      <c r="L16" s="171"/>
      <c r="M16" s="137"/>
    </row>
    <row r="17" spans="1:13" ht="24" customHeight="1">
      <c r="A17" s="194"/>
      <c r="B17" s="178"/>
      <c r="C17" s="171"/>
      <c r="D17" s="162"/>
      <c r="E17" s="162"/>
      <c r="F17" s="262"/>
      <c r="G17" s="136">
        <v>247</v>
      </c>
      <c r="H17" s="34">
        <f>6991.137-894.408</f>
        <v>6096.7289999999994</v>
      </c>
      <c r="I17" s="34">
        <v>6991.1369999999997</v>
      </c>
      <c r="J17" s="34">
        <v>6991.1369999999997</v>
      </c>
      <c r="K17" s="134">
        <f t="shared" si="0"/>
        <v>20079.002999999997</v>
      </c>
      <c r="L17" s="171"/>
      <c r="M17" s="137"/>
    </row>
    <row r="18" spans="1:13" ht="24" customHeight="1">
      <c r="A18" s="194"/>
      <c r="B18" s="178"/>
      <c r="C18" s="171"/>
      <c r="D18" s="162"/>
      <c r="E18" s="162"/>
      <c r="F18" s="262"/>
      <c r="G18" s="136">
        <v>831</v>
      </c>
      <c r="H18" s="135">
        <v>2.5379999999999998</v>
      </c>
      <c r="I18" s="135"/>
      <c r="J18" s="135"/>
      <c r="K18" s="134">
        <f>SUM(H18:J18)</f>
        <v>2.5379999999999998</v>
      </c>
      <c r="L18" s="171"/>
      <c r="M18" s="137"/>
    </row>
    <row r="19" spans="1:13" ht="27.75" customHeight="1">
      <c r="A19" s="194"/>
      <c r="B19" s="232"/>
      <c r="C19" s="172"/>
      <c r="D19" s="163"/>
      <c r="E19" s="163"/>
      <c r="F19" s="263"/>
      <c r="G19" s="136">
        <v>853</v>
      </c>
      <c r="H19" s="34">
        <f>0.02542+1.05345</f>
        <v>1.07887</v>
      </c>
      <c r="I19" s="34"/>
      <c r="J19" s="34"/>
      <c r="K19" s="134">
        <f t="shared" si="0"/>
        <v>1.07887</v>
      </c>
      <c r="L19" s="172"/>
      <c r="M19" s="137"/>
    </row>
    <row r="20" spans="1:13" ht="48.75" customHeight="1">
      <c r="A20" s="258" t="s">
        <v>176</v>
      </c>
      <c r="B20" s="259"/>
      <c r="C20" s="259"/>
      <c r="D20" s="259"/>
      <c r="E20" s="259"/>
      <c r="F20" s="259"/>
      <c r="G20" s="259"/>
      <c r="H20" s="259"/>
      <c r="I20" s="259"/>
      <c r="J20" s="259"/>
      <c r="K20" s="259"/>
      <c r="L20" s="260"/>
    </row>
    <row r="21" spans="1:13" ht="92.25" customHeight="1">
      <c r="A21" s="128" t="s">
        <v>177</v>
      </c>
      <c r="B21" s="130" t="s">
        <v>178</v>
      </c>
      <c r="C21" s="129" t="s">
        <v>98</v>
      </c>
      <c r="D21" s="3" t="s">
        <v>12</v>
      </c>
      <c r="E21" s="3" t="s">
        <v>89</v>
      </c>
      <c r="F21" s="3" t="s">
        <v>179</v>
      </c>
      <c r="G21" s="3" t="s">
        <v>180</v>
      </c>
      <c r="H21" s="135">
        <v>0</v>
      </c>
      <c r="I21" s="135">
        <v>0</v>
      </c>
      <c r="J21" s="135">
        <v>0</v>
      </c>
      <c r="K21" s="26">
        <f>SUM(H21:J21)</f>
        <v>0</v>
      </c>
      <c r="L21" s="126" t="s">
        <v>181</v>
      </c>
    </row>
    <row r="22" spans="1:13" s="35" customFormat="1" ht="22.5" customHeight="1">
      <c r="A22" s="173" t="s">
        <v>84</v>
      </c>
      <c r="B22" s="173"/>
      <c r="C22" s="129"/>
      <c r="D22" s="127"/>
      <c r="E22" s="129"/>
      <c r="F22" s="129"/>
      <c r="G22" s="129"/>
      <c r="H22" s="150">
        <f>SUM(H9:H21)</f>
        <v>104636.17287000001</v>
      </c>
      <c r="I22" s="78">
        <f>SUM(I9:I21)</f>
        <v>86011.131999999998</v>
      </c>
      <c r="J22" s="78">
        <f>SUM(J9:J21)</f>
        <v>86011.131999999998</v>
      </c>
      <c r="K22" s="78">
        <f>SUM(K9:K21)</f>
        <v>276658.43687000003</v>
      </c>
      <c r="L22" s="1"/>
    </row>
    <row r="23" spans="1:13" ht="51.75" customHeight="1">
      <c r="A23" s="261"/>
      <c r="B23" s="261"/>
      <c r="C23" s="261"/>
      <c r="D23" s="138"/>
      <c r="E23" s="138"/>
      <c r="F23" s="138"/>
      <c r="G23" s="138"/>
      <c r="L23" s="139"/>
    </row>
    <row r="24" spans="1:13">
      <c r="A24" s="43"/>
      <c r="B24" s="140"/>
      <c r="C24" s="45"/>
      <c r="D24" s="45"/>
      <c r="E24" s="45"/>
      <c r="F24" s="45"/>
      <c r="G24" s="45"/>
    </row>
    <row r="25" spans="1:13">
      <c r="A25" s="43"/>
      <c r="B25" s="140"/>
      <c r="C25" s="45"/>
      <c r="D25" s="45"/>
      <c r="E25" s="45"/>
      <c r="F25" s="45"/>
      <c r="G25" s="45"/>
    </row>
    <row r="26" spans="1:13">
      <c r="A26" s="43"/>
      <c r="B26" s="140"/>
      <c r="C26" s="45"/>
      <c r="D26" s="45"/>
      <c r="E26" s="45">
        <v>37889.9</v>
      </c>
      <c r="F26" s="45" t="s">
        <v>182</v>
      </c>
      <c r="G26" s="45" t="s">
        <v>183</v>
      </c>
      <c r="H26" s="141">
        <f>H9+H13+H10+H14</f>
        <v>64412.557999999997</v>
      </c>
      <c r="I26" s="141">
        <f>I9+I13+I10+I14</f>
        <v>56269.023000000001</v>
      </c>
      <c r="J26" s="141">
        <f>J9+J13+J10+J14</f>
        <v>56269.023000000001</v>
      </c>
      <c r="K26" s="142">
        <f t="shared" ref="K26:K31" si="1">SUM(H26:J26)</f>
        <v>176950.60399999999</v>
      </c>
    </row>
    <row r="27" spans="1:13">
      <c r="A27" s="43"/>
      <c r="B27" s="143"/>
      <c r="C27" s="45"/>
      <c r="D27" s="45"/>
      <c r="E27" s="45"/>
      <c r="F27" s="45"/>
      <c r="G27" s="45">
        <v>112.122</v>
      </c>
      <c r="H27" s="141">
        <f>H11+H15</f>
        <v>18566.942999999999</v>
      </c>
      <c r="I27" s="141">
        <f>I11+I15</f>
        <v>15694.645999999999</v>
      </c>
      <c r="J27" s="141">
        <f>J11+J15</f>
        <v>15694.645999999999</v>
      </c>
      <c r="K27" s="142">
        <f t="shared" si="1"/>
        <v>49956.235000000001</v>
      </c>
    </row>
    <row r="28" spans="1:13">
      <c r="A28" s="43"/>
      <c r="B28" s="144"/>
      <c r="C28" s="45"/>
      <c r="D28" s="45"/>
      <c r="E28" s="45"/>
      <c r="F28" s="45"/>
      <c r="G28" s="45">
        <v>244.852</v>
      </c>
      <c r="H28" s="141">
        <f>H12+H16+H19</f>
        <v>15557.404869999998</v>
      </c>
      <c r="I28" s="141">
        <f>I12+I16+I19</f>
        <v>7056.3259999999991</v>
      </c>
      <c r="J28" s="141">
        <f>J12+J16+J19</f>
        <v>7056.3259999999991</v>
      </c>
      <c r="K28" s="142">
        <f t="shared" si="1"/>
        <v>29670.05687</v>
      </c>
    </row>
    <row r="29" spans="1:13">
      <c r="A29" s="43"/>
      <c r="B29" s="144"/>
      <c r="C29" s="45"/>
      <c r="D29" s="45"/>
      <c r="E29" s="45"/>
      <c r="F29" s="45"/>
      <c r="G29" s="45"/>
      <c r="H29" s="141">
        <f>SUM(H26:H28)</f>
        <v>98536.905869999988</v>
      </c>
      <c r="I29" s="141">
        <f>SUM(I26:I28)</f>
        <v>79019.994999999995</v>
      </c>
      <c r="J29" s="141">
        <f>SUM(J26:J28)</f>
        <v>79019.994999999995</v>
      </c>
      <c r="K29" s="142">
        <f t="shared" si="1"/>
        <v>256576.89586999998</v>
      </c>
    </row>
    <row r="30" spans="1:13">
      <c r="A30" s="43"/>
      <c r="B30" s="144"/>
      <c r="C30" s="45"/>
      <c r="D30" s="45"/>
      <c r="E30" s="45"/>
      <c r="F30" s="45"/>
      <c r="G30" s="45"/>
      <c r="H30" s="141"/>
      <c r="I30" s="141"/>
      <c r="J30" s="141"/>
      <c r="K30" s="142">
        <f t="shared" si="1"/>
        <v>0</v>
      </c>
    </row>
    <row r="31" spans="1:13">
      <c r="A31" s="43"/>
      <c r="B31" s="144"/>
      <c r="C31" s="45"/>
      <c r="D31" s="45"/>
      <c r="E31" s="45"/>
      <c r="F31" s="45"/>
      <c r="G31" s="45" t="s">
        <v>184</v>
      </c>
      <c r="H31" s="141">
        <f>H27+H28</f>
        <v>34124.347869999998</v>
      </c>
      <c r="I31" s="141">
        <f>I27+I28</f>
        <v>22750.971999999998</v>
      </c>
      <c r="J31" s="141">
        <f>J27+J28</f>
        <v>22750.971999999998</v>
      </c>
      <c r="K31" s="142">
        <f t="shared" si="1"/>
        <v>79626.291869999986</v>
      </c>
    </row>
    <row r="32" spans="1:13">
      <c r="A32" s="43"/>
      <c r="B32" s="144"/>
      <c r="C32" s="45"/>
      <c r="D32" s="45"/>
      <c r="E32" s="45"/>
      <c r="F32" s="45"/>
      <c r="G32" s="45"/>
    </row>
    <row r="33" spans="1:7">
      <c r="A33" s="43"/>
      <c r="B33" s="144"/>
      <c r="C33" s="45"/>
      <c r="D33" s="45"/>
      <c r="E33" s="45"/>
      <c r="F33" s="45"/>
      <c r="G33" s="45"/>
    </row>
    <row r="34" spans="1:7">
      <c r="A34" s="43"/>
      <c r="B34" s="144"/>
      <c r="C34" s="45"/>
      <c r="D34" s="45"/>
      <c r="E34" s="45"/>
      <c r="F34" s="45"/>
      <c r="G34" s="45"/>
    </row>
    <row r="35" spans="1:7">
      <c r="A35" s="43"/>
      <c r="B35" s="144"/>
      <c r="C35" s="45"/>
      <c r="D35" s="45"/>
      <c r="E35" s="45"/>
      <c r="F35" s="45"/>
      <c r="G35" s="45"/>
    </row>
    <row r="36" spans="1:7">
      <c r="A36" s="43"/>
      <c r="B36" s="144"/>
      <c r="C36" s="45"/>
      <c r="D36" s="45"/>
      <c r="E36" s="45"/>
      <c r="F36" s="45"/>
      <c r="G36" s="45"/>
    </row>
    <row r="37" spans="1:7">
      <c r="A37" s="43"/>
      <c r="B37" s="144"/>
      <c r="C37" s="45"/>
      <c r="D37" s="45"/>
      <c r="E37" s="45"/>
      <c r="F37" s="45"/>
      <c r="G37" s="45"/>
    </row>
    <row r="38" spans="1:7">
      <c r="A38" s="43"/>
      <c r="B38" s="144"/>
      <c r="C38" s="45"/>
      <c r="D38" s="45"/>
      <c r="E38" s="45"/>
      <c r="F38" s="45"/>
      <c r="G38" s="45"/>
    </row>
    <row r="39" spans="1:7">
      <c r="A39" s="43"/>
      <c r="B39" s="144"/>
      <c r="C39" s="45"/>
      <c r="D39" s="45"/>
      <c r="E39" s="45"/>
      <c r="F39" s="45"/>
      <c r="G39" s="45"/>
    </row>
    <row r="40" spans="1:7">
      <c r="A40" s="43"/>
      <c r="B40" s="144"/>
      <c r="C40" s="45"/>
      <c r="D40" s="45"/>
      <c r="E40" s="45"/>
      <c r="F40" s="45"/>
      <c r="G40" s="45"/>
    </row>
    <row r="41" spans="1:7">
      <c r="A41" s="43"/>
      <c r="B41" s="144"/>
      <c r="C41" s="45"/>
      <c r="D41" s="45"/>
      <c r="E41" s="45"/>
      <c r="F41" s="45"/>
      <c r="G41" s="45"/>
    </row>
    <row r="42" spans="1:7">
      <c r="A42" s="43"/>
      <c r="B42" s="144"/>
      <c r="C42" s="45"/>
      <c r="D42" s="45"/>
      <c r="E42" s="45"/>
      <c r="F42" s="45"/>
      <c r="G42" s="45"/>
    </row>
    <row r="43" spans="1:7">
      <c r="A43" s="43"/>
      <c r="B43" s="144"/>
      <c r="C43" s="45"/>
      <c r="D43" s="45"/>
      <c r="E43" s="45"/>
      <c r="F43" s="45"/>
      <c r="G43" s="145"/>
    </row>
    <row r="44" spans="1:7">
      <c r="A44" s="43"/>
      <c r="B44" s="144"/>
      <c r="C44" s="45"/>
      <c r="D44" s="45"/>
      <c r="E44" s="45"/>
      <c r="F44" s="45"/>
      <c r="G44" s="45"/>
    </row>
    <row r="45" spans="1:7">
      <c r="A45" s="43"/>
      <c r="B45" s="144"/>
      <c r="C45" s="45"/>
      <c r="D45" s="45"/>
      <c r="E45" s="45"/>
      <c r="F45" s="45"/>
      <c r="G45" s="45"/>
    </row>
    <row r="46" spans="1:7">
      <c r="A46" s="43"/>
      <c r="B46" s="144"/>
      <c r="C46" s="45"/>
      <c r="D46" s="45"/>
      <c r="E46" s="45"/>
      <c r="F46" s="45"/>
      <c r="G46" s="45"/>
    </row>
    <row r="47" spans="1:7">
      <c r="A47" s="43"/>
      <c r="B47" s="144"/>
      <c r="C47" s="45"/>
      <c r="D47" s="45"/>
      <c r="E47" s="45"/>
      <c r="F47" s="45"/>
      <c r="G47" s="45"/>
    </row>
    <row r="48" spans="1:7">
      <c r="A48" s="43"/>
      <c r="B48" s="144"/>
      <c r="C48" s="45"/>
      <c r="D48" s="45"/>
      <c r="E48" s="45"/>
      <c r="F48" s="45"/>
      <c r="G48" s="45"/>
    </row>
    <row r="49" spans="1:7">
      <c r="A49" s="43"/>
      <c r="B49" s="144"/>
      <c r="C49" s="45"/>
      <c r="D49" s="45"/>
      <c r="E49" s="45"/>
      <c r="F49" s="45"/>
      <c r="G49" s="45"/>
    </row>
    <row r="50" spans="1:7">
      <c r="A50" s="43"/>
      <c r="B50" s="144"/>
      <c r="C50" s="45"/>
      <c r="D50" s="45"/>
      <c r="E50" s="45"/>
      <c r="F50" s="45"/>
      <c r="G50" s="45"/>
    </row>
    <row r="51" spans="1:7">
      <c r="A51" s="43"/>
      <c r="B51" s="144"/>
      <c r="C51" s="45"/>
      <c r="D51" s="45"/>
      <c r="E51" s="45"/>
      <c r="F51" s="45"/>
      <c r="G51" s="45"/>
    </row>
    <row r="52" spans="1:7">
      <c r="A52" s="43"/>
      <c r="B52" s="144"/>
      <c r="C52" s="45"/>
      <c r="D52" s="45"/>
      <c r="E52" s="45"/>
      <c r="F52" s="45"/>
      <c r="G52" s="45"/>
    </row>
    <row r="53" spans="1:7">
      <c r="A53" s="43"/>
      <c r="B53" s="144"/>
      <c r="C53" s="45"/>
      <c r="D53" s="45"/>
      <c r="E53" s="45"/>
      <c r="F53" s="45"/>
      <c r="G53" s="45"/>
    </row>
    <row r="54" spans="1:7">
      <c r="A54" s="43"/>
      <c r="B54" s="144"/>
      <c r="C54" s="45"/>
      <c r="D54" s="45"/>
      <c r="E54" s="45"/>
      <c r="F54" s="45"/>
      <c r="G54" s="45"/>
    </row>
    <row r="55" spans="1:7">
      <c r="A55" s="43"/>
      <c r="B55" s="144"/>
      <c r="C55" s="45"/>
      <c r="D55" s="45"/>
      <c r="E55" s="45"/>
      <c r="F55" s="45"/>
      <c r="G55" s="45"/>
    </row>
    <row r="56" spans="1:7">
      <c r="A56" s="43"/>
      <c r="B56" s="144"/>
      <c r="C56" s="45"/>
      <c r="D56" s="45"/>
      <c r="E56" s="45"/>
      <c r="F56" s="45"/>
      <c r="G56" s="45"/>
    </row>
    <row r="57" spans="1:7">
      <c r="A57" s="43"/>
      <c r="B57" s="144"/>
      <c r="C57" s="45"/>
      <c r="D57" s="45"/>
      <c r="E57" s="45"/>
      <c r="F57" s="45"/>
      <c r="G57" s="45"/>
    </row>
    <row r="58" spans="1:7">
      <c r="A58" s="43"/>
      <c r="B58" s="144"/>
      <c r="C58" s="45"/>
      <c r="D58" s="45"/>
      <c r="E58" s="45"/>
      <c r="F58" s="45"/>
      <c r="G58" s="45"/>
    </row>
    <row r="59" spans="1:7">
      <c r="A59" s="43"/>
      <c r="B59" s="144"/>
      <c r="C59" s="45"/>
      <c r="D59" s="45"/>
      <c r="E59" s="45"/>
      <c r="F59" s="45"/>
      <c r="G59" s="45"/>
    </row>
    <row r="60" spans="1:7">
      <c r="A60" s="43"/>
      <c r="B60" s="144"/>
      <c r="C60" s="45"/>
      <c r="D60" s="45"/>
      <c r="E60" s="45"/>
      <c r="F60" s="45"/>
      <c r="G60" s="45"/>
    </row>
  </sheetData>
  <mergeCells count="29">
    <mergeCell ref="K1:L1"/>
    <mergeCell ref="K2:L2"/>
    <mergeCell ref="A3:L3"/>
    <mergeCell ref="A4:A5"/>
    <mergeCell ref="B4:B5"/>
    <mergeCell ref="C4:C5"/>
    <mergeCell ref="D4:G4"/>
    <mergeCell ref="H4:K4"/>
    <mergeCell ref="L4:L5"/>
    <mergeCell ref="A6:L6"/>
    <mergeCell ref="A7:L7"/>
    <mergeCell ref="A8:L8"/>
    <mergeCell ref="A9:A12"/>
    <mergeCell ref="B9:B12"/>
    <mergeCell ref="C9:C12"/>
    <mergeCell ref="D9:D12"/>
    <mergeCell ref="E9:E12"/>
    <mergeCell ref="F9:F12"/>
    <mergeCell ref="L9:L12"/>
    <mergeCell ref="L13:L19"/>
    <mergeCell ref="A20:L20"/>
    <mergeCell ref="A22:B22"/>
    <mergeCell ref="A23:C23"/>
    <mergeCell ref="A13:A19"/>
    <mergeCell ref="B13:B19"/>
    <mergeCell ref="C13:C19"/>
    <mergeCell ref="D13:D19"/>
    <mergeCell ref="E13:E19"/>
    <mergeCell ref="F13:F19"/>
  </mergeCells>
  <pageMargins left="0.89" right="0.51181102362204722" top="0.55118110236220474" bottom="0.55118110236220474" header="0.31496062992125984" footer="0.31496062992125984"/>
  <pageSetup paperSize="9" scale="63" orientation="landscape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 2 к ПП 1</vt:lpstr>
      <vt:lpstr>пр 2 к ПП 3</vt:lpstr>
      <vt:lpstr>Лист1</vt:lpstr>
      <vt:lpstr>'пр 2 к ПП 1'!Область_печати</vt:lpstr>
      <vt:lpstr>'пр 2 к ПП 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PC-005</cp:lastModifiedBy>
  <cp:lastPrinted>2024-10-28T08:00:30Z</cp:lastPrinted>
  <dcterms:created xsi:type="dcterms:W3CDTF">2016-10-20T04:37:12Z</dcterms:created>
  <dcterms:modified xsi:type="dcterms:W3CDTF">2024-10-28T08:00:34Z</dcterms:modified>
</cp:coreProperties>
</file>