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425" yWindow="-105" windowWidth="15015" windowHeight="12720" tabRatio="486" firstSheet="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ПП1'!$A$10:$L$15</definedName>
    <definedName name="_xlnm._FilterDatabase" localSheetId="4" hidden="1">'пр к ПП2'!$A$11:$L$13</definedName>
    <definedName name="_xlnm.Print_Titles" localSheetId="5">'пр 3 к МП'!$11:$12</definedName>
    <definedName name="_xlnm.Print_Titles" localSheetId="6">'пр 4 к МП'!$16:$18</definedName>
    <definedName name="_xlnm.Print_Titles" localSheetId="7">'пр 5 к МП'!$15:$17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2">'пр к ПП1'!$10:$11</definedName>
    <definedName name="_xlnm.Print_Titles" localSheetId="4">'пр к ПП2'!$11:$12</definedName>
    <definedName name="_xlnm.Print_Area" localSheetId="6">'пр 4 к МП'!$A$1:$M$30</definedName>
    <definedName name="_xlnm.Print_Area" localSheetId="7">'пр 5 к МП'!$A$1:$K$38</definedName>
    <definedName name="_xlnm.Print_Area" localSheetId="0">'пр к пасп'!$A$1:$M$20</definedName>
    <definedName name="_xlnm.Print_Area" localSheetId="1">'пр к пасп ПП1'!$A$1:$H$26</definedName>
    <definedName name="_xlnm.Print_Area" localSheetId="2">'пр к ПП1'!$A$1:$L$27</definedName>
    <definedName name="_xlnm.Print_Area" localSheetId="4">'пр к ПП2'!$A$1:$L$35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8" l="1"/>
  <c r="K24" i="8" s="1"/>
  <c r="I24" i="8"/>
  <c r="J24" i="8"/>
  <c r="H24" i="8"/>
  <c r="J33" i="5" l="1"/>
  <c r="K33" i="5"/>
  <c r="L33" i="5"/>
  <c r="I33" i="5"/>
  <c r="H36" i="6"/>
  <c r="I36" i="6"/>
  <c r="J36" i="6"/>
  <c r="M36" i="6" s="1"/>
  <c r="M35" i="6"/>
  <c r="M21" i="6"/>
  <c r="H35" i="15" l="1"/>
  <c r="F21" i="7" l="1"/>
  <c r="G21" i="7"/>
  <c r="H21" i="7"/>
  <c r="E21" i="7"/>
  <c r="F17" i="7"/>
  <c r="G17" i="7"/>
  <c r="H17" i="7"/>
  <c r="E17" i="7"/>
  <c r="E32" i="6" l="1"/>
  <c r="F32" i="6"/>
  <c r="G32" i="6"/>
  <c r="F25" i="6"/>
  <c r="G25" i="6"/>
  <c r="E25" i="6"/>
  <c r="J28" i="5"/>
  <c r="J26" i="5" s="1"/>
  <c r="K28" i="5"/>
  <c r="K26" i="5" s="1"/>
  <c r="I28" i="5"/>
  <c r="I26" i="5" s="1"/>
  <c r="F18" i="6"/>
  <c r="G18" i="6"/>
  <c r="E18" i="6"/>
  <c r="I35" i="6" l="1"/>
  <c r="J35" i="6"/>
  <c r="H35" i="6"/>
  <c r="L22" i="2" l="1"/>
  <c r="L23" i="2" s="1"/>
  <c r="H23" i="6" l="1"/>
  <c r="I23" i="6"/>
  <c r="J23" i="6"/>
  <c r="H24" i="6"/>
  <c r="I24" i="6"/>
  <c r="J24" i="6"/>
  <c r="H20" i="6"/>
  <c r="I20" i="6"/>
  <c r="J20" i="6"/>
  <c r="H21" i="6"/>
  <c r="I21" i="6"/>
  <c r="J21" i="6"/>
  <c r="K28" i="6"/>
  <c r="Q28" i="6" s="1"/>
  <c r="K30" i="6"/>
  <c r="K31" i="6"/>
  <c r="K34" i="6"/>
  <c r="K35" i="6"/>
  <c r="Q35" i="6" s="1"/>
  <c r="K37" i="6"/>
  <c r="K38" i="6"/>
  <c r="K27" i="6"/>
  <c r="C18" i="6"/>
  <c r="C32" i="6"/>
  <c r="C25" i="6"/>
  <c r="L20" i="5"/>
  <c r="J22" i="5"/>
  <c r="K22" i="5"/>
  <c r="I22" i="5"/>
  <c r="K34" i="15"/>
  <c r="K33" i="15"/>
  <c r="K32" i="15"/>
  <c r="K31" i="15"/>
  <c r="K30" i="15"/>
  <c r="J29" i="15"/>
  <c r="I29" i="15"/>
  <c r="H29" i="15"/>
  <c r="K28" i="15"/>
  <c r="J27" i="15"/>
  <c r="J26" i="15" s="1"/>
  <c r="I27" i="15"/>
  <c r="H27" i="15"/>
  <c r="K25" i="15"/>
  <c r="K24" i="15"/>
  <c r="K23" i="15"/>
  <c r="K22" i="15"/>
  <c r="K21" i="15"/>
  <c r="K20" i="15"/>
  <c r="K19" i="15"/>
  <c r="K18" i="15"/>
  <c r="K17" i="15"/>
  <c r="K16" i="15"/>
  <c r="J15" i="15"/>
  <c r="I15" i="15"/>
  <c r="H15" i="15"/>
  <c r="K20" i="6" l="1"/>
  <c r="K24" i="6"/>
  <c r="K23" i="6"/>
  <c r="K21" i="6"/>
  <c r="Q21" i="6" s="1"/>
  <c r="K15" i="15"/>
  <c r="L28" i="5"/>
  <c r="K27" i="15"/>
  <c r="L22" i="5"/>
  <c r="K29" i="15"/>
  <c r="I26" i="15"/>
  <c r="I35" i="15" s="1"/>
  <c r="I32" i="6" s="1"/>
  <c r="J35" i="15"/>
  <c r="J32" i="6" s="1"/>
  <c r="H26" i="15"/>
  <c r="K25" i="8"/>
  <c r="K26" i="15" l="1"/>
  <c r="L26" i="5"/>
  <c r="H32" i="6"/>
  <c r="M32" i="6" s="1"/>
  <c r="K35" i="15" l="1"/>
  <c r="I21" i="8"/>
  <c r="J21" i="8"/>
  <c r="H21" i="8"/>
  <c r="I19" i="8"/>
  <c r="J19" i="8"/>
  <c r="H19" i="8"/>
  <c r="I17" i="8"/>
  <c r="J17" i="8"/>
  <c r="H17" i="8"/>
  <c r="K15" i="8"/>
  <c r="K16" i="8"/>
  <c r="K18" i="8"/>
  <c r="K20" i="8"/>
  <c r="K22" i="8"/>
  <c r="K23" i="8"/>
  <c r="I14" i="8"/>
  <c r="J14" i="8"/>
  <c r="H14" i="8"/>
  <c r="J27" i="8" l="1"/>
  <c r="J29" i="6" s="1"/>
  <c r="I27" i="8"/>
  <c r="K32" i="6"/>
  <c r="Q32" i="6" s="1"/>
  <c r="K36" i="6"/>
  <c r="Q36" i="6" s="1"/>
  <c r="H27" i="8"/>
  <c r="K19" i="8"/>
  <c r="K14" i="8"/>
  <c r="K21" i="8"/>
  <c r="K17" i="8"/>
  <c r="B18" i="3"/>
  <c r="D2" i="3"/>
  <c r="A9" i="3"/>
  <c r="B15" i="3"/>
  <c r="K25" i="5" l="1"/>
  <c r="K21" i="5" s="1"/>
  <c r="K19" i="5" s="1"/>
  <c r="K27" i="8"/>
  <c r="J25" i="5"/>
  <c r="J21" i="5" s="1"/>
  <c r="I29" i="6"/>
  <c r="H29" i="6"/>
  <c r="M29" i="6" s="1"/>
  <c r="I25" i="5"/>
  <c r="I21" i="5" s="1"/>
  <c r="J22" i="6"/>
  <c r="J18" i="6" s="1"/>
  <c r="J25" i="6"/>
  <c r="K23" i="5" l="1"/>
  <c r="K32" i="5" s="1"/>
  <c r="K31" i="5"/>
  <c r="K29" i="6"/>
  <c r="Q29" i="6" s="1"/>
  <c r="I25" i="6"/>
  <c r="I22" i="6"/>
  <c r="I18" i="6" s="1"/>
  <c r="J19" i="5"/>
  <c r="J23" i="5"/>
  <c r="I23" i="5"/>
  <c r="I32" i="5" s="1"/>
  <c r="L25" i="5"/>
  <c r="H22" i="6"/>
  <c r="H25" i="6"/>
  <c r="M25" i="6" l="1"/>
  <c r="J32" i="5"/>
  <c r="J31" i="5"/>
  <c r="M22" i="6"/>
  <c r="L23" i="5"/>
  <c r="K25" i="6"/>
  <c r="K22" i="6"/>
  <c r="H18" i="6"/>
  <c r="L21" i="5"/>
  <c r="I19" i="5"/>
  <c r="Q25" i="6" l="1"/>
  <c r="L32" i="5"/>
  <c r="L19" i="5"/>
  <c r="I31" i="5"/>
  <c r="Q22" i="6"/>
  <c r="Q18" i="6" s="1"/>
  <c r="K18" i="6"/>
  <c r="M18" i="6"/>
  <c r="L31" i="5" l="1"/>
</calcChain>
</file>

<file path=xl/sharedStrings.xml><?xml version="1.0" encoding="utf-8"?>
<sst xmlns="http://schemas.openxmlformats.org/spreadsheetml/2006/main" count="466" uniqueCount="240">
  <si>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</si>
  <si>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</si>
  <si>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</si>
  <si>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</si>
  <si>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</si>
  <si>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</si>
  <si>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</si>
  <si>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</si>
  <si>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</si>
  <si>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</si>
  <si>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</si>
  <si>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</si>
  <si>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</si>
  <si>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</si>
  <si>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</si>
  <si>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</si>
  <si>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</si>
  <si>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</si>
  <si>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</si>
  <si>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</si>
  <si>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</si>
  <si>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</si>
  <si>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</si>
  <si>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</si>
  <si>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</si>
  <si>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</si>
  <si>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</si>
  <si>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</si>
  <si>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</si>
  <si>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</si>
  <si>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</si>
  <si>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</si>
  <si>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</si>
  <si>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</si>
  <si>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</si>
  <si>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</si>
  <si>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</si>
  <si>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</si>
  <si>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</si>
  <si>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</si>
  <si>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</si>
  <si>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</si>
  <si>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</si>
  <si>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</si>
  <si>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</si>
  <si>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</si>
  <si>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</si>
  <si>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</si>
  <si>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</si>
  <si>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</si>
  <si>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</si>
  <si>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</si>
  <si>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</si>
  <si>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</si>
  <si>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</si>
  <si>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</si>
  <si>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</si>
  <si>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</si>
  <si>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</si>
  <si>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</si>
  <si>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</si>
  <si>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</si>
  <si>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</si>
  <si>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</si>
  <si>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</si>
  <si>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</si>
  <si>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</si>
  <si>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</si>
  <si>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</si>
  <si>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</si>
  <si>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</si>
  <si>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</si>
  <si>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</si>
  <si>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</si>
  <si>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</si>
  <si>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</si>
  <si>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
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</si>
  <si>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</si>
  <si>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</si>
  <si>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Задача муниципальной программы Туруханского района: Вовлечение молодежи Туруханского района в социальную практику, совершенствующую основные направления патриотического воспитания и повышение уровня социальной активности молодежи Туруханского района</t>
  </si>
  <si>
    <t>Вовлечение молодежи Туруханского района в социальную практику и развитие системы патриотического воспитания подрастающего поколения</t>
  </si>
  <si>
    <t>1.2.1.</t>
  </si>
  <si>
    <t>1.2.2.</t>
  </si>
  <si>
    <t>Развитие физической культуры, спорта и молодежной политики в Туруханском районе</t>
  </si>
  <si>
    <t>к муниципальной программе Туруханского района "Развитие физической культуры, спорта и молодежной политики в Туруханском районе"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</si>
  <si>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</si>
  <si>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</si>
  <si>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</si>
  <si>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</si>
  <si>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</si>
  <si>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</si>
  <si>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</si>
  <si>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</si>
  <si>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</si>
  <si>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</si>
  <si>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</si>
  <si>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</si>
  <si>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</si>
  <si>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</si>
  <si>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</si>
  <si>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</si>
  <si>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</si>
  <si>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</si>
  <si>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Приобретение  мячей мини футбольных 30шт., мячи баскетбольные 20 шт.,мячи волейбольные 20 шт.,экипировка земняя и летняя 10 комп.,приобретение шахмат 10 комп.,ракетки для настольного тениса 15 комп.,в течении 3-х лет.Шарики для настольного тениса 200 шт.,сетка волейбольная 15 шт, в течении 3-х лет.,беговые лыжи 20 комп. в течении 3-х лет,мауты 4 шт.,боксерская груша 1 шт., хоккейное снаряжение в течение 3-х лет 30 комплектов.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</si>
  <si>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</si>
  <si>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</si>
  <si>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</si>
  <si>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</si>
  <si>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</si>
  <si>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</si>
  <si>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</si>
  <si>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</si>
  <si>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3 человека ежегодно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</si>
  <si>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</si>
  <si>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</si>
  <si>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</si>
  <si>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</si>
  <si>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</si>
  <si>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</si>
  <si>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</si>
  <si>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</si>
  <si>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</si>
  <si>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</si>
  <si>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</si>
  <si>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</si>
  <si>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</si>
  <si>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</si>
  <si>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 xml:space="preserve"> численность граждан занимающихся физической культурой и спортом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</si>
  <si>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</si>
  <si>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</si>
  <si>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</si>
  <si>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</si>
  <si>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численность детей занимающихся детей в детско-юношеских спортивных школах</t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</si>
  <si>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</si>
  <si>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</si>
  <si>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</si>
  <si>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Задача 4. Вовлечение молодежи Туруханского района в социальную практику, совершенствующую основные направления патриотического воспитания и повышение уровня социальной активности молодежи Туруханского района.</t>
  </si>
  <si>
    <t>Реализация мероприятий направленных на поддержку деятельности молодежных центров</t>
  </si>
  <si>
    <t>Управление культуры и молодёжной политики администрации Туруханского района</t>
  </si>
  <si>
    <t>Цель подпрограммы: Создание условий для включения молодежи как активного субъекта общественных отношений через развитие и интеграцию молодежного потенциала в процессы социально-экономического, общественно-патриотического, культурного развития Туруханского района</t>
  </si>
  <si>
    <t>Задача 1. Содействие самореализации молодежи в общественной жизни, организация массовых молодежных мероприятий</t>
  </si>
  <si>
    <t xml:space="preserve"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 </t>
  </si>
  <si>
    <t xml:space="preserve">Реализация мероприятий на создания условий успешной социализации и эффективной самореализации молодежи </t>
  </si>
  <si>
    <t>Итого по мероприятию</t>
  </si>
  <si>
    <t>Управление культуры и молодёжной политки администрации Туруханского района</t>
  </si>
  <si>
    <t>244</t>
  </si>
  <si>
    <t>0707</t>
  </si>
  <si>
    <t>0730081900</t>
  </si>
  <si>
    <t xml:space="preserve">Реализация мероприятий, направленных на поддержку деятельности муниципальных молодежных центров за счет средств местного бюджета </t>
  </si>
  <si>
    <t xml:space="preserve"> администрация Туруханского района</t>
  </si>
  <si>
    <t>241</t>
  </si>
  <si>
    <t>07300S1900</t>
  </si>
  <si>
    <t>Задача 2.Профилактика асоциального поведения в молодежной среде, пропаганда здорового образа жизни молодого поколения</t>
  </si>
  <si>
    <t>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</si>
  <si>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Реализация мероприятий направленных на привлечения молодежи к здоровому образу жизни</t>
  </si>
  <si>
    <t>0738191</t>
  </si>
  <si>
    <t>2.2.</t>
  </si>
  <si>
    <t>Реализация  мероприятий по развитию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</t>
  </si>
  <si>
    <t>0738192</t>
  </si>
  <si>
    <t>Задача 3. Организация ресурсных площадок для реализации молодежной политики</t>
  </si>
  <si>
    <t xml:space="preserve"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оснащение. </t>
  </si>
  <si>
    <t xml:space="preserve">Организация отдыха подростков и молодежи </t>
  </si>
  <si>
    <t>0730081930</t>
  </si>
  <si>
    <t>4.1</t>
  </si>
  <si>
    <t xml:space="preserve">Проведение мероприятий патриотической направленности </t>
  </si>
  <si>
    <t>0730081950</t>
  </si>
  <si>
    <t>4.2</t>
  </si>
  <si>
    <t xml:space="preserve">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 </t>
  </si>
  <si>
    <t xml:space="preserve"> 0730081960</t>
  </si>
  <si>
    <t>540</t>
  </si>
  <si>
    <t>4.4</t>
  </si>
  <si>
    <t>0730074560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</si>
  <si>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включения молодёжи как активного субъекта общественных отношений через развитие и интеграцию молодёжного потенциала в процессы социально-экономического, общественно-патриотического, культурного развития Туруханского района.</t>
    </r>
  </si>
  <si>
    <t>2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</si>
  <si>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самореализации молодёжи в общественной жизни, организация массовых молодежных мероприятий</t>
    </r>
  </si>
  <si>
    <t>3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</si>
  <si>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</si>
  <si>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</si>
  <si>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Количество созданных сезонных рабочих мест для молодежи  обучающейся в общеобразовательных учреждениях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</si>
  <si>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Профилактика асоциального поведения в молодёжной среде, пропаганда здорового образа жизни молодого поколения</t>
    </r>
  </si>
  <si>
    <t>5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</si>
  <si>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</si>
  <si>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 </t>
    </r>
    <r>
      <rPr>
        <sz val="12"/>
        <color indexed="8"/>
        <rFont val="Times New Roman"/>
        <family val="1"/>
        <charset val="204"/>
      </rPr>
      <t>Организация ресурсных площадок для реализации молодёжной политики</t>
    </r>
  </si>
  <si>
    <t>6</t>
  </si>
  <si>
    <t>Организация  отдыха подростков и молодёжи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</si>
  <si>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Вовлечение молодёжи Туруханского района в социальную практику, совершенствующую основные направления патриотического воспитания и повышение уровня социальной активности молодежи Туруханского района</t>
    </r>
  </si>
  <si>
    <t>7</t>
  </si>
  <si>
    <t>Удельный вес молодежи, вовлеченной в историю Отечества, краеведческую деятельность из числа молодежи  участвующей в акциях, конкурсах и молодежных проектах</t>
  </si>
  <si>
    <t>8</t>
  </si>
  <si>
    <t>Количество молодежи, вовлеченной в добровольческую деятельность</t>
  </si>
  <si>
    <t xml:space="preserve">Удельный вес детей и молодёжи регулярно участвующей в работе патриотических объединений и клубов </t>
  </si>
  <si>
    <t>Увеличение охвата молодежи мероприятиями патриотической направленности до 100 человек ежегодно</t>
  </si>
  <si>
    <t>1.3.</t>
  </si>
  <si>
    <t>1.4.</t>
  </si>
  <si>
    <t>4.</t>
  </si>
  <si>
    <t>и значения показателей результативности подпрограммы 2 
"Вовлечение молодежи Туруханского района в социальную практику и развитие системы патриотического воспитания подрастающего поколения"</t>
  </si>
  <si>
    <t>к паспорту муниципальной  программы Туруханского района "Развитие физичекой культуры, спорта и молодежной политики в Туруханском районе"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</si>
  <si>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</si>
  <si>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</si>
  <si>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</si>
  <si>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Численность молодежи Туруханского района  участвующей в акциях, конкурсах и молодежных проектах</t>
  </si>
  <si>
    <t>Приложение к паспорту подпрограммы №1  «Развитие физической культуры и спорта»</t>
  </si>
  <si>
    <t>Приложение 
к паспорту подпрограммы 2  «Вовлечение молодежи Туруханского района в социальную практику и развитие системы патриотического воспитания подрастающего поколения»</t>
  </si>
  <si>
    <t>Приложение 
к подпрограмме 2 «Вовлечение молодежи Туруханского района с социальную практику и развитие системы патриотического воспитания подрастающего поколения»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</si>
  <si>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</si>
  <si>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</si>
  <si>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</si>
  <si>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май 2012</t>
  </si>
  <si>
    <t>Приложение № 3</t>
  </si>
  <si>
    <t>Приложение № 4</t>
  </si>
  <si>
    <t>мероприятий подпрограммы 2 «Вовлечение молодежи Туруханского района в социальную практику и развитие системы патриотического воспитания подрастающего поколения»</t>
  </si>
  <si>
    <t>33.2</t>
  </si>
  <si>
    <t>33.5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</si>
  <si>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</si>
  <si>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>33.8</t>
  </si>
  <si>
    <t>83.5</t>
  </si>
  <si>
    <t>83.6</t>
  </si>
  <si>
    <t>4.7</t>
  </si>
  <si>
    <t>4.8</t>
  </si>
  <si>
    <t>83.8</t>
  </si>
  <si>
    <t>4.9</t>
  </si>
  <si>
    <t>Приложение № 1</t>
  </si>
  <si>
    <t xml:space="preserve">к постановлению 
администрации  Туруханского района </t>
  </si>
  <si>
    <t>Приложение № 2</t>
  </si>
  <si>
    <t xml:space="preserve">Приложение 
к подпрограмме 1 "Развитие массовой физической культуры и спорта" </t>
  </si>
  <si>
    <t>"Развитие массовой физической культуры и спорта"
Туруханского района»</t>
  </si>
  <si>
    <t>мероприятий подпрограммы 1 «Развитие массовой физической культуры и спорта в Туруханском районе»</t>
  </si>
  <si>
    <t>Приложение № 6</t>
  </si>
  <si>
    <t>Приложение № 5</t>
  </si>
  <si>
    <t>Приложение № 7</t>
  </si>
  <si>
    <t>бюджеты поселений</t>
  </si>
  <si>
    <t>об источниках финансирования подпрограмм, отдельных мероприятий муниципальной программы Туруханского района</t>
  </si>
  <si>
    <t>(средства районного бюджета, в том числе средства,  поступившие из бюджетов других уровней бюджетной системы,</t>
  </si>
  <si>
    <t xml:space="preserve">от  26.04.2017 №  590-п         </t>
  </si>
  <si>
    <t xml:space="preserve">от 26.04.2017 № 590-п         </t>
  </si>
  <si>
    <t xml:space="preserve">от  26.04.2017  № 590-п         </t>
  </si>
  <si>
    <t xml:space="preserve">от  26.04.2017 № 590-п         </t>
  </si>
  <si>
    <t xml:space="preserve">от   26.04.2017  № 590-п         </t>
  </si>
  <si>
    <t xml:space="preserve">от 26.04.2017   № 590-п         </t>
  </si>
  <si>
    <t xml:space="preserve">от 26.04.2017  № 590-п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</si>
</sst>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#,##0.000"/>
    <numFmt numFmtId="167" formatCode="_-* #,##0_р_._-;\-* #,##0_р_._-;_-* &quot;-&quot;??_р_._-;_-@_-"/>
    <numFmt numFmtId="168" formatCode="_-* #,##0.000_р_._-;\-* #,##0.000_р_._-;_-* &quot;-&quot;???_р_._-;_-@_-"/>
  </numFmts>
  <fonts count="1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2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/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6" fontId="3" fillId="0" borderId="0" xfId="0" applyNumberFormat="1" applyFont="1"/>
    <xf numFmtId="166" fontId="6" fillId="3" borderId="1" xfId="5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0" fontId="4" fillId="0" borderId="1" xfId="4" applyNumberFormat="1" applyFont="1" applyFill="1" applyBorder="1" applyAlignment="1" applyProtection="1">
      <alignment horizontal="center" vertical="center" wrapText="1"/>
    </xf>
    <xf numFmtId="49" fontId="4" fillId="0" borderId="1" xfId="4" applyNumberFormat="1" applyFont="1" applyFill="1" applyBorder="1" applyAlignment="1" applyProtection="1">
      <alignment horizontal="center" vertical="center"/>
    </xf>
    <xf numFmtId="0" fontId="9" fillId="0" borderId="1" xfId="4" applyFont="1" applyBorder="1" applyAlignment="1">
      <alignment vertical="top" wrapText="1"/>
    </xf>
    <xf numFmtId="0" fontId="4" fillId="0" borderId="1" xfId="4" applyNumberFormat="1" applyFont="1" applyFill="1" applyBorder="1" applyAlignment="1" applyProtection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4" fillId="6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6" fontId="6" fillId="4" borderId="1" xfId="5" applyNumberFormat="1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166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justify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6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4" fillId="0" borderId="1" xfId="4" applyFont="1" applyBorder="1" applyAlignment="1">
      <alignment vertical="top" wrapText="1"/>
    </xf>
    <xf numFmtId="166" fontId="6" fillId="3" borderId="1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 wrapText="1"/>
    </xf>
    <xf numFmtId="166" fontId="6" fillId="2" borderId="1" xfId="5" applyNumberFormat="1" applyFont="1" applyFill="1" applyBorder="1" applyAlignment="1">
      <alignment horizontal="center" vertical="center"/>
    </xf>
    <xf numFmtId="0" fontId="15" fillId="0" borderId="0" xfId="0" applyFont="1"/>
    <xf numFmtId="166" fontId="15" fillId="0" borderId="0" xfId="0" applyNumberFormat="1" applyFont="1"/>
    <xf numFmtId="49" fontId="4" fillId="0" borderId="1" xfId="5" applyNumberFormat="1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166" fontId="4" fillId="2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166" fontId="4" fillId="0" borderId="1" xfId="5" applyNumberFormat="1" applyFont="1" applyFill="1" applyBorder="1" applyAlignment="1">
      <alignment horizontal="center" vertical="center"/>
    </xf>
    <xf numFmtId="166" fontId="4" fillId="2" borderId="1" xfId="5" applyNumberFormat="1" applyFont="1" applyFill="1" applyBorder="1" applyAlignment="1" applyProtection="1">
      <alignment horizontal="center" vertical="center"/>
    </xf>
    <xf numFmtId="166" fontId="4" fillId="0" borderId="1" xfId="5" applyNumberFormat="1" applyFont="1" applyFill="1" applyBorder="1" applyAlignment="1" applyProtection="1">
      <alignment horizontal="center" vertical="center"/>
    </xf>
    <xf numFmtId="166" fontId="4" fillId="5" borderId="1" xfId="5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 applyProtection="1">
      <alignment horizontal="left" vertical="center" wrapText="1"/>
    </xf>
    <xf numFmtId="166" fontId="6" fillId="2" borderId="1" xfId="5" applyNumberFormat="1" applyFont="1" applyFill="1" applyBorder="1" applyAlignment="1" applyProtection="1">
      <alignment horizontal="center" vertical="center"/>
    </xf>
    <xf numFmtId="0" fontId="6" fillId="0" borderId="1" xfId="5" applyFont="1" applyBorder="1" applyAlignment="1"/>
    <xf numFmtId="164" fontId="6" fillId="0" borderId="1" xfId="2" applyNumberFormat="1" applyFont="1" applyBorder="1" applyAlignment="1">
      <alignment horizontal="center" vertical="center"/>
    </xf>
    <xf numFmtId="166" fontId="6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164" fontId="3" fillId="0" borderId="0" xfId="0" applyNumberFormat="1" applyFont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4" fillId="6" borderId="1" xfId="5" applyNumberFormat="1" applyFont="1" applyFill="1" applyBorder="1" applyAlignment="1">
      <alignment horizontal="center" vertical="center"/>
    </xf>
    <xf numFmtId="166" fontId="4" fillId="6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6" borderId="1" xfId="4" applyFont="1" applyFill="1" applyBorder="1" applyAlignment="1">
      <alignment horizontal="center" vertical="center"/>
    </xf>
    <xf numFmtId="49" fontId="14" fillId="6" borderId="1" xfId="4" applyNumberFormat="1" applyFont="1" applyFill="1" applyBorder="1" applyAlignment="1">
      <alignment horizontal="center" vertical="center"/>
    </xf>
    <xf numFmtId="164" fontId="9" fillId="6" borderId="1" xfId="2" applyNumberFormat="1" applyFont="1" applyFill="1" applyBorder="1" applyAlignment="1">
      <alignment horizontal="center" vertical="center"/>
    </xf>
    <xf numFmtId="164" fontId="8" fillId="6" borderId="1" xfId="2" applyNumberFormat="1" applyFont="1" applyFill="1" applyBorder="1" applyAlignment="1">
      <alignment horizontal="center" vertical="center"/>
    </xf>
    <xf numFmtId="164" fontId="8" fillId="6" borderId="1" xfId="2" applyNumberFormat="1" applyFont="1" applyFill="1" applyBorder="1" applyAlignment="1"/>
    <xf numFmtId="0" fontId="15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49" fontId="4" fillId="0" borderId="1" xfId="4" applyNumberFormat="1" applyFont="1" applyFill="1" applyBorder="1" applyAlignment="1" applyProtection="1">
      <alignment vertical="center"/>
    </xf>
    <xf numFmtId="0" fontId="3" fillId="7" borderId="0" xfId="0" applyFont="1" applyFill="1"/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167" fontId="3" fillId="7" borderId="1" xfId="2" applyNumberFormat="1" applyFont="1" applyFill="1" applyBorder="1"/>
    <xf numFmtId="0" fontId="3" fillId="7" borderId="1" xfId="0" applyFont="1" applyFill="1" applyBorder="1"/>
    <xf numFmtId="164" fontId="3" fillId="7" borderId="1" xfId="2" applyNumberFormat="1" applyFont="1" applyFill="1" applyBorder="1"/>
    <xf numFmtId="0" fontId="16" fillId="0" borderId="0" xfId="0" applyFont="1"/>
    <xf numFmtId="164" fontId="16" fillId="0" borderId="0" xfId="2" applyNumberFormat="1" applyFont="1"/>
    <xf numFmtId="164" fontId="16" fillId="0" borderId="0" xfId="0" applyNumberFormat="1" applyFont="1"/>
    <xf numFmtId="166" fontId="16" fillId="7" borderId="1" xfId="2" applyNumberFormat="1" applyFont="1" applyFill="1" applyBorder="1"/>
    <xf numFmtId="166" fontId="6" fillId="0" borderId="1" xfId="2" applyNumberFormat="1" applyFont="1" applyBorder="1" applyAlignment="1">
      <alignment vertical="center" wrapText="1"/>
    </xf>
    <xf numFmtId="166" fontId="3" fillId="7" borderId="1" xfId="2" applyNumberFormat="1" applyFont="1" applyFill="1" applyBorder="1"/>
    <xf numFmtId="166" fontId="3" fillId="7" borderId="1" xfId="0" applyNumberFormat="1" applyFont="1" applyFill="1" applyBorder="1"/>
    <xf numFmtId="166" fontId="4" fillId="0" borderId="1" xfId="2" applyNumberFormat="1" applyFont="1" applyBorder="1" applyAlignment="1">
      <alignment vertical="center" wrapText="1"/>
    </xf>
    <xf numFmtId="168" fontId="2" fillId="0" borderId="0" xfId="0" applyNumberFormat="1" applyFont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5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/>
    </xf>
    <xf numFmtId="49" fontId="8" fillId="0" borderId="5" xfId="5" applyNumberFormat="1" applyFont="1" applyBorder="1" applyAlignment="1">
      <alignment horizontal="center" vertical="center"/>
    </xf>
    <xf numFmtId="49" fontId="8" fillId="0" borderId="7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12" fillId="0" borderId="5" xfId="5" applyFont="1" applyBorder="1" applyAlignment="1">
      <alignment horizontal="left" vertical="center" wrapText="1"/>
    </xf>
    <xf numFmtId="0" fontId="12" fillId="0" borderId="7" xfId="5" applyFont="1" applyBorder="1" applyAlignment="1">
      <alignment horizontal="left" vertical="center" wrapText="1"/>
    </xf>
    <xf numFmtId="0" fontId="9" fillId="0" borderId="5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5" xfId="5" applyFont="1" applyFill="1" applyBorder="1" applyAlignment="1">
      <alignment horizontal="left" vertical="center"/>
    </xf>
    <xf numFmtId="0" fontId="9" fillId="0" borderId="7" xfId="5" applyFont="1" applyFill="1" applyBorder="1" applyAlignment="1">
      <alignment horizontal="left" vertical="center"/>
    </xf>
    <xf numFmtId="49" fontId="9" fillId="0" borderId="5" xfId="5" applyNumberFormat="1" applyFont="1" applyFill="1" applyBorder="1" applyAlignment="1">
      <alignment horizontal="left" vertical="center" wrapText="1"/>
    </xf>
    <xf numFmtId="49" fontId="9" fillId="0" borderId="7" xfId="5" applyNumberFormat="1" applyFont="1" applyFill="1" applyBorder="1" applyAlignment="1">
      <alignment horizontal="left" vertical="center" wrapText="1"/>
    </xf>
    <xf numFmtId="0" fontId="4" fillId="0" borderId="2" xfId="4" applyNumberFormat="1" applyFont="1" applyFill="1" applyBorder="1" applyAlignment="1" applyProtection="1">
      <alignment vertical="center" wrapText="1"/>
    </xf>
    <xf numFmtId="0" fontId="4" fillId="0" borderId="3" xfId="4" applyNumberFormat="1" applyFont="1" applyFill="1" applyBorder="1" applyAlignment="1" applyProtection="1">
      <alignment vertical="center" wrapText="1"/>
    </xf>
    <xf numFmtId="0" fontId="4" fillId="0" borderId="4" xfId="4" applyNumberFormat="1" applyFont="1" applyFill="1" applyBorder="1" applyAlignment="1" applyProtection="1">
      <alignment vertical="center" wrapText="1"/>
    </xf>
    <xf numFmtId="0" fontId="9" fillId="0" borderId="2" xfId="4" applyFont="1" applyBorder="1" applyAlignment="1">
      <alignment vertical="center" wrapText="1"/>
    </xf>
    <xf numFmtId="0" fontId="9" fillId="0" borderId="3" xfId="4" applyFont="1" applyBorder="1" applyAlignment="1">
      <alignment vertical="center" wrapText="1"/>
    </xf>
    <xf numFmtId="0" fontId="9" fillId="0" borderId="4" xfId="4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left" vertical="center" wrapText="1"/>
    </xf>
    <xf numFmtId="2" fontId="6" fillId="3" borderId="1" xfId="5" applyNumberFormat="1" applyFont="1" applyFill="1" applyBorder="1" applyAlignment="1" applyProtection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1" xfId="5" applyNumberFormat="1" applyFont="1" applyBorder="1" applyAlignment="1">
      <alignment horizontal="center" vertical="center"/>
    </xf>
    <xf numFmtId="0" fontId="4" fillId="0" borderId="5" xfId="5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 wrapText="1"/>
    </xf>
    <xf numFmtId="49" fontId="4" fillId="0" borderId="7" xfId="5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5" xfId="5" applyNumberFormat="1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2"/>
  <sheetViews>
    <sheetView view="pageBreakPreview" zoomScale="86" zoomScaleNormal="70" zoomScaleSheetLayoutView="86" workbookViewId="0">
      <selection activeCell="D13" sqref="D13:D15"/>
    </sheetView>
  </sheetViews>
  <sheetFormatPr defaultRowHeight="15.75" x14ac:dyDescent="0.25"/>
  <cols>
    <col min="1" max="1" width="6.375" style="6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3">
      <c r="J1" s="96" t="s">
        <v>221</v>
      </c>
    </row>
    <row r="2" spans="1:13" ht="33.75" customHeight="1" x14ac:dyDescent="0.3">
      <c r="J2" s="157" t="s">
        <v>222</v>
      </c>
      <c r="K2" s="157"/>
      <c r="L2" s="157"/>
      <c r="M2" s="157"/>
    </row>
    <row r="3" spans="1:13" ht="18.75" customHeight="1" x14ac:dyDescent="0.3">
      <c r="J3" s="96" t="s">
        <v>233</v>
      </c>
    </row>
    <row r="4" spans="1:13" ht="25.5" customHeight="1" x14ac:dyDescent="0.25">
      <c r="J4" s="125"/>
      <c r="K4" s="125"/>
      <c r="L4" s="125"/>
      <c r="M4" s="125"/>
    </row>
    <row r="5" spans="1:13" ht="16.5" customHeight="1" x14ac:dyDescent="0.25">
      <c r="J5" s="4" t="s">
        <v>10</v>
      </c>
      <c r="K5" s="31"/>
      <c r="L5" s="31"/>
      <c r="M5" s="31"/>
    </row>
    <row r="6" spans="1:13" ht="80.25" customHeight="1" x14ac:dyDescent="0.25">
      <c r="J6" s="159" t="s">
        <v>196</v>
      </c>
      <c r="K6" s="159"/>
      <c r="L6" s="159"/>
      <c r="M6" s="159"/>
    </row>
    <row r="8" spans="1:13" ht="18.75" x14ac:dyDescent="0.25">
      <c r="A8" s="158" t="s">
        <v>1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ht="18.75" x14ac:dyDescent="0.25">
      <c r="A9" s="158" t="s">
        <v>9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ht="18.75" x14ac:dyDescent="0.25">
      <c r="A10" s="158" t="s">
        <v>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ht="18.75" x14ac:dyDescent="0.25">
      <c r="A11" s="158" t="s">
        <v>8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ht="18.75" x14ac:dyDescent="0.25">
      <c r="A12" s="2"/>
    </row>
    <row r="13" spans="1:13" ht="49.5" customHeight="1" x14ac:dyDescent="0.25">
      <c r="A13" s="160" t="s">
        <v>19</v>
      </c>
      <c r="B13" s="155" t="s">
        <v>4</v>
      </c>
      <c r="C13" s="155" t="s">
        <v>2</v>
      </c>
      <c r="D13" s="155" t="s">
        <v>64</v>
      </c>
      <c r="E13" s="155" t="s">
        <v>5</v>
      </c>
      <c r="F13" s="155"/>
      <c r="G13" s="155"/>
      <c r="H13" s="155"/>
      <c r="I13" s="155"/>
      <c r="J13" s="155"/>
      <c r="K13" s="155"/>
      <c r="L13" s="155"/>
      <c r="M13" s="155"/>
    </row>
    <row r="14" spans="1:13" ht="95.25" customHeight="1" x14ac:dyDescent="0.25">
      <c r="A14" s="160"/>
      <c r="B14" s="155"/>
      <c r="C14" s="155"/>
      <c r="D14" s="155"/>
      <c r="E14" s="155" t="s">
        <v>53</v>
      </c>
      <c r="F14" s="155" t="s">
        <v>54</v>
      </c>
      <c r="G14" s="161" t="s">
        <v>58</v>
      </c>
      <c r="H14" s="155" t="s">
        <v>50</v>
      </c>
      <c r="I14" s="155" t="s">
        <v>51</v>
      </c>
      <c r="J14" s="155" t="s">
        <v>52</v>
      </c>
      <c r="K14" s="155" t="s">
        <v>6</v>
      </c>
      <c r="L14" s="155"/>
      <c r="M14" s="155"/>
    </row>
    <row r="15" spans="1:13" x14ac:dyDescent="0.25">
      <c r="A15" s="160"/>
      <c r="B15" s="155"/>
      <c r="C15" s="155"/>
      <c r="D15" s="155"/>
      <c r="E15" s="155"/>
      <c r="F15" s="155"/>
      <c r="G15" s="161"/>
      <c r="H15" s="155"/>
      <c r="I15" s="155"/>
      <c r="J15" s="155"/>
      <c r="K15" s="116" t="s">
        <v>55</v>
      </c>
      <c r="L15" s="116" t="s">
        <v>56</v>
      </c>
      <c r="M15" s="116" t="s">
        <v>57</v>
      </c>
    </row>
    <row r="16" spans="1:13" ht="42.75" customHeight="1" x14ac:dyDescent="0.25">
      <c r="A16" s="16">
        <v>1</v>
      </c>
      <c r="B16" s="116">
        <v>2</v>
      </c>
      <c r="C16" s="116">
        <v>3</v>
      </c>
      <c r="D16" s="116">
        <v>4</v>
      </c>
      <c r="E16" s="116">
        <v>5</v>
      </c>
      <c r="F16" s="116">
        <v>6</v>
      </c>
      <c r="G16" s="116">
        <v>7</v>
      </c>
      <c r="H16" s="116">
        <v>8</v>
      </c>
      <c r="I16" s="116">
        <v>9</v>
      </c>
      <c r="J16" s="116">
        <v>10</v>
      </c>
      <c r="K16" s="116">
        <v>11</v>
      </c>
      <c r="L16" s="116">
        <v>12</v>
      </c>
      <c r="M16" s="116">
        <v>13</v>
      </c>
    </row>
    <row r="17" spans="1:13" ht="44.25" customHeight="1" x14ac:dyDescent="0.25">
      <c r="A17" s="75">
        <v>1</v>
      </c>
      <c r="B17" s="156" t="s">
        <v>197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</row>
    <row r="18" spans="1:13" ht="87" customHeight="1" x14ac:dyDescent="0.25">
      <c r="A18" s="77" t="s">
        <v>3</v>
      </c>
      <c r="B18" s="117" t="s">
        <v>198</v>
      </c>
      <c r="C18" s="116" t="s">
        <v>60</v>
      </c>
      <c r="D18" s="117">
        <v>2777</v>
      </c>
      <c r="E18" s="117">
        <v>2727</v>
      </c>
      <c r="F18" s="117">
        <v>4902</v>
      </c>
      <c r="G18" s="117">
        <v>5509</v>
      </c>
      <c r="H18" s="117">
        <v>5603</v>
      </c>
      <c r="I18" s="117">
        <v>5698</v>
      </c>
      <c r="J18" s="117">
        <v>5780</v>
      </c>
      <c r="K18" s="117">
        <v>5861</v>
      </c>
      <c r="L18" s="117">
        <v>5942</v>
      </c>
      <c r="M18" s="117">
        <v>6000</v>
      </c>
    </row>
    <row r="19" spans="1:13" ht="44.25" customHeight="1" x14ac:dyDescent="0.25">
      <c r="A19" s="77" t="s">
        <v>61</v>
      </c>
      <c r="B19" s="118" t="s">
        <v>199</v>
      </c>
      <c r="C19" s="116" t="s">
        <v>60</v>
      </c>
      <c r="D19" s="117">
        <v>814</v>
      </c>
      <c r="E19" s="117">
        <v>824</v>
      </c>
      <c r="F19" s="117">
        <v>723</v>
      </c>
      <c r="G19" s="117">
        <v>676</v>
      </c>
      <c r="H19" s="117">
        <v>700</v>
      </c>
      <c r="I19" s="117">
        <v>750</v>
      </c>
      <c r="J19" s="117">
        <v>825</v>
      </c>
      <c r="K19" s="117">
        <v>850</v>
      </c>
      <c r="L19" s="117">
        <v>975</v>
      </c>
      <c r="M19" s="117">
        <v>1100</v>
      </c>
    </row>
    <row r="20" spans="1:13" ht="58.5" customHeight="1" x14ac:dyDescent="0.25">
      <c r="A20" s="74" t="s">
        <v>192</v>
      </c>
      <c r="B20" s="117" t="s">
        <v>200</v>
      </c>
      <c r="C20" s="116" t="s">
        <v>60</v>
      </c>
      <c r="D20" s="117">
        <v>2320</v>
      </c>
      <c r="E20" s="117">
        <v>2217</v>
      </c>
      <c r="F20" s="117">
        <v>2260</v>
      </c>
      <c r="G20" s="117">
        <v>2310</v>
      </c>
      <c r="H20" s="117">
        <v>2346</v>
      </c>
      <c r="I20" s="117">
        <v>2360</v>
      </c>
      <c r="J20" s="117">
        <v>2550</v>
      </c>
      <c r="K20" s="117">
        <v>2585</v>
      </c>
      <c r="L20" s="117">
        <v>2593</v>
      </c>
      <c r="M20" s="117">
        <v>2604</v>
      </c>
    </row>
    <row r="21" spans="1:13" ht="22.5" customHeight="1" x14ac:dyDescent="0.25"/>
    <row r="22" spans="1:13" ht="22.5" customHeight="1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>
        <f>L18-K18</f>
        <v>81</v>
      </c>
      <c r="M22" s="76"/>
    </row>
    <row r="23" spans="1:13" ht="22.5" customHeight="1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>
        <f>L22/5</f>
        <v>16.2</v>
      </c>
      <c r="M23" s="76"/>
    </row>
    <row r="24" spans="1:13" ht="22.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ht="22.5" customHeight="1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22.5" customHeight="1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ht="22.5" customHeight="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ht="22.5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ht="22.5" customHeight="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0" spans="1:13" ht="22.5" customHeight="1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ht="22.5" customHeight="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22.5" customHeight="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ht="22.5" customHeight="1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</row>
    <row r="34" spans="1:13" ht="22.5" customHeight="1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ht="22.5" customHeight="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82"/>
      <c r="K35" s="76"/>
      <c r="L35" s="76"/>
      <c r="M35" s="76"/>
    </row>
    <row r="36" spans="1:13" ht="22.5" customHeight="1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ht="22.5" customHeight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3" ht="22.5" customHeight="1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ht="22.5" customHeight="1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3" ht="22.5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ht="22.5" customHeight="1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1:13" ht="22.5" customHeight="1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</sheetData>
  <mergeCells count="19">
    <mergeCell ref="F14:F15"/>
    <mergeCell ref="G14:G15"/>
    <mergeCell ref="H14:H15"/>
    <mergeCell ref="I14:I15"/>
    <mergeCell ref="J14:J15"/>
    <mergeCell ref="K14:M14"/>
    <mergeCell ref="B17:M17"/>
    <mergeCell ref="J2:M2"/>
    <mergeCell ref="A8:M8"/>
    <mergeCell ref="A9:M9"/>
    <mergeCell ref="A10:M10"/>
    <mergeCell ref="A11:M11"/>
    <mergeCell ref="J6:M6"/>
    <mergeCell ref="A13:A15"/>
    <mergeCell ref="B13:B15"/>
    <mergeCell ref="C13:C15"/>
    <mergeCell ref="D13:D15"/>
    <mergeCell ref="E13:M13"/>
    <mergeCell ref="E14:E15"/>
  </mergeCells>
  <printOptions horizontalCentered="1"/>
  <pageMargins left="0.78740157480314965" right="0.78740157480314965" top="1.1811023622047245" bottom="0.3937007874015748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6"/>
  <sheetViews>
    <sheetView view="pageBreakPreview" zoomScale="80" zoomScaleNormal="70" zoomScaleSheetLayoutView="80" workbookViewId="0">
      <selection activeCell="A8" sqref="A7:H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28.5" customHeight="1" x14ac:dyDescent="0.3">
      <c r="F1" s="96" t="s">
        <v>223</v>
      </c>
      <c r="G1" s="96"/>
      <c r="H1" s="96"/>
    </row>
    <row r="2" spans="1:8" ht="22.5" customHeight="1" x14ac:dyDescent="0.3">
      <c r="F2" s="157" t="s">
        <v>222</v>
      </c>
      <c r="G2" s="157"/>
      <c r="H2" s="157"/>
    </row>
    <row r="3" spans="1:8" ht="19.5" customHeight="1" x14ac:dyDescent="0.3">
      <c r="F3" s="96" t="s">
        <v>234</v>
      </c>
      <c r="G3" s="96"/>
      <c r="H3" s="96"/>
    </row>
    <row r="4" spans="1:8" ht="66" customHeight="1" x14ac:dyDescent="0.25">
      <c r="F4" s="162" t="s">
        <v>201</v>
      </c>
      <c r="G4" s="162"/>
      <c r="H4" s="162"/>
    </row>
    <row r="5" spans="1:8" ht="0.75" hidden="1" customHeight="1" x14ac:dyDescent="0.25">
      <c r="A5" s="11"/>
    </row>
    <row r="6" spans="1:8" ht="18.75" hidden="1" customHeight="1" x14ac:dyDescent="0.25">
      <c r="A6" s="11"/>
    </row>
    <row r="7" spans="1:8" ht="18.75" x14ac:dyDescent="0.25">
      <c r="A7" s="158" t="s">
        <v>1</v>
      </c>
      <c r="B7" s="158"/>
      <c r="C7" s="158"/>
      <c r="D7" s="158"/>
      <c r="E7" s="158"/>
      <c r="F7" s="158"/>
      <c r="G7" s="158"/>
      <c r="H7" s="158"/>
    </row>
    <row r="8" spans="1:8" ht="18.75" x14ac:dyDescent="0.25">
      <c r="A8" s="167" t="s">
        <v>66</v>
      </c>
      <c r="B8" s="158"/>
      <c r="C8" s="158"/>
      <c r="D8" s="158"/>
      <c r="E8" s="158"/>
      <c r="F8" s="158"/>
      <c r="G8" s="158"/>
      <c r="H8" s="158"/>
    </row>
    <row r="9" spans="1:8" ht="36" customHeight="1" x14ac:dyDescent="0.25">
      <c r="A9" s="167" t="s">
        <v>225</v>
      </c>
      <c r="B9" s="158"/>
      <c r="C9" s="158"/>
      <c r="D9" s="158"/>
      <c r="E9" s="158"/>
      <c r="F9" s="158"/>
      <c r="G9" s="158"/>
      <c r="H9" s="158"/>
    </row>
    <row r="10" spans="1:8" ht="13.5" customHeight="1" x14ac:dyDescent="0.25">
      <c r="A10" s="11"/>
    </row>
    <row r="11" spans="1:8" x14ac:dyDescent="0.25">
      <c r="A11" s="160" t="s">
        <v>19</v>
      </c>
      <c r="B11" s="160" t="s">
        <v>43</v>
      </c>
      <c r="C11" s="160" t="s">
        <v>2</v>
      </c>
      <c r="D11" s="160" t="s">
        <v>44</v>
      </c>
      <c r="E11" s="160" t="s">
        <v>45</v>
      </c>
      <c r="F11" s="160"/>
      <c r="G11" s="160"/>
      <c r="H11" s="160"/>
    </row>
    <row r="12" spans="1:8" x14ac:dyDescent="0.25">
      <c r="A12" s="160"/>
      <c r="B12" s="160"/>
      <c r="C12" s="160"/>
      <c r="D12" s="160"/>
      <c r="E12" s="120" t="s">
        <v>58</v>
      </c>
      <c r="F12" s="119" t="s">
        <v>50</v>
      </c>
      <c r="G12" s="119" t="s">
        <v>51</v>
      </c>
      <c r="H12" s="119" t="s">
        <v>52</v>
      </c>
    </row>
    <row r="13" spans="1:8" x14ac:dyDescent="0.25">
      <c r="A13" s="12">
        <v>1</v>
      </c>
      <c r="B13" s="3">
        <v>2</v>
      </c>
      <c r="C13" s="12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</row>
    <row r="14" spans="1:8" ht="49.5" customHeight="1" x14ac:dyDescent="0.25">
      <c r="A14" s="165" t="s">
        <v>123</v>
      </c>
      <c r="B14" s="165"/>
      <c r="C14" s="165"/>
      <c r="D14" s="165"/>
      <c r="E14" s="165"/>
      <c r="F14" s="165"/>
      <c r="G14" s="165"/>
      <c r="H14" s="166"/>
    </row>
    <row r="15" spans="1:8" ht="42" customHeight="1" x14ac:dyDescent="0.25">
      <c r="A15" s="68" t="s">
        <v>86</v>
      </c>
      <c r="B15" s="163" t="s">
        <v>124</v>
      </c>
      <c r="C15" s="163"/>
      <c r="D15" s="163"/>
      <c r="E15" s="163"/>
      <c r="F15" s="163"/>
      <c r="G15" s="163"/>
      <c r="H15" s="163"/>
    </row>
    <row r="16" spans="1:8" ht="45" customHeight="1" x14ac:dyDescent="0.25">
      <c r="A16" s="68" t="s">
        <v>3</v>
      </c>
      <c r="B16" s="48" t="s">
        <v>125</v>
      </c>
      <c r="C16" s="59" t="s">
        <v>63</v>
      </c>
      <c r="D16" s="59" t="s">
        <v>126</v>
      </c>
      <c r="E16" s="59">
        <v>8</v>
      </c>
      <c r="F16" s="59">
        <v>8</v>
      </c>
      <c r="G16" s="59">
        <v>9</v>
      </c>
      <c r="H16" s="59">
        <v>11</v>
      </c>
    </row>
    <row r="17" spans="1:8" ht="45" customHeight="1" x14ac:dyDescent="0.25">
      <c r="A17" s="69" t="s">
        <v>61</v>
      </c>
      <c r="B17" s="60" t="s">
        <v>127</v>
      </c>
      <c r="C17" s="59" t="s">
        <v>60</v>
      </c>
      <c r="D17" s="59" t="s">
        <v>128</v>
      </c>
      <c r="E17" s="59">
        <f>'пр к пасп'!G18</f>
        <v>5509</v>
      </c>
      <c r="F17" s="122">
        <f>'пр к пасп'!H18</f>
        <v>5603</v>
      </c>
      <c r="G17" s="122">
        <f>'пр к пасп'!I18</f>
        <v>5698</v>
      </c>
      <c r="H17" s="122">
        <f>'пр к пасп'!J18</f>
        <v>5780</v>
      </c>
    </row>
    <row r="18" spans="1:8" ht="47.25" x14ac:dyDescent="0.25">
      <c r="A18" s="69" t="s">
        <v>192</v>
      </c>
      <c r="B18" s="60" t="s">
        <v>129</v>
      </c>
      <c r="C18" s="59" t="s">
        <v>63</v>
      </c>
      <c r="D18" s="59" t="s">
        <v>128</v>
      </c>
      <c r="E18" s="59">
        <v>4</v>
      </c>
      <c r="F18" s="59">
        <v>5</v>
      </c>
      <c r="G18" s="59">
        <v>5</v>
      </c>
      <c r="H18" s="59">
        <v>5</v>
      </c>
    </row>
    <row r="19" spans="1:8" ht="47.25" x14ac:dyDescent="0.25">
      <c r="A19" s="69" t="s">
        <v>193</v>
      </c>
      <c r="B19" s="60" t="s">
        <v>130</v>
      </c>
      <c r="C19" s="59" t="s">
        <v>75</v>
      </c>
      <c r="D19" s="59" t="s">
        <v>128</v>
      </c>
      <c r="E19" s="59" t="s">
        <v>211</v>
      </c>
      <c r="F19" s="59" t="s">
        <v>212</v>
      </c>
      <c r="G19" s="59" t="s">
        <v>214</v>
      </c>
      <c r="H19" s="59">
        <v>35</v>
      </c>
    </row>
    <row r="20" spans="1:8" ht="33" customHeight="1" x14ac:dyDescent="0.25">
      <c r="A20" s="69" t="s">
        <v>94</v>
      </c>
      <c r="B20" s="163" t="s">
        <v>131</v>
      </c>
      <c r="C20" s="163"/>
      <c r="D20" s="163"/>
      <c r="E20" s="163"/>
      <c r="F20" s="163"/>
      <c r="G20" s="163"/>
      <c r="H20" s="163"/>
    </row>
    <row r="21" spans="1:8" ht="47.25" x14ac:dyDescent="0.25">
      <c r="A21" s="69" t="s">
        <v>62</v>
      </c>
      <c r="B21" s="61" t="s">
        <v>132</v>
      </c>
      <c r="C21" s="59" t="s">
        <v>60</v>
      </c>
      <c r="D21" s="59" t="s">
        <v>128</v>
      </c>
      <c r="E21" s="59">
        <f>'пр к пасп'!G19</f>
        <v>676</v>
      </c>
      <c r="F21" s="122">
        <f>'пр к пасп'!H19</f>
        <v>700</v>
      </c>
      <c r="G21" s="122">
        <f>'пр к пасп'!I19</f>
        <v>750</v>
      </c>
      <c r="H21" s="122">
        <f>'пр к пасп'!J19</f>
        <v>825</v>
      </c>
    </row>
    <row r="22" spans="1:8" ht="47.25" x14ac:dyDescent="0.25">
      <c r="A22" s="69" t="s">
        <v>156</v>
      </c>
      <c r="B22" s="61" t="s">
        <v>133</v>
      </c>
      <c r="C22" s="59" t="s">
        <v>60</v>
      </c>
      <c r="D22" s="59" t="s">
        <v>128</v>
      </c>
      <c r="E22" s="59">
        <v>198</v>
      </c>
      <c r="F22" s="59">
        <v>200</v>
      </c>
      <c r="G22" s="59">
        <v>210</v>
      </c>
      <c r="H22" s="59">
        <v>210</v>
      </c>
    </row>
    <row r="23" spans="1:8" ht="39" customHeight="1" x14ac:dyDescent="0.25">
      <c r="A23" s="69" t="s">
        <v>99</v>
      </c>
      <c r="B23" s="163" t="s">
        <v>134</v>
      </c>
      <c r="C23" s="163"/>
      <c r="D23" s="163"/>
      <c r="E23" s="163"/>
      <c r="F23" s="163"/>
      <c r="G23" s="163"/>
      <c r="H23" s="163"/>
    </row>
    <row r="24" spans="1:8" ht="47.25" x14ac:dyDescent="0.25">
      <c r="A24" s="69" t="s">
        <v>72</v>
      </c>
      <c r="B24" s="61" t="s">
        <v>135</v>
      </c>
      <c r="C24" s="59" t="s">
        <v>63</v>
      </c>
      <c r="D24" s="59" t="s">
        <v>128</v>
      </c>
      <c r="E24" s="59">
        <v>7</v>
      </c>
      <c r="F24" s="59">
        <v>7</v>
      </c>
      <c r="G24" s="59">
        <v>8</v>
      </c>
      <c r="H24" s="59">
        <v>10</v>
      </c>
    </row>
    <row r="25" spans="1:8" ht="47.25" customHeight="1" x14ac:dyDescent="0.25">
      <c r="A25" s="69" t="s">
        <v>194</v>
      </c>
      <c r="B25" s="164" t="s">
        <v>213</v>
      </c>
      <c r="C25" s="164"/>
      <c r="D25" s="164"/>
      <c r="E25" s="164"/>
      <c r="F25" s="164"/>
      <c r="G25" s="164"/>
      <c r="H25" s="164"/>
    </row>
    <row r="26" spans="1:8" ht="63" x14ac:dyDescent="0.25">
      <c r="A26" s="69" t="s">
        <v>73</v>
      </c>
      <c r="B26" s="39" t="s">
        <v>110</v>
      </c>
      <c r="C26" s="59" t="s">
        <v>60</v>
      </c>
      <c r="D26" s="59" t="s">
        <v>128</v>
      </c>
      <c r="E26" s="59">
        <v>3</v>
      </c>
      <c r="F26" s="59">
        <v>3</v>
      </c>
      <c r="G26" s="59">
        <v>3</v>
      </c>
      <c r="H26" s="59">
        <v>3</v>
      </c>
    </row>
  </sheetData>
  <mergeCells count="15">
    <mergeCell ref="F2:H2"/>
    <mergeCell ref="F4:H4"/>
    <mergeCell ref="B20:H20"/>
    <mergeCell ref="B23:H23"/>
    <mergeCell ref="B25:H25"/>
    <mergeCell ref="A14:H14"/>
    <mergeCell ref="A7:H7"/>
    <mergeCell ref="A8:H8"/>
    <mergeCell ref="A11:A12"/>
    <mergeCell ref="B11:B12"/>
    <mergeCell ref="C11:C12"/>
    <mergeCell ref="D11:D12"/>
    <mergeCell ref="E11:H11"/>
    <mergeCell ref="A9:H9"/>
    <mergeCell ref="B15:H15"/>
  </mergeCells>
  <pageMargins left="0.78740157480314965" right="0.78740157480314965" top="0.26541666666666669" bottom="0.39370078740157483" header="0.31496062992125984" footer="0.31496062992125984"/>
  <pageSetup paperSize="9" scale="98" fitToHeight="0" orientation="landscape" r:id="rId1"/>
  <rowBreaks count="1" manualBreakCount="1">
    <brk id="1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7"/>
  <sheetViews>
    <sheetView view="pageBreakPreview" zoomScale="85" zoomScaleNormal="70" zoomScaleSheetLayoutView="85" workbookViewId="0">
      <selection activeCell="B4" sqref="B4"/>
    </sheetView>
  </sheetViews>
  <sheetFormatPr defaultRowHeight="18.75" x14ac:dyDescent="0.25"/>
  <cols>
    <col min="1" max="1" width="4.75" style="15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3.75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21" customHeight="1" x14ac:dyDescent="0.3">
      <c r="K1" s="96" t="s">
        <v>208</v>
      </c>
      <c r="L1" s="133"/>
    </row>
    <row r="2" spans="1:12" ht="35.25" customHeight="1" x14ac:dyDescent="0.3">
      <c r="K2" s="157" t="s">
        <v>222</v>
      </c>
      <c r="L2" s="157"/>
    </row>
    <row r="3" spans="1:12" ht="24.75" customHeight="1" x14ac:dyDescent="0.3">
      <c r="A3" s="126"/>
      <c r="K3" s="96" t="s">
        <v>235</v>
      </c>
      <c r="L3" s="133"/>
    </row>
    <row r="4" spans="1:12" ht="129" customHeight="1" x14ac:dyDescent="0.25">
      <c r="A4" s="126"/>
      <c r="K4" s="162" t="s">
        <v>224</v>
      </c>
      <c r="L4" s="162"/>
    </row>
    <row r="5" spans="1:12" ht="20.25" customHeight="1" x14ac:dyDescent="0.25">
      <c r="A5" s="126"/>
    </row>
    <row r="6" spans="1:12" ht="19.5" customHeight="1" x14ac:dyDescent="0.25"/>
    <row r="7" spans="1:12" x14ac:dyDescent="0.25">
      <c r="A7" s="158" t="s">
        <v>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2" x14ac:dyDescent="0.25">
      <c r="A8" s="158" t="s">
        <v>226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10" spans="1:12" ht="30.75" customHeight="1" x14ac:dyDescent="0.25">
      <c r="A10" s="160" t="s">
        <v>19</v>
      </c>
      <c r="B10" s="160" t="s">
        <v>46</v>
      </c>
      <c r="C10" s="160" t="s">
        <v>26</v>
      </c>
      <c r="D10" s="160" t="s">
        <v>24</v>
      </c>
      <c r="E10" s="160"/>
      <c r="F10" s="160"/>
      <c r="G10" s="160"/>
      <c r="H10" s="160" t="s">
        <v>47</v>
      </c>
      <c r="I10" s="160"/>
      <c r="J10" s="160"/>
      <c r="K10" s="160"/>
      <c r="L10" s="160" t="s">
        <v>48</v>
      </c>
    </row>
    <row r="11" spans="1:12" ht="90" customHeight="1" x14ac:dyDescent="0.25">
      <c r="A11" s="160"/>
      <c r="B11" s="160"/>
      <c r="C11" s="160"/>
      <c r="D11" s="83" t="s">
        <v>26</v>
      </c>
      <c r="E11" s="83" t="s">
        <v>27</v>
      </c>
      <c r="F11" s="83" t="s">
        <v>28</v>
      </c>
      <c r="G11" s="83" t="s">
        <v>29</v>
      </c>
      <c r="H11" s="83">
        <v>2017</v>
      </c>
      <c r="I11" s="83">
        <v>2018</v>
      </c>
      <c r="J11" s="83">
        <v>2019</v>
      </c>
      <c r="K11" s="83" t="s">
        <v>49</v>
      </c>
      <c r="L11" s="160"/>
    </row>
    <row r="12" spans="1:12" x14ac:dyDescent="0.25">
      <c r="A12" s="83">
        <v>1</v>
      </c>
      <c r="B12" s="83">
        <v>2</v>
      </c>
      <c r="C12" s="83">
        <v>3</v>
      </c>
      <c r="D12" s="83">
        <v>4</v>
      </c>
      <c r="E12" s="83">
        <v>5</v>
      </c>
      <c r="F12" s="83">
        <v>6</v>
      </c>
      <c r="G12" s="83">
        <v>7</v>
      </c>
      <c r="H12" s="83">
        <v>8</v>
      </c>
      <c r="I12" s="83">
        <v>9</v>
      </c>
      <c r="J12" s="83">
        <v>10</v>
      </c>
      <c r="K12" s="83">
        <v>11</v>
      </c>
      <c r="L12" s="83">
        <v>12</v>
      </c>
    </row>
    <row r="13" spans="1:12" x14ac:dyDescent="0.25">
      <c r="A13" s="170" t="s">
        <v>85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</row>
    <row r="14" spans="1:12" ht="52.5" customHeight="1" x14ac:dyDescent="0.25">
      <c r="A14" s="37" t="s">
        <v>86</v>
      </c>
      <c r="B14" s="170" t="s">
        <v>87</v>
      </c>
      <c r="C14" s="170"/>
      <c r="D14" s="170"/>
      <c r="E14" s="170"/>
      <c r="F14" s="170"/>
      <c r="G14" s="170"/>
      <c r="H14" s="44">
        <f>SUM(H15:H16)</f>
        <v>3033.1899999999996</v>
      </c>
      <c r="I14" s="44">
        <f>SUM(I15:I16)</f>
        <v>3033.1899999999996</v>
      </c>
      <c r="J14" s="44">
        <f>SUM(J15:J16)</f>
        <v>3033.1899999999996</v>
      </c>
      <c r="K14" s="44">
        <f>SUM(H14:J14)</f>
        <v>9099.57</v>
      </c>
      <c r="L14" s="38"/>
    </row>
    <row r="15" spans="1:12" ht="134.25" customHeight="1" x14ac:dyDescent="0.25">
      <c r="A15" s="37" t="s">
        <v>88</v>
      </c>
      <c r="B15" s="88" t="s">
        <v>89</v>
      </c>
      <c r="C15" s="39" t="s">
        <v>59</v>
      </c>
      <c r="D15" s="40">
        <v>241</v>
      </c>
      <c r="E15" s="40">
        <v>1102</v>
      </c>
      <c r="F15" s="42" t="s">
        <v>114</v>
      </c>
      <c r="G15" s="40">
        <v>244</v>
      </c>
      <c r="H15" s="130">
        <v>2270.89</v>
      </c>
      <c r="I15" s="130">
        <v>2270.89</v>
      </c>
      <c r="J15" s="45">
        <v>2270.89</v>
      </c>
      <c r="K15" s="44">
        <f t="shared" ref="K15:K23" si="0">SUM(H15:J15)</f>
        <v>6812.67</v>
      </c>
      <c r="L15" s="89" t="s">
        <v>90</v>
      </c>
    </row>
    <row r="16" spans="1:12" s="17" customFormat="1" ht="108" customHeight="1" x14ac:dyDescent="0.25">
      <c r="A16" s="37" t="s">
        <v>91</v>
      </c>
      <c r="B16" s="90" t="s">
        <v>92</v>
      </c>
      <c r="C16" s="39" t="s">
        <v>59</v>
      </c>
      <c r="D16" s="40">
        <v>241</v>
      </c>
      <c r="E16" s="40">
        <v>1102</v>
      </c>
      <c r="F16" s="42" t="s">
        <v>115</v>
      </c>
      <c r="G16" s="40">
        <v>540</v>
      </c>
      <c r="H16" s="130">
        <v>762.3</v>
      </c>
      <c r="I16" s="130">
        <v>762.3</v>
      </c>
      <c r="J16" s="45">
        <v>762.3</v>
      </c>
      <c r="K16" s="44">
        <f t="shared" si="0"/>
        <v>2286.8999999999996</v>
      </c>
      <c r="L16" s="89" t="s">
        <v>93</v>
      </c>
    </row>
    <row r="17" spans="1:12" x14ac:dyDescent="0.25">
      <c r="A17" s="37" t="s">
        <v>94</v>
      </c>
      <c r="B17" s="170" t="s">
        <v>95</v>
      </c>
      <c r="C17" s="170"/>
      <c r="D17" s="170"/>
      <c r="E17" s="170"/>
      <c r="F17" s="170"/>
      <c r="G17" s="170"/>
      <c r="H17" s="131">
        <f>SUM(H18:H18)</f>
        <v>1962.36</v>
      </c>
      <c r="I17" s="131">
        <f>SUM(I18:I18)</f>
        <v>1962.36</v>
      </c>
      <c r="J17" s="44">
        <f>SUM(J18:J18)</f>
        <v>1962.36</v>
      </c>
      <c r="K17" s="44">
        <f t="shared" si="0"/>
        <v>5887.08</v>
      </c>
      <c r="L17" s="70"/>
    </row>
    <row r="18" spans="1:12" ht="126" x14ac:dyDescent="0.25">
      <c r="A18" s="37" t="s">
        <v>96</v>
      </c>
      <c r="B18" s="84" t="s">
        <v>97</v>
      </c>
      <c r="C18" s="41" t="s">
        <v>59</v>
      </c>
      <c r="D18" s="40">
        <v>241</v>
      </c>
      <c r="E18" s="40">
        <v>1102</v>
      </c>
      <c r="F18" s="42" t="s">
        <v>116</v>
      </c>
      <c r="G18" s="40">
        <v>244</v>
      </c>
      <c r="H18" s="130">
        <v>1962.36</v>
      </c>
      <c r="I18" s="130">
        <v>1962.36</v>
      </c>
      <c r="J18" s="45">
        <v>1962.36</v>
      </c>
      <c r="K18" s="44">
        <f t="shared" si="0"/>
        <v>5887.08</v>
      </c>
      <c r="L18" s="89" t="s">
        <v>98</v>
      </c>
    </row>
    <row r="19" spans="1:12" x14ac:dyDescent="0.25">
      <c r="A19" s="37" t="s">
        <v>99</v>
      </c>
      <c r="B19" s="170" t="s">
        <v>100</v>
      </c>
      <c r="C19" s="170"/>
      <c r="D19" s="170"/>
      <c r="E19" s="170"/>
      <c r="F19" s="170"/>
      <c r="G19" s="170"/>
      <c r="H19" s="131">
        <f>SUM(H20:H20)</f>
        <v>450.65</v>
      </c>
      <c r="I19" s="131">
        <f>SUM(I20:I20)</f>
        <v>450.65</v>
      </c>
      <c r="J19" s="44">
        <f>SUM(J20:J20)</f>
        <v>450.65</v>
      </c>
      <c r="K19" s="44">
        <f t="shared" si="0"/>
        <v>1351.9499999999998</v>
      </c>
      <c r="L19" s="70"/>
    </row>
    <row r="20" spans="1:12" ht="315" x14ac:dyDescent="0.25">
      <c r="A20" s="37" t="s">
        <v>101</v>
      </c>
      <c r="B20" s="84" t="s">
        <v>102</v>
      </c>
      <c r="C20" s="41" t="s">
        <v>59</v>
      </c>
      <c r="D20" s="40">
        <v>241</v>
      </c>
      <c r="E20" s="40">
        <v>1102</v>
      </c>
      <c r="F20" s="42" t="s">
        <v>117</v>
      </c>
      <c r="G20" s="40">
        <v>244</v>
      </c>
      <c r="H20" s="130">
        <v>450.65</v>
      </c>
      <c r="I20" s="130">
        <v>450.65</v>
      </c>
      <c r="J20" s="45">
        <v>450.65</v>
      </c>
      <c r="K20" s="44">
        <f t="shared" si="0"/>
        <v>1351.9499999999998</v>
      </c>
      <c r="L20" s="89" t="s">
        <v>103</v>
      </c>
    </row>
    <row r="21" spans="1:12" ht="43.5" customHeight="1" x14ac:dyDescent="0.25">
      <c r="A21" s="37" t="s">
        <v>104</v>
      </c>
      <c r="B21" s="170" t="s">
        <v>105</v>
      </c>
      <c r="C21" s="170"/>
      <c r="D21" s="170"/>
      <c r="E21" s="170"/>
      <c r="F21" s="170"/>
      <c r="G21" s="170"/>
      <c r="H21" s="131">
        <f>SUM(H22:H23)</f>
        <v>200</v>
      </c>
      <c r="I21" s="131">
        <f t="shared" ref="I21:J21" si="1">SUM(I22:I23)</f>
        <v>200</v>
      </c>
      <c r="J21" s="44">
        <f t="shared" si="1"/>
        <v>200</v>
      </c>
      <c r="K21" s="44">
        <f t="shared" si="0"/>
        <v>600</v>
      </c>
      <c r="L21" s="71"/>
    </row>
    <row r="22" spans="1:12" ht="214.5" customHeight="1" x14ac:dyDescent="0.25">
      <c r="A22" s="85" t="s">
        <v>73</v>
      </c>
      <c r="B22" s="39" t="s">
        <v>106</v>
      </c>
      <c r="C22" s="84" t="s">
        <v>59</v>
      </c>
      <c r="D22" s="38">
        <v>241</v>
      </c>
      <c r="E22" s="38">
        <v>1102</v>
      </c>
      <c r="F22" s="42" t="s">
        <v>107</v>
      </c>
      <c r="G22" s="38">
        <v>244</v>
      </c>
      <c r="H22" s="130">
        <v>100</v>
      </c>
      <c r="I22" s="130">
        <v>100</v>
      </c>
      <c r="J22" s="45">
        <v>100</v>
      </c>
      <c r="K22" s="44">
        <f t="shared" si="0"/>
        <v>300</v>
      </c>
      <c r="L22" s="72" t="s">
        <v>108</v>
      </c>
    </row>
    <row r="23" spans="1:12" ht="63" x14ac:dyDescent="0.25">
      <c r="A23" s="85" t="s">
        <v>109</v>
      </c>
      <c r="B23" s="39" t="s">
        <v>110</v>
      </c>
      <c r="C23" s="39" t="s">
        <v>59</v>
      </c>
      <c r="D23" s="40">
        <v>241</v>
      </c>
      <c r="E23" s="40">
        <v>1102</v>
      </c>
      <c r="F23" s="42" t="s">
        <v>111</v>
      </c>
      <c r="G23" s="40">
        <v>244</v>
      </c>
      <c r="H23" s="130">
        <v>100</v>
      </c>
      <c r="I23" s="130">
        <v>100</v>
      </c>
      <c r="J23" s="45">
        <v>100</v>
      </c>
      <c r="K23" s="44">
        <f t="shared" si="0"/>
        <v>300</v>
      </c>
      <c r="L23" s="72" t="s">
        <v>112</v>
      </c>
    </row>
    <row r="24" spans="1:12" x14ac:dyDescent="0.25">
      <c r="A24" s="37" t="s">
        <v>118</v>
      </c>
      <c r="B24" s="170" t="s">
        <v>120</v>
      </c>
      <c r="C24" s="170"/>
      <c r="D24" s="170"/>
      <c r="E24" s="170"/>
      <c r="F24" s="170"/>
      <c r="G24" s="170"/>
      <c r="H24" s="131">
        <f>H25+H26</f>
        <v>11606.6</v>
      </c>
      <c r="I24" s="131">
        <f t="shared" ref="I24:K24" si="2">I25+I26</f>
        <v>10106.6</v>
      </c>
      <c r="J24" s="131">
        <f t="shared" si="2"/>
        <v>10106.6</v>
      </c>
      <c r="K24" s="131">
        <f t="shared" si="2"/>
        <v>31819.800000000003</v>
      </c>
      <c r="L24" s="70"/>
    </row>
    <row r="25" spans="1:12" ht="126" customHeight="1" x14ac:dyDescent="0.25">
      <c r="A25" s="172" t="s">
        <v>119</v>
      </c>
      <c r="B25" s="174" t="s">
        <v>121</v>
      </c>
      <c r="C25" s="176" t="s">
        <v>59</v>
      </c>
      <c r="D25" s="178">
        <v>241</v>
      </c>
      <c r="E25" s="180">
        <v>1101</v>
      </c>
      <c r="F25" s="182" t="s">
        <v>122</v>
      </c>
      <c r="G25" s="47">
        <v>611</v>
      </c>
      <c r="H25" s="130">
        <v>10106.6</v>
      </c>
      <c r="I25" s="130">
        <v>10106.6</v>
      </c>
      <c r="J25" s="45">
        <v>10106.6</v>
      </c>
      <c r="K25" s="44">
        <f t="shared" ref="K25:K26" si="3">SUM(H25:J25)</f>
        <v>30319.800000000003</v>
      </c>
      <c r="L25" s="168" t="s">
        <v>98</v>
      </c>
    </row>
    <row r="26" spans="1:12" x14ac:dyDescent="0.25">
      <c r="A26" s="173"/>
      <c r="B26" s="175"/>
      <c r="C26" s="177"/>
      <c r="D26" s="179"/>
      <c r="E26" s="181"/>
      <c r="F26" s="183"/>
      <c r="G26" s="47">
        <v>612</v>
      </c>
      <c r="H26" s="130">
        <v>1500</v>
      </c>
      <c r="I26" s="130">
        <v>0</v>
      </c>
      <c r="J26" s="45">
        <v>0</v>
      </c>
      <c r="K26" s="44">
        <f t="shared" si="3"/>
        <v>1500</v>
      </c>
      <c r="L26" s="169"/>
    </row>
    <row r="27" spans="1:12" x14ac:dyDescent="0.25">
      <c r="A27" s="171" t="s">
        <v>113</v>
      </c>
      <c r="B27" s="171"/>
      <c r="C27" s="171"/>
      <c r="D27" s="43"/>
      <c r="E27" s="43"/>
      <c r="F27" s="43"/>
      <c r="G27" s="43"/>
      <c r="H27" s="131">
        <f>H14+H17+H19+H21+H24</f>
        <v>17252.8</v>
      </c>
      <c r="I27" s="132">
        <f t="shared" ref="I27:K27" si="4">I14+I17+I19+I21+I24</f>
        <v>15752.8</v>
      </c>
      <c r="J27" s="46">
        <f t="shared" si="4"/>
        <v>15752.8</v>
      </c>
      <c r="K27" s="46">
        <f t="shared" si="4"/>
        <v>48758.400000000001</v>
      </c>
      <c r="L27" s="73"/>
    </row>
  </sheetData>
  <autoFilter ref="A10:L15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A27:C27"/>
    <mergeCell ref="B24:G24"/>
    <mergeCell ref="B19:G19"/>
    <mergeCell ref="B21:G21"/>
    <mergeCell ref="B17:G17"/>
    <mergeCell ref="A25:A26"/>
    <mergeCell ref="B25:B26"/>
    <mergeCell ref="C25:C26"/>
    <mergeCell ref="D25:D26"/>
    <mergeCell ref="E25:E26"/>
    <mergeCell ref="F25:F26"/>
    <mergeCell ref="L25:L26"/>
    <mergeCell ref="K4:L4"/>
    <mergeCell ref="K2:L2"/>
    <mergeCell ref="A13:L13"/>
    <mergeCell ref="B14:G1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25"/>
  <sheetViews>
    <sheetView view="pageBreakPreview" zoomScale="85" zoomScaleNormal="70" zoomScaleSheetLayoutView="85" workbookViewId="0">
      <selection activeCell="B5" sqref="B5"/>
    </sheetView>
  </sheetViews>
  <sheetFormatPr defaultRowHeight="15.75" x14ac:dyDescent="0.25"/>
  <cols>
    <col min="1" max="1" width="5.375" style="6" customWidth="1"/>
    <col min="2" max="2" width="53.125" style="1" customWidth="1"/>
    <col min="3" max="3" width="11.5" style="6" customWidth="1"/>
    <col min="4" max="4" width="14.875" style="1" customWidth="1"/>
    <col min="5" max="8" width="9.5" style="1" customWidth="1"/>
    <col min="9" max="16384" width="9" style="1"/>
  </cols>
  <sheetData>
    <row r="1" spans="1:8" ht="34.5" customHeight="1" x14ac:dyDescent="0.3">
      <c r="E1" s="138" t="s">
        <v>209</v>
      </c>
      <c r="F1" s="138"/>
      <c r="G1" s="138"/>
      <c r="H1" s="138"/>
    </row>
    <row r="2" spans="1:8" ht="36" customHeight="1" x14ac:dyDescent="0.3">
      <c r="E2" s="157" t="s">
        <v>222</v>
      </c>
      <c r="F2" s="157"/>
      <c r="G2" s="157"/>
      <c r="H2" s="157"/>
    </row>
    <row r="3" spans="1:8" ht="17.25" customHeight="1" x14ac:dyDescent="0.3">
      <c r="E3" s="138" t="s">
        <v>236</v>
      </c>
      <c r="F3" s="27"/>
      <c r="G3" s="138"/>
      <c r="H3" s="138"/>
    </row>
    <row r="4" spans="1:8" ht="20.25" customHeight="1" x14ac:dyDescent="0.25">
      <c r="E4" s="27"/>
      <c r="F4" s="134"/>
      <c r="G4" s="134"/>
      <c r="H4" s="134"/>
    </row>
    <row r="5" spans="1:8" ht="99.75" customHeight="1" x14ac:dyDescent="0.25">
      <c r="A5" s="11"/>
      <c r="E5" s="190" t="s">
        <v>202</v>
      </c>
      <c r="F5" s="190"/>
      <c r="G5" s="190"/>
      <c r="H5" s="190"/>
    </row>
    <row r="6" spans="1:8" ht="18.75" x14ac:dyDescent="0.25">
      <c r="A6" s="11"/>
    </row>
    <row r="7" spans="1:8" ht="18.75" x14ac:dyDescent="0.25">
      <c r="A7" s="158" t="s">
        <v>1</v>
      </c>
      <c r="B7" s="158"/>
      <c r="C7" s="158"/>
      <c r="D7" s="158"/>
      <c r="E7" s="158"/>
      <c r="F7" s="158"/>
      <c r="G7" s="158"/>
      <c r="H7" s="158"/>
    </row>
    <row r="8" spans="1:8" ht="63" customHeight="1" x14ac:dyDescent="0.25">
      <c r="A8" s="167" t="s">
        <v>195</v>
      </c>
      <c r="B8" s="158"/>
      <c r="C8" s="158"/>
      <c r="D8" s="158"/>
      <c r="E8" s="158"/>
      <c r="F8" s="158"/>
      <c r="G8" s="158"/>
      <c r="H8" s="158"/>
    </row>
    <row r="9" spans="1:8" ht="18.75" x14ac:dyDescent="0.25">
      <c r="A9" s="11"/>
    </row>
    <row r="10" spans="1:8" x14ac:dyDescent="0.25">
      <c r="A10" s="160" t="s">
        <v>19</v>
      </c>
      <c r="B10" s="160" t="s">
        <v>43</v>
      </c>
      <c r="C10" s="160" t="s">
        <v>2</v>
      </c>
      <c r="D10" s="160" t="s">
        <v>44</v>
      </c>
      <c r="E10" s="160" t="s">
        <v>45</v>
      </c>
      <c r="F10" s="160"/>
      <c r="G10" s="160"/>
      <c r="H10" s="160"/>
    </row>
    <row r="11" spans="1:8" x14ac:dyDescent="0.25">
      <c r="A11" s="160"/>
      <c r="B11" s="160"/>
      <c r="C11" s="160"/>
      <c r="D11" s="160"/>
      <c r="E11" s="120" t="s">
        <v>58</v>
      </c>
      <c r="F11" s="119" t="s">
        <v>50</v>
      </c>
      <c r="G11" s="119" t="s">
        <v>51</v>
      </c>
      <c r="H11" s="119" t="s">
        <v>52</v>
      </c>
    </row>
    <row r="12" spans="1:8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</row>
    <row r="13" spans="1:8" ht="51.75" customHeight="1" x14ac:dyDescent="0.25">
      <c r="A13" s="52">
        <v>1</v>
      </c>
      <c r="B13" s="184" t="s">
        <v>172</v>
      </c>
      <c r="C13" s="185"/>
      <c r="D13" s="185"/>
      <c r="E13" s="185"/>
      <c r="F13" s="185"/>
      <c r="G13" s="185"/>
      <c r="H13" s="186"/>
    </row>
    <row r="14" spans="1:8" ht="36.75" customHeight="1" x14ac:dyDescent="0.25">
      <c r="A14" s="53" t="s">
        <v>173</v>
      </c>
      <c r="B14" s="184" t="s">
        <v>174</v>
      </c>
      <c r="C14" s="185"/>
      <c r="D14" s="185"/>
      <c r="E14" s="185"/>
      <c r="F14" s="185"/>
      <c r="G14" s="185"/>
      <c r="H14" s="186"/>
    </row>
    <row r="15" spans="1:8" ht="31.5" x14ac:dyDescent="0.25">
      <c r="A15" s="53" t="s">
        <v>175</v>
      </c>
      <c r="B15" s="54" t="s">
        <v>176</v>
      </c>
      <c r="C15" s="55" t="s">
        <v>60</v>
      </c>
      <c r="D15" s="56" t="s">
        <v>177</v>
      </c>
      <c r="E15" s="55">
        <v>2310</v>
      </c>
      <c r="F15" s="58">
        <v>2346</v>
      </c>
      <c r="G15" s="58">
        <v>2360</v>
      </c>
      <c r="H15" s="58">
        <v>2375</v>
      </c>
    </row>
    <row r="16" spans="1:8" ht="47.25" x14ac:dyDescent="0.25">
      <c r="A16" s="53"/>
      <c r="B16" s="54" t="s">
        <v>178</v>
      </c>
      <c r="C16" s="55" t="s">
        <v>60</v>
      </c>
      <c r="D16" s="56" t="s">
        <v>177</v>
      </c>
      <c r="E16" s="57">
        <v>65</v>
      </c>
      <c r="F16" s="57">
        <v>66</v>
      </c>
      <c r="G16" s="57">
        <v>67</v>
      </c>
      <c r="H16" s="57">
        <v>70</v>
      </c>
    </row>
    <row r="17" spans="1:8" ht="37.5" customHeight="1" x14ac:dyDescent="0.25">
      <c r="A17" s="53"/>
      <c r="B17" s="187" t="s">
        <v>179</v>
      </c>
      <c r="C17" s="188"/>
      <c r="D17" s="188"/>
      <c r="E17" s="188"/>
      <c r="F17" s="188"/>
      <c r="G17" s="188"/>
      <c r="H17" s="189"/>
    </row>
    <row r="18" spans="1:8" ht="47.25" x14ac:dyDescent="0.25">
      <c r="A18" s="53" t="s">
        <v>180</v>
      </c>
      <c r="B18" s="54" t="s">
        <v>181</v>
      </c>
      <c r="C18" s="57" t="s">
        <v>60</v>
      </c>
      <c r="D18" s="56" t="s">
        <v>177</v>
      </c>
      <c r="E18" s="58">
        <v>150</v>
      </c>
      <c r="F18" s="58">
        <v>155</v>
      </c>
      <c r="G18" s="58">
        <v>160</v>
      </c>
      <c r="H18" s="58">
        <v>218</v>
      </c>
    </row>
    <row r="19" spans="1:8" ht="25.5" customHeight="1" x14ac:dyDescent="0.25">
      <c r="A19" s="139"/>
      <c r="B19" s="187" t="s">
        <v>182</v>
      </c>
      <c r="C19" s="188"/>
      <c r="D19" s="188"/>
      <c r="E19" s="188"/>
      <c r="F19" s="188"/>
      <c r="G19" s="188"/>
      <c r="H19" s="189"/>
    </row>
    <row r="20" spans="1:8" ht="31.5" x14ac:dyDescent="0.25">
      <c r="A20" s="53" t="s">
        <v>183</v>
      </c>
      <c r="B20" s="91" t="s">
        <v>184</v>
      </c>
      <c r="C20" s="57" t="s">
        <v>60</v>
      </c>
      <c r="D20" s="56" t="s">
        <v>177</v>
      </c>
      <c r="E20" s="58">
        <v>15</v>
      </c>
      <c r="F20" s="58">
        <v>15</v>
      </c>
      <c r="G20" s="58">
        <v>15</v>
      </c>
      <c r="H20" s="58">
        <v>15</v>
      </c>
    </row>
    <row r="21" spans="1:8" ht="46.5" customHeight="1" x14ac:dyDescent="0.25">
      <c r="A21" s="53"/>
      <c r="B21" s="187" t="s">
        <v>185</v>
      </c>
      <c r="C21" s="188"/>
      <c r="D21" s="188"/>
      <c r="E21" s="188"/>
      <c r="F21" s="188"/>
      <c r="G21" s="188"/>
      <c r="H21" s="189"/>
    </row>
    <row r="22" spans="1:8" ht="47.25" x14ac:dyDescent="0.25">
      <c r="A22" s="53" t="s">
        <v>186</v>
      </c>
      <c r="B22" s="54" t="s">
        <v>187</v>
      </c>
      <c r="C22" s="55" t="s">
        <v>75</v>
      </c>
      <c r="D22" s="56" t="s">
        <v>177</v>
      </c>
      <c r="E22" s="57" t="s">
        <v>215</v>
      </c>
      <c r="F22" s="128" t="s">
        <v>216</v>
      </c>
      <c r="G22" s="128" t="s">
        <v>219</v>
      </c>
      <c r="H22" s="128">
        <v>84</v>
      </c>
    </row>
    <row r="23" spans="1:8" ht="31.5" x14ac:dyDescent="0.25">
      <c r="A23" s="53" t="s">
        <v>188</v>
      </c>
      <c r="B23" s="54" t="s">
        <v>189</v>
      </c>
      <c r="C23" s="55" t="s">
        <v>60</v>
      </c>
      <c r="D23" s="56" t="s">
        <v>177</v>
      </c>
      <c r="E23" s="57">
        <v>70</v>
      </c>
      <c r="F23" s="128">
        <v>73</v>
      </c>
      <c r="G23" s="128">
        <v>75</v>
      </c>
      <c r="H23" s="128">
        <v>77</v>
      </c>
    </row>
    <row r="24" spans="1:8" ht="31.5" x14ac:dyDescent="0.25">
      <c r="A24" s="57">
        <v>9</v>
      </c>
      <c r="B24" s="54" t="s">
        <v>190</v>
      </c>
      <c r="C24" s="55" t="s">
        <v>75</v>
      </c>
      <c r="D24" s="56" t="s">
        <v>177</v>
      </c>
      <c r="E24" s="121" t="s">
        <v>217</v>
      </c>
      <c r="F24" s="129" t="s">
        <v>218</v>
      </c>
      <c r="G24" s="129" t="s">
        <v>220</v>
      </c>
      <c r="H24" s="128">
        <v>5</v>
      </c>
    </row>
    <row r="25" spans="1:8" x14ac:dyDescent="0.25">
      <c r="A25" s="1"/>
      <c r="C25" s="1"/>
    </row>
  </sheetData>
  <mergeCells count="14">
    <mergeCell ref="E5:H5"/>
    <mergeCell ref="E2:H2"/>
    <mergeCell ref="A7:H7"/>
    <mergeCell ref="A8:H8"/>
    <mergeCell ref="A10:A11"/>
    <mergeCell ref="B10:B11"/>
    <mergeCell ref="C10:C11"/>
    <mergeCell ref="D10:D11"/>
    <mergeCell ref="E10:H10"/>
    <mergeCell ref="B14:H14"/>
    <mergeCell ref="B17:H17"/>
    <mergeCell ref="B19:H19"/>
    <mergeCell ref="B21:H21"/>
    <mergeCell ref="B13:H13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  <rowBreaks count="1" manualBreakCount="1">
    <brk id="1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36"/>
  <sheetViews>
    <sheetView view="pageBreakPreview" topLeftCell="A16" zoomScale="70" zoomScaleNormal="70" zoomScaleSheetLayoutView="70" workbookViewId="0">
      <selection activeCell="F25" sqref="F25"/>
    </sheetView>
  </sheetViews>
  <sheetFormatPr defaultRowHeight="18.75" x14ac:dyDescent="0.25"/>
  <cols>
    <col min="1" max="1" width="4.75" style="86" customWidth="1"/>
    <col min="2" max="2" width="49.625" style="29" customWidth="1"/>
    <col min="3" max="3" width="18.5" style="29" customWidth="1"/>
    <col min="4" max="5" width="7.375" style="29" customWidth="1"/>
    <col min="6" max="6" width="17.75" style="29" customWidth="1"/>
    <col min="7" max="7" width="5.75" style="29" customWidth="1"/>
    <col min="8" max="10" width="18.25" style="29" customWidth="1"/>
    <col min="11" max="11" width="20" style="29" customWidth="1"/>
    <col min="12" max="12" width="24.5" style="29" customWidth="1"/>
    <col min="13" max="16384" width="9" style="29"/>
  </cols>
  <sheetData>
    <row r="1" spans="1:15" x14ac:dyDescent="0.3">
      <c r="A1" s="135"/>
      <c r="K1" s="138" t="s">
        <v>228</v>
      </c>
      <c r="L1" s="138"/>
      <c r="M1" s="138"/>
      <c r="N1" s="138"/>
    </row>
    <row r="2" spans="1:15" x14ac:dyDescent="0.3">
      <c r="A2" s="135"/>
      <c r="K2" s="157" t="s">
        <v>222</v>
      </c>
      <c r="L2" s="157"/>
      <c r="M2" s="157"/>
      <c r="N2" s="157"/>
    </row>
    <row r="3" spans="1:15" x14ac:dyDescent="0.3">
      <c r="A3" s="135"/>
      <c r="K3" s="138" t="s">
        <v>237</v>
      </c>
      <c r="L3" s="27"/>
      <c r="M3" s="138"/>
      <c r="N3" s="138"/>
    </row>
    <row r="4" spans="1:15" x14ac:dyDescent="0.25">
      <c r="A4" s="135"/>
    </row>
    <row r="5" spans="1:15" ht="109.5" customHeight="1" x14ac:dyDescent="0.25">
      <c r="K5" s="190" t="s">
        <v>203</v>
      </c>
      <c r="L5" s="190"/>
    </row>
    <row r="8" spans="1:15" x14ac:dyDescent="0.25">
      <c r="A8" s="197" t="s">
        <v>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5" x14ac:dyDescent="0.25">
      <c r="A9" s="197" t="s">
        <v>210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1" spans="1:15" s="30" customFormat="1" ht="32.25" customHeight="1" x14ac:dyDescent="0.25">
      <c r="A11" s="198" t="s">
        <v>19</v>
      </c>
      <c r="B11" s="198" t="s">
        <v>46</v>
      </c>
      <c r="C11" s="198" t="s">
        <v>26</v>
      </c>
      <c r="D11" s="198" t="s">
        <v>24</v>
      </c>
      <c r="E11" s="198"/>
      <c r="F11" s="198"/>
      <c r="G11" s="198"/>
      <c r="H11" s="198" t="s">
        <v>47</v>
      </c>
      <c r="I11" s="198"/>
      <c r="J11" s="198"/>
      <c r="K11" s="198"/>
      <c r="L11" s="198" t="s">
        <v>48</v>
      </c>
    </row>
    <row r="12" spans="1:15" s="30" customFormat="1" ht="106.5" customHeight="1" x14ac:dyDescent="0.25">
      <c r="A12" s="198"/>
      <c r="B12" s="198"/>
      <c r="C12" s="198"/>
      <c r="D12" s="87" t="s">
        <v>26</v>
      </c>
      <c r="E12" s="87" t="s">
        <v>27</v>
      </c>
      <c r="F12" s="87" t="s">
        <v>28</v>
      </c>
      <c r="G12" s="87" t="s">
        <v>29</v>
      </c>
      <c r="H12" s="87">
        <v>2017</v>
      </c>
      <c r="I12" s="87">
        <v>2018</v>
      </c>
      <c r="J12" s="87">
        <v>2019</v>
      </c>
      <c r="K12" s="87" t="s">
        <v>49</v>
      </c>
      <c r="L12" s="198"/>
    </row>
    <row r="13" spans="1:15" s="30" customFormat="1" ht="15.75" x14ac:dyDescent="0.25">
      <c r="A13" s="87">
        <v>1</v>
      </c>
      <c r="B13" s="87">
        <v>2</v>
      </c>
      <c r="C13" s="87">
        <v>3</v>
      </c>
      <c r="D13" s="87">
        <v>4</v>
      </c>
      <c r="E13" s="87">
        <v>5</v>
      </c>
      <c r="F13" s="87">
        <v>6</v>
      </c>
      <c r="G13" s="87">
        <v>7</v>
      </c>
      <c r="H13" s="87">
        <v>8</v>
      </c>
      <c r="I13" s="87">
        <v>9</v>
      </c>
      <c r="J13" s="87">
        <v>10</v>
      </c>
      <c r="K13" s="87">
        <v>11</v>
      </c>
      <c r="L13" s="87">
        <v>12</v>
      </c>
    </row>
    <row r="14" spans="1:15" s="8" customFormat="1" ht="48.75" customHeight="1" x14ac:dyDescent="0.3">
      <c r="A14" s="191" t="s">
        <v>139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N14" s="49"/>
      <c r="O14" s="49"/>
    </row>
    <row r="15" spans="1:15" s="8" customFormat="1" ht="44.25" customHeight="1" x14ac:dyDescent="0.3">
      <c r="A15" s="192" t="s">
        <v>140</v>
      </c>
      <c r="B15" s="192"/>
      <c r="C15" s="192"/>
      <c r="D15" s="192"/>
      <c r="E15" s="192"/>
      <c r="F15" s="192"/>
      <c r="G15" s="192"/>
      <c r="H15" s="92">
        <f>H16+H18</f>
        <v>1602</v>
      </c>
      <c r="I15" s="92">
        <f t="shared" ref="I15:J15" si="0">I16+I18</f>
        <v>1589.05</v>
      </c>
      <c r="J15" s="92">
        <f t="shared" si="0"/>
        <v>1589.05</v>
      </c>
      <c r="K15" s="92">
        <f t="shared" ref="K15:K26" si="1">H15+I15+J15</f>
        <v>4780.1000000000004</v>
      </c>
      <c r="L15" s="193" t="s">
        <v>141</v>
      </c>
      <c r="N15" s="49"/>
      <c r="O15" s="49"/>
    </row>
    <row r="16" spans="1:15" s="96" customFormat="1" ht="52.5" customHeight="1" x14ac:dyDescent="0.3">
      <c r="A16" s="195" t="s">
        <v>88</v>
      </c>
      <c r="B16" s="196" t="s">
        <v>142</v>
      </c>
      <c r="C16" s="93" t="s">
        <v>143</v>
      </c>
      <c r="D16" s="94" t="s">
        <v>31</v>
      </c>
      <c r="E16" s="94" t="s">
        <v>31</v>
      </c>
      <c r="F16" s="94" t="s">
        <v>31</v>
      </c>
      <c r="G16" s="94" t="s">
        <v>31</v>
      </c>
      <c r="H16" s="95">
        <v>1567.8</v>
      </c>
      <c r="I16" s="95">
        <v>1554.8</v>
      </c>
      <c r="J16" s="95">
        <v>1554.8</v>
      </c>
      <c r="K16" s="95">
        <f t="shared" si="1"/>
        <v>4677.3999999999996</v>
      </c>
      <c r="L16" s="193"/>
      <c r="O16" s="97"/>
    </row>
    <row r="17" spans="1:15" s="96" customFormat="1" ht="45.75" customHeight="1" x14ac:dyDescent="0.3">
      <c r="A17" s="195"/>
      <c r="B17" s="196"/>
      <c r="C17" s="64" t="s">
        <v>144</v>
      </c>
      <c r="D17" s="65" t="s">
        <v>145</v>
      </c>
      <c r="E17" s="65" t="s">
        <v>146</v>
      </c>
      <c r="F17" s="98" t="s">
        <v>147</v>
      </c>
      <c r="G17" s="65">
        <v>244</v>
      </c>
      <c r="H17" s="123">
        <v>1567.8</v>
      </c>
      <c r="I17" s="66">
        <v>1554.8</v>
      </c>
      <c r="J17" s="66">
        <v>1554.8</v>
      </c>
      <c r="K17" s="66">
        <f t="shared" si="1"/>
        <v>4677.3999999999996</v>
      </c>
      <c r="L17" s="193"/>
      <c r="O17" s="97"/>
    </row>
    <row r="18" spans="1:15" s="8" customFormat="1" ht="63" customHeight="1" x14ac:dyDescent="0.3">
      <c r="A18" s="195" t="s">
        <v>61</v>
      </c>
      <c r="B18" s="196" t="s">
        <v>148</v>
      </c>
      <c r="C18" s="93" t="s">
        <v>143</v>
      </c>
      <c r="D18" s="94" t="s">
        <v>31</v>
      </c>
      <c r="E18" s="94" t="s">
        <v>31</v>
      </c>
      <c r="F18" s="94" t="s">
        <v>31</v>
      </c>
      <c r="G18" s="94" t="s">
        <v>31</v>
      </c>
      <c r="H18" s="95">
        <v>34.200000000000003</v>
      </c>
      <c r="I18" s="95">
        <v>34.25</v>
      </c>
      <c r="J18" s="95">
        <v>34.25</v>
      </c>
      <c r="K18" s="95">
        <f t="shared" si="1"/>
        <v>102.7</v>
      </c>
      <c r="L18" s="193"/>
      <c r="O18" s="49"/>
    </row>
    <row r="19" spans="1:15" s="8" customFormat="1" ht="110.25" x14ac:dyDescent="0.3">
      <c r="A19" s="195"/>
      <c r="B19" s="196"/>
      <c r="C19" s="113" t="s">
        <v>144</v>
      </c>
      <c r="D19" s="114" t="s">
        <v>145</v>
      </c>
      <c r="E19" s="65" t="s">
        <v>146</v>
      </c>
      <c r="F19" s="98" t="s">
        <v>151</v>
      </c>
      <c r="G19" s="65" t="s">
        <v>145</v>
      </c>
      <c r="H19" s="123">
        <v>34.200000000000003</v>
      </c>
      <c r="I19" s="66">
        <v>34.25</v>
      </c>
      <c r="J19" s="66">
        <v>34.25</v>
      </c>
      <c r="K19" s="66">
        <f t="shared" si="1"/>
        <v>102.7</v>
      </c>
      <c r="L19" s="194"/>
      <c r="O19" s="49"/>
    </row>
    <row r="20" spans="1:15" s="8" customFormat="1" ht="83.25" customHeight="1" x14ac:dyDescent="0.3">
      <c r="A20" s="199" t="s">
        <v>152</v>
      </c>
      <c r="B20" s="199"/>
      <c r="C20" s="199"/>
      <c r="D20" s="199"/>
      <c r="E20" s="199"/>
      <c r="F20" s="199"/>
      <c r="G20" s="199"/>
      <c r="H20" s="62">
        <v>0</v>
      </c>
      <c r="I20" s="62">
        <v>0</v>
      </c>
      <c r="J20" s="62">
        <v>0</v>
      </c>
      <c r="K20" s="62">
        <f t="shared" si="1"/>
        <v>0</v>
      </c>
      <c r="L20" s="193" t="s">
        <v>153</v>
      </c>
    </row>
    <row r="21" spans="1:15" s="8" customFormat="1" ht="83.25" customHeight="1" x14ac:dyDescent="0.3">
      <c r="A21" s="63" t="s">
        <v>62</v>
      </c>
      <c r="B21" s="64" t="s">
        <v>154</v>
      </c>
      <c r="C21" s="64" t="s">
        <v>149</v>
      </c>
      <c r="D21" s="65" t="s">
        <v>150</v>
      </c>
      <c r="E21" s="65" t="s">
        <v>146</v>
      </c>
      <c r="F21" s="65" t="s">
        <v>155</v>
      </c>
      <c r="G21" s="65" t="s">
        <v>145</v>
      </c>
      <c r="H21" s="66">
        <v>0</v>
      </c>
      <c r="I21" s="66">
        <v>0</v>
      </c>
      <c r="J21" s="66">
        <v>0</v>
      </c>
      <c r="K21" s="66">
        <f t="shared" si="1"/>
        <v>0</v>
      </c>
      <c r="L21" s="194"/>
    </row>
    <row r="22" spans="1:15" s="8" customFormat="1" ht="133.5" customHeight="1" x14ac:dyDescent="0.3">
      <c r="A22" s="63" t="s">
        <v>156</v>
      </c>
      <c r="B22" s="67" t="s">
        <v>157</v>
      </c>
      <c r="C22" s="64" t="s">
        <v>149</v>
      </c>
      <c r="D22" s="65" t="s">
        <v>150</v>
      </c>
      <c r="E22" s="65" t="s">
        <v>146</v>
      </c>
      <c r="F22" s="65" t="s">
        <v>158</v>
      </c>
      <c r="G22" s="65" t="s">
        <v>145</v>
      </c>
      <c r="H22" s="66">
        <v>0</v>
      </c>
      <c r="I22" s="66">
        <v>0</v>
      </c>
      <c r="J22" s="66">
        <v>0</v>
      </c>
      <c r="K22" s="66">
        <f t="shared" si="1"/>
        <v>0</v>
      </c>
      <c r="L22" s="194"/>
    </row>
    <row r="23" spans="1:15" s="8" customFormat="1" ht="48" customHeight="1" x14ac:dyDescent="0.3">
      <c r="A23" s="192" t="s">
        <v>159</v>
      </c>
      <c r="B23" s="192"/>
      <c r="C23" s="192"/>
      <c r="D23" s="192"/>
      <c r="E23" s="192"/>
      <c r="F23" s="192"/>
      <c r="G23" s="192"/>
      <c r="H23" s="92">
        <v>130</v>
      </c>
      <c r="I23" s="92">
        <v>130</v>
      </c>
      <c r="J23" s="92">
        <v>130</v>
      </c>
      <c r="K23" s="92">
        <f t="shared" si="1"/>
        <v>390</v>
      </c>
      <c r="L23" s="193" t="s">
        <v>160</v>
      </c>
      <c r="N23" s="49"/>
    </row>
    <row r="24" spans="1:15" s="96" customFormat="1" ht="31.5" x14ac:dyDescent="0.3">
      <c r="A24" s="202" t="s">
        <v>72</v>
      </c>
      <c r="B24" s="201" t="s">
        <v>161</v>
      </c>
      <c r="C24" s="93" t="s">
        <v>143</v>
      </c>
      <c r="D24" s="99" t="s">
        <v>31</v>
      </c>
      <c r="E24" s="99" t="s">
        <v>31</v>
      </c>
      <c r="F24" s="100" t="s">
        <v>31</v>
      </c>
      <c r="G24" s="99" t="s">
        <v>31</v>
      </c>
      <c r="H24" s="101">
        <v>130</v>
      </c>
      <c r="I24" s="101">
        <v>130</v>
      </c>
      <c r="J24" s="101">
        <v>130</v>
      </c>
      <c r="K24" s="101">
        <f t="shared" si="1"/>
        <v>390</v>
      </c>
      <c r="L24" s="193"/>
    </row>
    <row r="25" spans="1:15" s="96" customFormat="1" ht="207" customHeight="1" x14ac:dyDescent="0.3">
      <c r="A25" s="202"/>
      <c r="B25" s="201"/>
      <c r="C25" s="113" t="s">
        <v>144</v>
      </c>
      <c r="D25" s="114" t="s">
        <v>145</v>
      </c>
      <c r="E25" s="102" t="s">
        <v>146</v>
      </c>
      <c r="F25" s="103" t="s">
        <v>162</v>
      </c>
      <c r="G25" s="102">
        <v>244</v>
      </c>
      <c r="H25" s="123">
        <v>130</v>
      </c>
      <c r="I25" s="104">
        <v>130</v>
      </c>
      <c r="J25" s="104">
        <v>130</v>
      </c>
      <c r="K25" s="104">
        <f t="shared" si="1"/>
        <v>390</v>
      </c>
      <c r="L25" s="193"/>
    </row>
    <row r="26" spans="1:15" s="8" customFormat="1" ht="93.75" customHeight="1" x14ac:dyDescent="0.3">
      <c r="A26" s="200" t="s">
        <v>136</v>
      </c>
      <c r="B26" s="200"/>
      <c r="C26" s="200"/>
      <c r="D26" s="200"/>
      <c r="E26" s="200"/>
      <c r="F26" s="200"/>
      <c r="G26" s="200"/>
      <c r="H26" s="50">
        <f>H27+H29+H32</f>
        <v>779.3</v>
      </c>
      <c r="I26" s="50">
        <f t="shared" ref="I26:J26" si="2">I27+I29+I32</f>
        <v>779.3</v>
      </c>
      <c r="J26" s="50">
        <f t="shared" si="2"/>
        <v>779.3</v>
      </c>
      <c r="K26" s="50">
        <f t="shared" si="1"/>
        <v>2337.8999999999996</v>
      </c>
      <c r="L26" s="203" t="s">
        <v>191</v>
      </c>
    </row>
    <row r="27" spans="1:15" s="96" customFormat="1" ht="31.5" x14ac:dyDescent="0.3">
      <c r="A27" s="195" t="s">
        <v>163</v>
      </c>
      <c r="B27" s="201" t="s">
        <v>164</v>
      </c>
      <c r="C27" s="93" t="s">
        <v>143</v>
      </c>
      <c r="D27" s="99" t="s">
        <v>31</v>
      </c>
      <c r="E27" s="99" t="s">
        <v>31</v>
      </c>
      <c r="F27" s="100" t="s">
        <v>31</v>
      </c>
      <c r="G27" s="99" t="s">
        <v>31</v>
      </c>
      <c r="H27" s="105">
        <f>H28</f>
        <v>300</v>
      </c>
      <c r="I27" s="105">
        <f t="shared" ref="I27:J27" si="3">I28</f>
        <v>300</v>
      </c>
      <c r="J27" s="105">
        <f t="shared" si="3"/>
        <v>300</v>
      </c>
      <c r="K27" s="105">
        <f>H27+I27+J27</f>
        <v>900</v>
      </c>
      <c r="L27" s="204"/>
    </row>
    <row r="28" spans="1:15" s="96" customFormat="1" ht="80.25" customHeight="1" x14ac:dyDescent="0.3">
      <c r="A28" s="195"/>
      <c r="B28" s="201"/>
      <c r="C28" s="64" t="s">
        <v>138</v>
      </c>
      <c r="D28" s="65" t="s">
        <v>145</v>
      </c>
      <c r="E28" s="65" t="s">
        <v>146</v>
      </c>
      <c r="F28" s="98" t="s">
        <v>165</v>
      </c>
      <c r="G28" s="65" t="s">
        <v>145</v>
      </c>
      <c r="H28" s="124">
        <v>300</v>
      </c>
      <c r="I28" s="106">
        <v>300</v>
      </c>
      <c r="J28" s="106">
        <v>300</v>
      </c>
      <c r="K28" s="106">
        <f t="shared" ref="K28:K35" si="4">H28+I28+J28</f>
        <v>900</v>
      </c>
      <c r="L28" s="204"/>
    </row>
    <row r="29" spans="1:15" s="8" customFormat="1" ht="31.5" x14ac:dyDescent="0.3">
      <c r="A29" s="195" t="s">
        <v>166</v>
      </c>
      <c r="B29" s="201" t="s">
        <v>167</v>
      </c>
      <c r="C29" s="93" t="s">
        <v>143</v>
      </c>
      <c r="D29" s="99" t="s">
        <v>31</v>
      </c>
      <c r="E29" s="99" t="s">
        <v>31</v>
      </c>
      <c r="F29" s="100" t="s">
        <v>31</v>
      </c>
      <c r="G29" s="99" t="s">
        <v>31</v>
      </c>
      <c r="H29" s="105">
        <f>H30+H31</f>
        <v>100</v>
      </c>
      <c r="I29" s="105">
        <f t="shared" ref="I29:J29" si="5">I30+I31</f>
        <v>100</v>
      </c>
      <c r="J29" s="105">
        <f t="shared" si="5"/>
        <v>100</v>
      </c>
      <c r="K29" s="105">
        <f t="shared" si="4"/>
        <v>300</v>
      </c>
      <c r="L29" s="204"/>
    </row>
    <row r="30" spans="1:15" s="8" customFormat="1" ht="28.5" customHeight="1" x14ac:dyDescent="0.3">
      <c r="A30" s="195"/>
      <c r="B30" s="201"/>
      <c r="C30" s="211" t="s">
        <v>138</v>
      </c>
      <c r="D30" s="212" t="s">
        <v>145</v>
      </c>
      <c r="E30" s="206" t="s">
        <v>146</v>
      </c>
      <c r="F30" s="207" t="s">
        <v>168</v>
      </c>
      <c r="G30" s="65" t="s">
        <v>169</v>
      </c>
      <c r="H30" s="123">
        <v>50</v>
      </c>
      <c r="I30" s="107">
        <v>50</v>
      </c>
      <c r="J30" s="107">
        <v>50</v>
      </c>
      <c r="K30" s="66">
        <f t="shared" si="4"/>
        <v>150</v>
      </c>
      <c r="L30" s="204"/>
    </row>
    <row r="31" spans="1:15" s="8" customFormat="1" ht="28.5" customHeight="1" x14ac:dyDescent="0.3">
      <c r="A31" s="195"/>
      <c r="B31" s="201"/>
      <c r="C31" s="211"/>
      <c r="D31" s="213"/>
      <c r="E31" s="206"/>
      <c r="F31" s="208"/>
      <c r="G31" s="65" t="s">
        <v>145</v>
      </c>
      <c r="H31" s="123">
        <v>50</v>
      </c>
      <c r="I31" s="107">
        <v>50</v>
      </c>
      <c r="J31" s="107">
        <v>50</v>
      </c>
      <c r="K31" s="66">
        <f t="shared" si="4"/>
        <v>150</v>
      </c>
      <c r="L31" s="204"/>
    </row>
    <row r="32" spans="1:15" s="96" customFormat="1" ht="39" customHeight="1" x14ac:dyDescent="0.3">
      <c r="A32" s="195" t="s">
        <v>170</v>
      </c>
      <c r="B32" s="201" t="s">
        <v>137</v>
      </c>
      <c r="C32" s="108" t="s">
        <v>143</v>
      </c>
      <c r="D32" s="99" t="s">
        <v>31</v>
      </c>
      <c r="E32" s="99" t="s">
        <v>31</v>
      </c>
      <c r="F32" s="100" t="s">
        <v>31</v>
      </c>
      <c r="G32" s="99" t="s">
        <v>31</v>
      </c>
      <c r="H32" s="109">
        <v>379.3</v>
      </c>
      <c r="I32" s="109">
        <v>379.3</v>
      </c>
      <c r="J32" s="109">
        <v>379.3</v>
      </c>
      <c r="K32" s="109">
        <f t="shared" si="4"/>
        <v>1137.9000000000001</v>
      </c>
      <c r="L32" s="204"/>
      <c r="N32" s="97"/>
      <c r="O32" s="97"/>
    </row>
    <row r="33" spans="1:15" s="96" customFormat="1" ht="60" customHeight="1" x14ac:dyDescent="0.3">
      <c r="A33" s="195"/>
      <c r="B33" s="201"/>
      <c r="C33" s="201" t="s">
        <v>138</v>
      </c>
      <c r="D33" s="206">
        <v>244</v>
      </c>
      <c r="E33" s="206" t="s">
        <v>146</v>
      </c>
      <c r="F33" s="209" t="s">
        <v>171</v>
      </c>
      <c r="G33" s="65">
        <v>244</v>
      </c>
      <c r="H33" s="66">
        <v>324.5</v>
      </c>
      <c r="I33" s="66">
        <v>324.5</v>
      </c>
      <c r="J33" s="66">
        <v>324.5</v>
      </c>
      <c r="K33" s="66">
        <f t="shared" si="4"/>
        <v>973.5</v>
      </c>
      <c r="L33" s="204"/>
      <c r="N33" s="97"/>
      <c r="O33" s="97"/>
    </row>
    <row r="34" spans="1:15" s="96" customFormat="1" ht="60" customHeight="1" x14ac:dyDescent="0.3">
      <c r="A34" s="195"/>
      <c r="B34" s="201"/>
      <c r="C34" s="201"/>
      <c r="D34" s="206"/>
      <c r="E34" s="206"/>
      <c r="F34" s="209"/>
      <c r="G34" s="65" t="s">
        <v>169</v>
      </c>
      <c r="H34" s="66">
        <v>54.8</v>
      </c>
      <c r="I34" s="66">
        <v>54.8</v>
      </c>
      <c r="J34" s="66">
        <v>54.8</v>
      </c>
      <c r="K34" s="66">
        <f t="shared" si="4"/>
        <v>164.39999999999998</v>
      </c>
      <c r="L34" s="205"/>
      <c r="N34" s="97"/>
    </row>
    <row r="35" spans="1:15" s="8" customFormat="1" x14ac:dyDescent="0.3">
      <c r="A35" s="210" t="s">
        <v>113</v>
      </c>
      <c r="B35" s="210"/>
      <c r="C35" s="210"/>
      <c r="D35" s="110"/>
      <c r="E35" s="110"/>
      <c r="F35" s="110"/>
      <c r="G35" s="110"/>
      <c r="H35" s="111">
        <f>H15+H20+H23+H26</f>
        <v>2511.3000000000002</v>
      </c>
      <c r="I35" s="111">
        <f t="shared" ref="I35:J35" si="6">I15+I20+I23+I26</f>
        <v>2498.35</v>
      </c>
      <c r="J35" s="111">
        <f t="shared" si="6"/>
        <v>2498.35</v>
      </c>
      <c r="K35" s="112">
        <f t="shared" si="4"/>
        <v>7508</v>
      </c>
      <c r="L35" s="51"/>
    </row>
    <row r="36" spans="1:15" s="8" customFormat="1" x14ac:dyDescent="0.3"/>
  </sheetData>
  <autoFilter ref="A11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0">
    <mergeCell ref="A35:C35"/>
    <mergeCell ref="A29:A31"/>
    <mergeCell ref="B29:B31"/>
    <mergeCell ref="C30:C31"/>
    <mergeCell ref="D30:D31"/>
    <mergeCell ref="A32:A34"/>
    <mergeCell ref="B32:B34"/>
    <mergeCell ref="C33:C34"/>
    <mergeCell ref="D33:D34"/>
    <mergeCell ref="L11:L12"/>
    <mergeCell ref="A20:G20"/>
    <mergeCell ref="A26:G26"/>
    <mergeCell ref="A27:A28"/>
    <mergeCell ref="B27:B28"/>
    <mergeCell ref="L20:L22"/>
    <mergeCell ref="A23:G23"/>
    <mergeCell ref="L23:L25"/>
    <mergeCell ref="A24:A25"/>
    <mergeCell ref="B24:B25"/>
    <mergeCell ref="L26:L34"/>
    <mergeCell ref="E30:E31"/>
    <mergeCell ref="F30:F31"/>
    <mergeCell ref="E33:E34"/>
    <mergeCell ref="F33:F34"/>
    <mergeCell ref="K2:N2"/>
    <mergeCell ref="A14:L14"/>
    <mergeCell ref="A15:G15"/>
    <mergeCell ref="L15:L19"/>
    <mergeCell ref="A16:A17"/>
    <mergeCell ref="B16:B17"/>
    <mergeCell ref="A18:A19"/>
    <mergeCell ref="B18:B19"/>
    <mergeCell ref="K5:L5"/>
    <mergeCell ref="A8:L8"/>
    <mergeCell ref="A9:L9"/>
    <mergeCell ref="A11:A12"/>
    <mergeCell ref="B11:B12"/>
    <mergeCell ref="C11:C12"/>
    <mergeCell ref="D11:G11"/>
    <mergeCell ref="H11:K11"/>
  </mergeCells>
  <pageMargins left="0.78740157480314965" right="0.78740157480314965" top="1.1811023622047245" bottom="0.19685039370078741" header="0.31496062992125984" footer="0.23622047244094491"/>
  <pageSetup paperSize="9" scale="5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1"/>
  <sheetViews>
    <sheetView zoomScaleNormal="100" workbookViewId="0">
      <selection activeCell="C16" sqref="C16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216" t="s">
        <v>208</v>
      </c>
      <c r="E1" s="216"/>
    </row>
    <row r="2" spans="1:5" ht="111.75" customHeight="1" x14ac:dyDescent="0.25">
      <c r="D2" s="159" t="str">
        <f>CONCATENATE("к муниципальной программе Туруханского района """,'пр 4 к МП'!C19,"""")</f>
        <v>к муниципальной программе Туруханского района "Развитие физической культуры, спорта и молодежной политики в Туруханском районе"</v>
      </c>
      <c r="E2" s="159"/>
    </row>
    <row r="3" spans="1:5" ht="18.75" x14ac:dyDescent="0.25">
      <c r="A3" s="15"/>
    </row>
    <row r="4" spans="1:5" ht="18.75" x14ac:dyDescent="0.25">
      <c r="A4" s="15"/>
    </row>
    <row r="5" spans="1:5" ht="18.75" x14ac:dyDescent="0.25">
      <c r="A5" s="158" t="s">
        <v>0</v>
      </c>
      <c r="B5" s="158"/>
      <c r="C5" s="158"/>
      <c r="D5" s="158"/>
      <c r="E5" s="158"/>
    </row>
    <row r="6" spans="1:5" ht="18.75" x14ac:dyDescent="0.25">
      <c r="A6" s="158" t="s">
        <v>16</v>
      </c>
      <c r="B6" s="158"/>
      <c r="C6" s="158"/>
      <c r="D6" s="158"/>
      <c r="E6" s="158"/>
    </row>
    <row r="7" spans="1:5" ht="18.75" x14ac:dyDescent="0.25">
      <c r="A7" s="158" t="s">
        <v>17</v>
      </c>
      <c r="B7" s="158"/>
      <c r="C7" s="158"/>
      <c r="D7" s="158"/>
      <c r="E7" s="158"/>
    </row>
    <row r="8" spans="1:5" ht="18.75" x14ac:dyDescent="0.25">
      <c r="A8" s="158" t="s">
        <v>18</v>
      </c>
      <c r="B8" s="158"/>
      <c r="C8" s="158"/>
      <c r="D8" s="158"/>
      <c r="E8" s="158"/>
    </row>
    <row r="9" spans="1:5" ht="18.75" x14ac:dyDescent="0.25">
      <c r="A9" s="158" t="str">
        <f>CONCATENATE("Туруханского района """,'пр 4 к МП'!C19,"""")</f>
        <v>Туруханского района "Развитие физической культуры, спорта и молодежной политики в Туруханском районе"</v>
      </c>
      <c r="B9" s="158"/>
      <c r="C9" s="158"/>
      <c r="D9" s="158"/>
      <c r="E9" s="158"/>
    </row>
    <row r="10" spans="1:5" ht="18.75" x14ac:dyDescent="0.25">
      <c r="A10" s="15"/>
    </row>
    <row r="11" spans="1:5" ht="63" x14ac:dyDescent="0.25">
      <c r="A11" s="19" t="s">
        <v>19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 x14ac:dyDescent="0.2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54.75" customHeight="1" x14ac:dyDescent="0.25">
      <c r="A13" s="20">
        <v>1</v>
      </c>
      <c r="B13" s="218" t="s">
        <v>76</v>
      </c>
      <c r="C13" s="218"/>
      <c r="D13" s="218"/>
      <c r="E13" s="218"/>
    </row>
    <row r="14" spans="1:5" ht="36" customHeight="1" x14ac:dyDescent="0.25">
      <c r="A14" s="160" t="s">
        <v>3</v>
      </c>
      <c r="B14" s="219" t="s">
        <v>77</v>
      </c>
      <c r="C14" s="219"/>
      <c r="D14" s="219"/>
      <c r="E14" s="219"/>
    </row>
    <row r="15" spans="1:5" ht="39.75" customHeight="1" x14ac:dyDescent="0.25">
      <c r="A15" s="160"/>
      <c r="B15" s="214" t="str">
        <f>CONCATENATE("Подпрограмма 1 """,'пр 4 к МП'!C23,"""")</f>
        <v>Подпрограмма 1 "Развитие массовой физической культуры и спорта"</v>
      </c>
      <c r="C15" s="214"/>
      <c r="D15" s="214"/>
      <c r="E15" s="214"/>
    </row>
    <row r="16" spans="1:5" ht="63" x14ac:dyDescent="0.25">
      <c r="A16" s="34" t="s">
        <v>74</v>
      </c>
      <c r="B16" s="78" t="s">
        <v>204</v>
      </c>
      <c r="C16" s="78" t="s">
        <v>205</v>
      </c>
      <c r="D16" s="79" t="s">
        <v>206</v>
      </c>
      <c r="E16" s="80" t="s">
        <v>207</v>
      </c>
    </row>
    <row r="17" spans="1:5" x14ac:dyDescent="0.25">
      <c r="A17" s="160" t="s">
        <v>61</v>
      </c>
      <c r="B17" s="217" t="s">
        <v>79</v>
      </c>
      <c r="C17" s="217"/>
      <c r="D17" s="217"/>
      <c r="E17" s="217"/>
    </row>
    <row r="18" spans="1:5" ht="33.75" customHeight="1" x14ac:dyDescent="0.25">
      <c r="A18" s="160"/>
      <c r="B18" s="215" t="str">
        <f>CONCATENATE("Подпрограмма 2 """,'пр 4 к МП'!C26,"""")</f>
        <v>Подпрограмма 2 "Вовлечение молодежи Туруханского района в социальную практику и развитие системы патриотического воспитания подрастающего поколения"</v>
      </c>
      <c r="C18" s="215"/>
      <c r="D18" s="215"/>
      <c r="E18" s="215"/>
    </row>
    <row r="19" spans="1:5" x14ac:dyDescent="0.25">
      <c r="A19" s="19" t="s">
        <v>81</v>
      </c>
      <c r="B19" s="78"/>
      <c r="C19" s="78"/>
      <c r="D19" s="79"/>
      <c r="E19" s="80"/>
    </row>
    <row r="20" spans="1:5" x14ac:dyDescent="0.25">
      <c r="A20" s="19" t="s">
        <v>82</v>
      </c>
      <c r="B20" s="78"/>
      <c r="C20" s="78"/>
      <c r="D20" s="79"/>
      <c r="E20" s="80"/>
    </row>
    <row r="21" spans="1:5" x14ac:dyDescent="0.25">
      <c r="B21" s="81"/>
      <c r="C21" s="81"/>
      <c r="D21" s="81"/>
      <c r="E21" s="81"/>
    </row>
  </sheetData>
  <mergeCells count="14">
    <mergeCell ref="B15:E15"/>
    <mergeCell ref="B18:E18"/>
    <mergeCell ref="D1:E1"/>
    <mergeCell ref="D2:E2"/>
    <mergeCell ref="B17:E17"/>
    <mergeCell ref="B13:E13"/>
    <mergeCell ref="B14:E14"/>
    <mergeCell ref="A5:E5"/>
    <mergeCell ref="A6:E6"/>
    <mergeCell ref="A7:E7"/>
    <mergeCell ref="A8:E8"/>
    <mergeCell ref="A9:E9"/>
    <mergeCell ref="A14:A15"/>
    <mergeCell ref="A17:A18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33"/>
  <sheetViews>
    <sheetView view="pageBreakPreview" topLeftCell="A16" zoomScale="85" zoomScaleNormal="85" zoomScaleSheetLayoutView="85" workbookViewId="0">
      <selection activeCell="H14" sqref="H14"/>
    </sheetView>
  </sheetViews>
  <sheetFormatPr defaultRowHeight="15.75" x14ac:dyDescent="0.2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3" ht="18.75" x14ac:dyDescent="0.3">
      <c r="J1" s="138" t="s">
        <v>227</v>
      </c>
      <c r="K1" s="138"/>
      <c r="L1" s="138"/>
      <c r="M1" s="138"/>
    </row>
    <row r="2" spans="1:13" ht="18.75" x14ac:dyDescent="0.3">
      <c r="J2" s="157" t="s">
        <v>222</v>
      </c>
      <c r="K2" s="157"/>
      <c r="L2" s="157"/>
      <c r="M2" s="157"/>
    </row>
    <row r="3" spans="1:13" ht="18.75" x14ac:dyDescent="0.3">
      <c r="J3" s="138" t="s">
        <v>238</v>
      </c>
      <c r="K3" s="27"/>
      <c r="L3" s="138"/>
      <c r="M3" s="138"/>
    </row>
    <row r="4" spans="1:13" ht="18.75" x14ac:dyDescent="0.3">
      <c r="J4" s="138"/>
      <c r="K4" s="27"/>
      <c r="L4" s="138"/>
      <c r="M4" s="138"/>
    </row>
    <row r="5" spans="1:13" ht="18.75" x14ac:dyDescent="0.3">
      <c r="J5" s="138"/>
      <c r="K5" s="27"/>
      <c r="L5" s="138"/>
      <c r="M5" s="138"/>
    </row>
    <row r="6" spans="1:13" ht="15.75" customHeight="1" x14ac:dyDescent="0.25">
      <c r="J6" s="13" t="s">
        <v>209</v>
      </c>
      <c r="K6" s="13"/>
      <c r="L6" s="27"/>
    </row>
    <row r="7" spans="1:13" ht="75" customHeight="1" x14ac:dyDescent="0.25">
      <c r="J7" s="159" t="s">
        <v>84</v>
      </c>
      <c r="K7" s="159"/>
      <c r="L7" s="159"/>
    </row>
    <row r="8" spans="1:13" ht="18.75" x14ac:dyDescent="0.25">
      <c r="A8" s="15"/>
    </row>
    <row r="9" spans="1:13" ht="18.75" x14ac:dyDescent="0.25">
      <c r="A9" s="15"/>
    </row>
    <row r="10" spans="1:13" ht="18.75" x14ac:dyDescent="0.25">
      <c r="A10" s="158" t="s">
        <v>0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</row>
    <row r="11" spans="1:13" ht="18.75" x14ac:dyDescent="0.25">
      <c r="A11" s="158" t="s">
        <v>70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</row>
    <row r="12" spans="1:13" ht="18.75" x14ac:dyDescent="0.25">
      <c r="A12" s="158" t="s">
        <v>71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</row>
    <row r="13" spans="1:13" ht="18.75" x14ac:dyDescent="0.25">
      <c r="A13" s="158" t="s">
        <v>37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</row>
    <row r="14" spans="1:13" ht="18.75" x14ac:dyDescent="0.25">
      <c r="A14" s="15"/>
    </row>
    <row r="15" spans="1:13" ht="18.75" x14ac:dyDescent="0.25">
      <c r="L15" s="7" t="s">
        <v>20</v>
      </c>
    </row>
    <row r="16" spans="1:13" ht="60" customHeight="1" x14ac:dyDescent="0.25">
      <c r="A16" s="160" t="s">
        <v>19</v>
      </c>
      <c r="B16" s="160" t="s">
        <v>34</v>
      </c>
      <c r="C16" s="160" t="s">
        <v>35</v>
      </c>
      <c r="D16" s="160" t="s">
        <v>23</v>
      </c>
      <c r="E16" s="160" t="s">
        <v>24</v>
      </c>
      <c r="F16" s="160"/>
      <c r="G16" s="160"/>
      <c r="H16" s="160"/>
      <c r="I16" s="5" t="s">
        <v>50</v>
      </c>
      <c r="J16" s="5" t="s">
        <v>51</v>
      </c>
      <c r="K16" s="5" t="s">
        <v>52</v>
      </c>
      <c r="L16" s="160" t="s">
        <v>25</v>
      </c>
    </row>
    <row r="17" spans="1:12" ht="49.5" customHeight="1" x14ac:dyDescent="0.25">
      <c r="A17" s="160"/>
      <c r="B17" s="160"/>
      <c r="C17" s="160"/>
      <c r="D17" s="160"/>
      <c r="E17" s="16" t="s">
        <v>26</v>
      </c>
      <c r="F17" s="3" t="s">
        <v>27</v>
      </c>
      <c r="G17" s="3" t="s">
        <v>28</v>
      </c>
      <c r="H17" s="3" t="s">
        <v>29</v>
      </c>
      <c r="I17" s="3" t="s">
        <v>30</v>
      </c>
      <c r="J17" s="3" t="s">
        <v>30</v>
      </c>
      <c r="K17" s="3" t="s">
        <v>30</v>
      </c>
      <c r="L17" s="160"/>
    </row>
    <row r="18" spans="1:12" x14ac:dyDescent="0.25">
      <c r="A18" s="16">
        <v>1</v>
      </c>
      <c r="B18" s="3">
        <v>2</v>
      </c>
      <c r="C18" s="3">
        <v>3</v>
      </c>
      <c r="D18" s="3">
        <v>4</v>
      </c>
      <c r="E18" s="16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</row>
    <row r="19" spans="1:12" s="23" customFormat="1" ht="78.75" x14ac:dyDescent="0.25">
      <c r="A19" s="223">
        <v>1</v>
      </c>
      <c r="B19" s="222" t="s">
        <v>40</v>
      </c>
      <c r="C19" s="222" t="s">
        <v>83</v>
      </c>
      <c r="D19" s="21" t="s">
        <v>69</v>
      </c>
      <c r="E19" s="22" t="s">
        <v>31</v>
      </c>
      <c r="F19" s="22" t="s">
        <v>31</v>
      </c>
      <c r="G19" s="22" t="s">
        <v>31</v>
      </c>
      <c r="H19" s="22" t="s">
        <v>31</v>
      </c>
      <c r="I19" s="35">
        <f>I21+I22</f>
        <v>19764.099999999999</v>
      </c>
      <c r="J19" s="35">
        <f t="shared" ref="J19:K19" si="0">J21+J22</f>
        <v>18251.150000000001</v>
      </c>
      <c r="K19" s="35">
        <f t="shared" si="0"/>
        <v>18251.150000000001</v>
      </c>
      <c r="L19" s="35">
        <f t="shared" ref="L19:L22" si="1">SUM(I19:K19)</f>
        <v>56266.400000000001</v>
      </c>
    </row>
    <row r="20" spans="1:12" s="23" customFormat="1" x14ac:dyDescent="0.25">
      <c r="A20" s="223"/>
      <c r="B20" s="222"/>
      <c r="C20" s="222"/>
      <c r="D20" s="21" t="s">
        <v>32</v>
      </c>
      <c r="E20" s="22"/>
      <c r="F20" s="22" t="s">
        <v>31</v>
      </c>
      <c r="G20" s="22" t="s">
        <v>31</v>
      </c>
      <c r="H20" s="22" t="s">
        <v>31</v>
      </c>
      <c r="I20" s="35"/>
      <c r="J20" s="35"/>
      <c r="K20" s="35"/>
      <c r="L20" s="35">
        <f t="shared" si="1"/>
        <v>0</v>
      </c>
    </row>
    <row r="21" spans="1:12" s="23" customFormat="1" ht="31.5" x14ac:dyDescent="0.25">
      <c r="A21" s="223"/>
      <c r="B21" s="222"/>
      <c r="C21" s="222"/>
      <c r="D21" s="21" t="s">
        <v>59</v>
      </c>
      <c r="E21" s="22">
        <v>241</v>
      </c>
      <c r="F21" s="22" t="s">
        <v>31</v>
      </c>
      <c r="G21" s="22" t="s">
        <v>31</v>
      </c>
      <c r="H21" s="22" t="s">
        <v>31</v>
      </c>
      <c r="I21" s="35">
        <f>I25</f>
        <v>17252.8</v>
      </c>
      <c r="J21" s="35">
        <f t="shared" ref="J21:K21" si="2">J25</f>
        <v>15752.8</v>
      </c>
      <c r="K21" s="35">
        <f t="shared" si="2"/>
        <v>15752.8</v>
      </c>
      <c r="L21" s="35">
        <f t="shared" si="1"/>
        <v>48758.399999999994</v>
      </c>
    </row>
    <row r="22" spans="1:12" s="23" customFormat="1" ht="63" x14ac:dyDescent="0.25">
      <c r="A22" s="223"/>
      <c r="B22" s="222"/>
      <c r="C22" s="222"/>
      <c r="D22" s="21" t="s">
        <v>144</v>
      </c>
      <c r="E22" s="22">
        <v>244</v>
      </c>
      <c r="F22" s="22" t="s">
        <v>31</v>
      </c>
      <c r="G22" s="22" t="s">
        <v>31</v>
      </c>
      <c r="H22" s="22" t="s">
        <v>31</v>
      </c>
      <c r="I22" s="35">
        <f>I28</f>
        <v>2511.3000000000002</v>
      </c>
      <c r="J22" s="35">
        <f>J28</f>
        <v>2498.3500000000004</v>
      </c>
      <c r="K22" s="35">
        <f>K28</f>
        <v>2498.3500000000004</v>
      </c>
      <c r="L22" s="35">
        <f t="shared" si="1"/>
        <v>7508.0000000000009</v>
      </c>
    </row>
    <row r="23" spans="1:12" s="23" customFormat="1" ht="94.5" x14ac:dyDescent="0.25">
      <c r="A23" s="220" t="s">
        <v>3</v>
      </c>
      <c r="B23" s="221" t="s">
        <v>15</v>
      </c>
      <c r="C23" s="221" t="s">
        <v>78</v>
      </c>
      <c r="D23" s="24" t="s">
        <v>36</v>
      </c>
      <c r="E23" s="18"/>
      <c r="F23" s="18" t="s">
        <v>31</v>
      </c>
      <c r="G23" s="18" t="s">
        <v>31</v>
      </c>
      <c r="H23" s="18" t="s">
        <v>31</v>
      </c>
      <c r="I23" s="33">
        <f>I25</f>
        <v>17252.8</v>
      </c>
      <c r="J23" s="33">
        <f t="shared" ref="J23:K23" si="3">J25</f>
        <v>15752.8</v>
      </c>
      <c r="K23" s="33">
        <f t="shared" si="3"/>
        <v>15752.8</v>
      </c>
      <c r="L23" s="33">
        <f>SUM(I23:K23)</f>
        <v>48758.399999999994</v>
      </c>
    </row>
    <row r="24" spans="1:12" s="23" customFormat="1" x14ac:dyDescent="0.25">
      <c r="A24" s="220"/>
      <c r="B24" s="221"/>
      <c r="C24" s="221"/>
      <c r="D24" s="24" t="s">
        <v>32</v>
      </c>
      <c r="E24" s="18"/>
      <c r="F24" s="18" t="s">
        <v>31</v>
      </c>
      <c r="G24" s="18" t="s">
        <v>31</v>
      </c>
      <c r="H24" s="18" t="s">
        <v>31</v>
      </c>
      <c r="I24" s="33"/>
      <c r="J24" s="33"/>
      <c r="K24" s="33"/>
      <c r="L24" s="33">
        <v>0</v>
      </c>
    </row>
    <row r="25" spans="1:12" s="23" customFormat="1" ht="31.5" x14ac:dyDescent="0.25">
      <c r="A25" s="220"/>
      <c r="B25" s="221"/>
      <c r="C25" s="221"/>
      <c r="D25" s="36" t="s">
        <v>59</v>
      </c>
      <c r="E25" s="18">
        <v>241</v>
      </c>
      <c r="F25" s="18" t="s">
        <v>31</v>
      </c>
      <c r="G25" s="18" t="s">
        <v>31</v>
      </c>
      <c r="H25" s="18" t="s">
        <v>31</v>
      </c>
      <c r="I25" s="33">
        <f>'пр к ПП1'!H27</f>
        <v>17252.8</v>
      </c>
      <c r="J25" s="33">
        <f>'пр к ПП1'!I27</f>
        <v>15752.8</v>
      </c>
      <c r="K25" s="33">
        <f>'пр к ПП1'!J27</f>
        <v>15752.8</v>
      </c>
      <c r="L25" s="33">
        <f>SUM(I25:K25)</f>
        <v>48758.399999999994</v>
      </c>
    </row>
    <row r="26" spans="1:12" s="23" customFormat="1" ht="31.5" x14ac:dyDescent="0.25">
      <c r="A26" s="220" t="s">
        <v>61</v>
      </c>
      <c r="B26" s="221" t="s">
        <v>65</v>
      </c>
      <c r="C26" s="221" t="s">
        <v>80</v>
      </c>
      <c r="D26" s="24" t="s">
        <v>33</v>
      </c>
      <c r="E26" s="18"/>
      <c r="F26" s="18" t="s">
        <v>31</v>
      </c>
      <c r="G26" s="18" t="s">
        <v>31</v>
      </c>
      <c r="H26" s="18" t="s">
        <v>31</v>
      </c>
      <c r="I26" s="33">
        <f>+I28</f>
        <v>2511.3000000000002</v>
      </c>
      <c r="J26" s="33">
        <f t="shared" ref="J26:K26" si="4">+J28</f>
        <v>2498.3500000000004</v>
      </c>
      <c r="K26" s="33">
        <f t="shared" si="4"/>
        <v>2498.3500000000004</v>
      </c>
      <c r="L26" s="33">
        <f>SUM(I26:K26)</f>
        <v>7508.0000000000009</v>
      </c>
    </row>
    <row r="27" spans="1:12" s="23" customFormat="1" x14ac:dyDescent="0.25">
      <c r="A27" s="220"/>
      <c r="B27" s="221"/>
      <c r="C27" s="221"/>
      <c r="D27" s="24" t="s">
        <v>32</v>
      </c>
      <c r="E27" s="18"/>
      <c r="F27" s="18" t="s">
        <v>31</v>
      </c>
      <c r="G27" s="18" t="s">
        <v>31</v>
      </c>
      <c r="H27" s="18" t="s">
        <v>31</v>
      </c>
      <c r="I27" s="33"/>
      <c r="J27" s="33"/>
      <c r="K27" s="33"/>
      <c r="L27" s="33">
        <v>0</v>
      </c>
    </row>
    <row r="28" spans="1:12" s="23" customFormat="1" ht="63" x14ac:dyDescent="0.25">
      <c r="A28" s="220"/>
      <c r="B28" s="221"/>
      <c r="C28" s="221"/>
      <c r="D28" s="24" t="s">
        <v>144</v>
      </c>
      <c r="E28" s="18">
        <v>244</v>
      </c>
      <c r="F28" s="18" t="s">
        <v>31</v>
      </c>
      <c r="G28" s="18" t="s">
        <v>31</v>
      </c>
      <c r="H28" s="18" t="s">
        <v>31</v>
      </c>
      <c r="I28" s="33">
        <f>'пр к ПП2'!H17+'пр к ПП2'!H28+'пр к ПП2'!H30+'пр к ПП2'!H31+'пр к ПП2'!H33+'пр к ПП2'!H34+'пр к ПП2'!H19+'пр к ПП2'!H21+'пр к ПП2'!H22+'пр к ПП2'!H25</f>
        <v>2511.3000000000002</v>
      </c>
      <c r="J28" s="33">
        <f>'пр к ПП2'!I17+'пр к ПП2'!I28+'пр к ПП2'!I30+'пр к ПП2'!I31+'пр к ПП2'!I33+'пр к ПП2'!I34+'пр к ПП2'!I19+'пр к ПП2'!I21+'пр к ПП2'!I22+'пр к ПП2'!I25</f>
        <v>2498.3500000000004</v>
      </c>
      <c r="K28" s="33">
        <f>'пр к ПП2'!J17+'пр к ПП2'!J28+'пр к ПП2'!J30+'пр к ПП2'!J31+'пр к ПП2'!J33+'пр к ПП2'!J34+'пр к ПП2'!J19+'пр к ПП2'!J21+'пр к ПП2'!J22+'пр к ПП2'!J25</f>
        <v>2498.3500000000004</v>
      </c>
      <c r="L28" s="33">
        <f>SUM(I28:K28)</f>
        <v>7508.0000000000009</v>
      </c>
    </row>
    <row r="29" spans="1:12" s="23" customFormat="1" x14ac:dyDescent="0.25">
      <c r="A29" s="28"/>
      <c r="E29" s="28"/>
    </row>
    <row r="31" spans="1:12" x14ac:dyDescent="0.25">
      <c r="I31" s="154">
        <f>I19-'пр 5 к МП'!H18</f>
        <v>0</v>
      </c>
      <c r="J31" s="154">
        <f>J19-'пр 5 к МП'!I18</f>
        <v>0</v>
      </c>
      <c r="K31" s="154">
        <f>K19-'пр 5 к МП'!J18</f>
        <v>0</v>
      </c>
      <c r="L31" s="154">
        <f>L19-'пр 5 к МП'!K18</f>
        <v>0</v>
      </c>
    </row>
    <row r="32" spans="1:12" x14ac:dyDescent="0.25">
      <c r="I32" s="154">
        <f>I23-'пр 5 к МП'!H25</f>
        <v>0</v>
      </c>
      <c r="J32" s="154">
        <f>J23-'пр 5 к МП'!I25</f>
        <v>0</v>
      </c>
      <c r="K32" s="154">
        <f>K23-'пр 5 к МП'!J25</f>
        <v>0</v>
      </c>
      <c r="L32" s="154">
        <f>L23-'пр 5 к МП'!K25</f>
        <v>0</v>
      </c>
    </row>
    <row r="33" spans="9:12" x14ac:dyDescent="0.25">
      <c r="I33" s="154">
        <f>I26-'пр 5 к МП'!H32</f>
        <v>0</v>
      </c>
      <c r="J33" s="154">
        <f>J26-'пр 5 к МП'!I32</f>
        <v>0</v>
      </c>
      <c r="K33" s="154">
        <f>K26-'пр 5 к МП'!J32</f>
        <v>0</v>
      </c>
      <c r="L33" s="154">
        <f>L26-'пр 5 к МП'!K32</f>
        <v>0</v>
      </c>
    </row>
  </sheetData>
  <mergeCells count="21">
    <mergeCell ref="E16:H16"/>
    <mergeCell ref="A10:L10"/>
    <mergeCell ref="A11:L11"/>
    <mergeCell ref="A12:L12"/>
    <mergeCell ref="A13:L13"/>
    <mergeCell ref="J2:M2"/>
    <mergeCell ref="A26:A28"/>
    <mergeCell ref="B26:B28"/>
    <mergeCell ref="C26:C28"/>
    <mergeCell ref="B19:B22"/>
    <mergeCell ref="C19:C22"/>
    <mergeCell ref="A23:A25"/>
    <mergeCell ref="B23:B25"/>
    <mergeCell ref="C23:C25"/>
    <mergeCell ref="A19:A22"/>
    <mergeCell ref="J7:L7"/>
    <mergeCell ref="L16:L17"/>
    <mergeCell ref="A16:A17"/>
    <mergeCell ref="B16:B17"/>
    <mergeCell ref="C16:C17"/>
    <mergeCell ref="D16:D17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rowBreaks count="1" manualBreakCount="1">
    <brk id="22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38"/>
  <sheetViews>
    <sheetView tabSelected="1" view="pageBreakPreview" zoomScale="85" zoomScaleNormal="55" zoomScaleSheetLayoutView="85" workbookViewId="0">
      <selection activeCell="C6" sqref="C6"/>
    </sheetView>
  </sheetViews>
  <sheetFormatPr defaultRowHeight="18.75" outlineLevelCol="1" x14ac:dyDescent="0.3"/>
  <cols>
    <col min="1" max="1" width="5.375" style="26" customWidth="1"/>
    <col min="2" max="2" width="24.25" style="8" customWidth="1"/>
    <col min="3" max="3" width="28.125" style="8" customWidth="1"/>
    <col min="4" max="4" width="26.5" style="8" customWidth="1"/>
    <col min="5" max="7" width="26.5" style="140" hidden="1" customWidth="1" outlineLevel="1"/>
    <col min="8" max="8" width="13" style="8" bestFit="1" customWidth="1" collapsed="1"/>
    <col min="9" max="9" width="18.625" style="8" customWidth="1"/>
    <col min="10" max="10" width="13.375" style="8" bestFit="1" customWidth="1"/>
    <col min="11" max="11" width="20.375" style="8" customWidth="1"/>
    <col min="12" max="12" width="9" style="8"/>
    <col min="13" max="13" width="17.875" style="32" bestFit="1" customWidth="1"/>
    <col min="14" max="14" width="16.625" style="8" customWidth="1"/>
    <col min="15" max="15" width="17.5" style="8" customWidth="1"/>
    <col min="16" max="16" width="9" style="8"/>
    <col min="17" max="17" width="16" style="8" bestFit="1" customWidth="1"/>
    <col min="18" max="16384" width="9" style="8"/>
  </cols>
  <sheetData>
    <row r="1" spans="1:12" x14ac:dyDescent="0.3">
      <c r="I1" s="96" t="s">
        <v>229</v>
      </c>
      <c r="J1" s="1"/>
      <c r="K1" s="1"/>
      <c r="L1" s="1"/>
    </row>
    <row r="2" spans="1:12" ht="40.5" customHeight="1" x14ac:dyDescent="0.3">
      <c r="I2" s="157" t="s">
        <v>222</v>
      </c>
      <c r="J2" s="157"/>
      <c r="K2" s="157"/>
      <c r="L2" s="157"/>
    </row>
    <row r="3" spans="1:12" ht="19.5" customHeight="1" x14ac:dyDescent="0.3">
      <c r="I3" s="96" t="s">
        <v>239</v>
      </c>
      <c r="J3" s="1"/>
      <c r="K3" s="1"/>
      <c r="L3" s="1"/>
    </row>
    <row r="4" spans="1:12" ht="19.5" customHeight="1" x14ac:dyDescent="0.3">
      <c r="I4" s="125"/>
      <c r="J4" s="125"/>
      <c r="K4" s="125"/>
    </row>
    <row r="5" spans="1:12" ht="19.5" customHeight="1" x14ac:dyDescent="0.3">
      <c r="I5" s="127" t="s">
        <v>10</v>
      </c>
    </row>
    <row r="6" spans="1:12" ht="65.25" customHeight="1" x14ac:dyDescent="0.3">
      <c r="I6" s="159" t="s">
        <v>84</v>
      </c>
      <c r="J6" s="159"/>
      <c r="K6" s="159"/>
    </row>
    <row r="7" spans="1:12" x14ac:dyDescent="0.3">
      <c r="A7" s="15"/>
      <c r="I7" s="127"/>
    </row>
    <row r="8" spans="1:12" ht="18.75" customHeight="1" x14ac:dyDescent="0.3">
      <c r="A8" s="15"/>
      <c r="I8" s="159"/>
      <c r="J8" s="159"/>
      <c r="K8" s="159"/>
    </row>
    <row r="9" spans="1:12" x14ac:dyDescent="0.3">
      <c r="A9" s="158" t="s">
        <v>0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2" x14ac:dyDescent="0.3">
      <c r="A10" s="158" t="s">
        <v>231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2" x14ac:dyDescent="0.3">
      <c r="A11" s="158" t="s">
        <v>232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2" x14ac:dyDescent="0.3">
      <c r="A12" s="158" t="s">
        <v>42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2" x14ac:dyDescent="0.3">
      <c r="A13" s="15"/>
    </row>
    <row r="14" spans="1:12" x14ac:dyDescent="0.3">
      <c r="K14" s="7" t="s">
        <v>20</v>
      </c>
    </row>
    <row r="15" spans="1:12" ht="39.75" customHeight="1" x14ac:dyDescent="0.3">
      <c r="A15" s="160" t="s">
        <v>19</v>
      </c>
      <c r="B15" s="160" t="s">
        <v>34</v>
      </c>
      <c r="C15" s="160" t="s">
        <v>35</v>
      </c>
      <c r="D15" s="160" t="s">
        <v>39</v>
      </c>
      <c r="E15" s="143">
        <v>2014</v>
      </c>
      <c r="F15" s="144">
        <v>2015</v>
      </c>
      <c r="G15" s="144">
        <v>2016</v>
      </c>
      <c r="H15" s="136" t="s">
        <v>50</v>
      </c>
      <c r="I15" s="136" t="s">
        <v>51</v>
      </c>
      <c r="J15" s="5" t="s">
        <v>52</v>
      </c>
      <c r="K15" s="160" t="s">
        <v>25</v>
      </c>
    </row>
    <row r="16" spans="1:12" x14ac:dyDescent="0.3">
      <c r="A16" s="160"/>
      <c r="B16" s="160"/>
      <c r="C16" s="160"/>
      <c r="D16" s="160"/>
      <c r="E16" s="145"/>
      <c r="F16" s="144"/>
      <c r="G16" s="144"/>
      <c r="H16" s="136" t="s">
        <v>30</v>
      </c>
      <c r="I16" s="136" t="s">
        <v>30</v>
      </c>
      <c r="J16" s="3" t="s">
        <v>30</v>
      </c>
      <c r="K16" s="160"/>
    </row>
    <row r="17" spans="1:17" x14ac:dyDescent="0.3">
      <c r="A17" s="16">
        <v>1</v>
      </c>
      <c r="B17" s="3">
        <v>2</v>
      </c>
      <c r="C17" s="3">
        <v>3</v>
      </c>
      <c r="D17" s="136">
        <v>4</v>
      </c>
      <c r="E17" s="145"/>
      <c r="F17" s="144"/>
      <c r="G17" s="144"/>
      <c r="H17" s="136">
        <v>5</v>
      </c>
      <c r="I17" s="136">
        <v>6</v>
      </c>
      <c r="J17" s="3">
        <v>7</v>
      </c>
      <c r="K17" s="3">
        <v>8</v>
      </c>
    </row>
    <row r="18" spans="1:17" s="146" customFormat="1" x14ac:dyDescent="0.3">
      <c r="A18" s="224">
        <v>1</v>
      </c>
      <c r="B18" s="225" t="s">
        <v>40</v>
      </c>
      <c r="C18" s="225" t="str">
        <f>'пр 4 к МП'!C19</f>
        <v>Развитие физической культуры, спорта и молодежной политики в Туруханском районе</v>
      </c>
      <c r="D18" s="137" t="s">
        <v>38</v>
      </c>
      <c r="E18" s="149">
        <f>SUM(E21:E22)</f>
        <v>53736.442999999999</v>
      </c>
      <c r="F18" s="149">
        <f>SUM(F21:F22)</f>
        <v>5680.3590000000004</v>
      </c>
      <c r="G18" s="149">
        <f>SUM(G21:G22)</f>
        <v>19116.227999999999</v>
      </c>
      <c r="H18" s="150">
        <f>SUM(H20:H24)</f>
        <v>19764.099999999999</v>
      </c>
      <c r="I18" s="150">
        <f t="shared" ref="I18:J18" si="0">SUM(I20:I24)</f>
        <v>18251.149999999998</v>
      </c>
      <c r="J18" s="150">
        <f t="shared" si="0"/>
        <v>18251.149999999998</v>
      </c>
      <c r="K18" s="150">
        <f t="shared" ref="K18:K25" si="1">SUM(H18:J18)</f>
        <v>56266.399999999994</v>
      </c>
      <c r="M18" s="147">
        <f>SUM(E18:J18)</f>
        <v>134799.43</v>
      </c>
      <c r="Q18" s="148">
        <f>SUM(Q21:Q22)</f>
        <v>191065.83</v>
      </c>
    </row>
    <row r="19" spans="1:17" x14ac:dyDescent="0.3">
      <c r="A19" s="224"/>
      <c r="B19" s="225"/>
      <c r="C19" s="225"/>
      <c r="D19" s="60" t="s">
        <v>21</v>
      </c>
      <c r="E19" s="151"/>
      <c r="F19" s="152"/>
      <c r="G19" s="152"/>
      <c r="H19" s="153"/>
      <c r="I19" s="153"/>
      <c r="J19" s="153"/>
      <c r="K19" s="153"/>
      <c r="Q19" s="115"/>
    </row>
    <row r="20" spans="1:17" x14ac:dyDescent="0.3">
      <c r="A20" s="224"/>
      <c r="B20" s="225"/>
      <c r="C20" s="225"/>
      <c r="D20" s="9" t="s">
        <v>67</v>
      </c>
      <c r="E20" s="151"/>
      <c r="F20" s="152"/>
      <c r="G20" s="152"/>
      <c r="H20" s="153">
        <f t="shared" ref="H20:J20" si="2">H27+H34</f>
        <v>0</v>
      </c>
      <c r="I20" s="153">
        <f t="shared" si="2"/>
        <v>0</v>
      </c>
      <c r="J20" s="153">
        <f t="shared" si="2"/>
        <v>0</v>
      </c>
      <c r="K20" s="153">
        <f t="shared" si="1"/>
        <v>0</v>
      </c>
      <c r="Q20" s="115"/>
    </row>
    <row r="21" spans="1:17" x14ac:dyDescent="0.3">
      <c r="A21" s="224"/>
      <c r="B21" s="225"/>
      <c r="C21" s="225"/>
      <c r="D21" s="60" t="s">
        <v>68</v>
      </c>
      <c r="E21" s="151">
        <v>711.15</v>
      </c>
      <c r="F21" s="152">
        <v>399.08100000000002</v>
      </c>
      <c r="G21" s="152">
        <v>5701.41</v>
      </c>
      <c r="H21" s="153">
        <f t="shared" ref="H21:J21" si="3">H28+H35</f>
        <v>379.3</v>
      </c>
      <c r="I21" s="153">
        <f t="shared" si="3"/>
        <v>379.3</v>
      </c>
      <c r="J21" s="153">
        <f t="shared" si="3"/>
        <v>379.3</v>
      </c>
      <c r="K21" s="153">
        <f t="shared" si="1"/>
        <v>1137.9000000000001</v>
      </c>
      <c r="M21" s="32">
        <f t="shared" ref="M21" si="4">SUM(E21:J21)</f>
        <v>7949.5410000000002</v>
      </c>
      <c r="Q21" s="115">
        <f>SUM(K21:O21)</f>
        <v>9087.4410000000007</v>
      </c>
    </row>
    <row r="22" spans="1:17" x14ac:dyDescent="0.3">
      <c r="A22" s="224"/>
      <c r="B22" s="225"/>
      <c r="C22" s="225"/>
      <c r="D22" s="60" t="s">
        <v>41</v>
      </c>
      <c r="E22" s="151">
        <v>53025.292999999998</v>
      </c>
      <c r="F22" s="152">
        <v>5281.2780000000002</v>
      </c>
      <c r="G22" s="152">
        <v>13414.817999999999</v>
      </c>
      <c r="H22" s="153">
        <f>H29+H36</f>
        <v>19384.8</v>
      </c>
      <c r="I22" s="153">
        <f t="shared" ref="I22:J22" si="5">I29+I36</f>
        <v>17871.849999999999</v>
      </c>
      <c r="J22" s="153">
        <f t="shared" si="5"/>
        <v>17871.849999999999</v>
      </c>
      <c r="K22" s="153">
        <f t="shared" si="1"/>
        <v>55128.499999999993</v>
      </c>
      <c r="M22" s="32">
        <f>SUM(E22:J22)</f>
        <v>126849.889</v>
      </c>
      <c r="Q22" s="115">
        <f>SUM(K22:O22)</f>
        <v>181978.389</v>
      </c>
    </row>
    <row r="23" spans="1:17" x14ac:dyDescent="0.3">
      <c r="A23" s="224"/>
      <c r="B23" s="225"/>
      <c r="C23" s="225"/>
      <c r="D23" s="10" t="s">
        <v>230</v>
      </c>
      <c r="E23" s="151"/>
      <c r="F23" s="152"/>
      <c r="G23" s="152"/>
      <c r="H23" s="153">
        <f t="shared" ref="H23:J23" si="6">H30+H37</f>
        <v>0</v>
      </c>
      <c r="I23" s="153">
        <f t="shared" si="6"/>
        <v>0</v>
      </c>
      <c r="J23" s="153">
        <f t="shared" si="6"/>
        <v>0</v>
      </c>
      <c r="K23" s="153">
        <f t="shared" si="1"/>
        <v>0</v>
      </c>
      <c r="Q23" s="115"/>
    </row>
    <row r="24" spans="1:17" x14ac:dyDescent="0.3">
      <c r="A24" s="224"/>
      <c r="B24" s="225"/>
      <c r="C24" s="225"/>
      <c r="D24" s="60" t="s">
        <v>22</v>
      </c>
      <c r="E24" s="151"/>
      <c r="F24" s="152"/>
      <c r="G24" s="152"/>
      <c r="H24" s="153">
        <f t="shared" ref="H24:J24" si="7">H31+H38</f>
        <v>0</v>
      </c>
      <c r="I24" s="153">
        <f t="shared" si="7"/>
        <v>0</v>
      </c>
      <c r="J24" s="153">
        <f t="shared" si="7"/>
        <v>0</v>
      </c>
      <c r="K24" s="153">
        <f t="shared" si="1"/>
        <v>0</v>
      </c>
    </row>
    <row r="25" spans="1:17" s="146" customFormat="1" x14ac:dyDescent="0.3">
      <c r="A25" s="224" t="s">
        <v>3</v>
      </c>
      <c r="B25" s="225" t="s">
        <v>15</v>
      </c>
      <c r="C25" s="225" t="str">
        <f>'пр 4 к МП'!C23</f>
        <v>Развитие массовой физической культуры и спорта</v>
      </c>
      <c r="D25" s="137" t="s">
        <v>38</v>
      </c>
      <c r="E25" s="149">
        <f>E28+E29</f>
        <v>3100.2060000000001</v>
      </c>
      <c r="F25" s="149">
        <f>F28+F29</f>
        <v>3759.5479999999998</v>
      </c>
      <c r="G25" s="149">
        <f>G28+G29</f>
        <v>16459.733</v>
      </c>
      <c r="H25" s="150">
        <f>H29</f>
        <v>17252.8</v>
      </c>
      <c r="I25" s="150">
        <f>I29</f>
        <v>15752.8</v>
      </c>
      <c r="J25" s="150">
        <f>J29</f>
        <v>15752.8</v>
      </c>
      <c r="K25" s="150">
        <f t="shared" si="1"/>
        <v>48758.399999999994</v>
      </c>
      <c r="M25" s="147">
        <f>SUM(E25:J25)</f>
        <v>72077.887000000002</v>
      </c>
      <c r="Q25" s="148">
        <f>SUM(K25:O25)</f>
        <v>120836.287</v>
      </c>
    </row>
    <row r="26" spans="1:17" x14ac:dyDescent="0.3">
      <c r="A26" s="224"/>
      <c r="B26" s="225"/>
      <c r="C26" s="225"/>
      <c r="D26" s="60" t="s">
        <v>21</v>
      </c>
      <c r="E26" s="151"/>
      <c r="F26" s="152"/>
      <c r="G26" s="152"/>
      <c r="H26" s="153"/>
      <c r="I26" s="153"/>
      <c r="J26" s="153"/>
      <c r="K26" s="153"/>
    </row>
    <row r="27" spans="1:17" x14ac:dyDescent="0.3">
      <c r="A27" s="224"/>
      <c r="B27" s="225"/>
      <c r="C27" s="225"/>
      <c r="D27" s="9" t="s">
        <v>67</v>
      </c>
      <c r="E27" s="151"/>
      <c r="F27" s="152"/>
      <c r="G27" s="152"/>
      <c r="H27" s="153"/>
      <c r="I27" s="153"/>
      <c r="J27" s="153"/>
      <c r="K27" s="153">
        <f>SUM(H27:J27)</f>
        <v>0</v>
      </c>
    </row>
    <row r="28" spans="1:17" x14ac:dyDescent="0.3">
      <c r="A28" s="224"/>
      <c r="B28" s="225"/>
      <c r="C28" s="225"/>
      <c r="D28" s="60" t="s">
        <v>68</v>
      </c>
      <c r="E28" s="151"/>
      <c r="F28" s="152"/>
      <c r="G28" s="152">
        <v>4561.5</v>
      </c>
      <c r="H28" s="153"/>
      <c r="I28" s="153"/>
      <c r="J28" s="153"/>
      <c r="K28" s="153">
        <f t="shared" ref="K28:K38" si="8">SUM(H28:J28)</f>
        <v>0</v>
      </c>
      <c r="Q28" s="115">
        <f t="shared" ref="Q28:Q29" si="9">SUM(K28:O28)</f>
        <v>0</v>
      </c>
    </row>
    <row r="29" spans="1:17" x14ac:dyDescent="0.3">
      <c r="A29" s="224"/>
      <c r="B29" s="225"/>
      <c r="C29" s="225"/>
      <c r="D29" s="60" t="s">
        <v>41</v>
      </c>
      <c r="E29" s="151">
        <v>3100.2060000000001</v>
      </c>
      <c r="F29" s="152">
        <v>3759.5479999999998</v>
      </c>
      <c r="G29" s="152">
        <v>11898.233</v>
      </c>
      <c r="H29" s="153">
        <f>'пр к ПП1'!H27</f>
        <v>17252.8</v>
      </c>
      <c r="I29" s="153">
        <f>'пр к ПП1'!I27</f>
        <v>15752.8</v>
      </c>
      <c r="J29" s="153">
        <f>'пр к ПП1'!J27</f>
        <v>15752.8</v>
      </c>
      <c r="K29" s="153">
        <f t="shared" si="8"/>
        <v>48758.399999999994</v>
      </c>
      <c r="M29" s="32">
        <f>SUM(E29:J29)</f>
        <v>67516.387000000002</v>
      </c>
      <c r="Q29" s="115">
        <f t="shared" si="9"/>
        <v>116274.787</v>
      </c>
    </row>
    <row r="30" spans="1:17" x14ac:dyDescent="0.3">
      <c r="A30" s="224"/>
      <c r="B30" s="225"/>
      <c r="C30" s="225"/>
      <c r="D30" s="10" t="s">
        <v>230</v>
      </c>
      <c r="E30" s="151"/>
      <c r="F30" s="152"/>
      <c r="G30" s="152"/>
      <c r="H30" s="153"/>
      <c r="I30" s="153"/>
      <c r="J30" s="153"/>
      <c r="K30" s="153">
        <f t="shared" si="8"/>
        <v>0</v>
      </c>
    </row>
    <row r="31" spans="1:17" x14ac:dyDescent="0.3">
      <c r="A31" s="224"/>
      <c r="B31" s="225"/>
      <c r="C31" s="225"/>
      <c r="D31" s="60" t="s">
        <v>22</v>
      </c>
      <c r="E31" s="151"/>
      <c r="F31" s="152"/>
      <c r="G31" s="152"/>
      <c r="H31" s="153"/>
      <c r="I31" s="153"/>
      <c r="J31" s="153"/>
      <c r="K31" s="153">
        <f t="shared" si="8"/>
        <v>0</v>
      </c>
    </row>
    <row r="32" spans="1:17" s="146" customFormat="1" x14ac:dyDescent="0.3">
      <c r="A32" s="224" t="s">
        <v>61</v>
      </c>
      <c r="B32" s="225" t="s">
        <v>65</v>
      </c>
      <c r="C32" s="225" t="str">
        <f>'пр 4 к МП'!C26</f>
        <v>Вовлечение молодежи Туруханского района в социальную практику и развитие системы патриотического воспитания подрастающего поколения</v>
      </c>
      <c r="D32" s="137" t="s">
        <v>38</v>
      </c>
      <c r="E32" s="149">
        <f>E35+E36</f>
        <v>5157.92</v>
      </c>
      <c r="F32" s="149">
        <f>F35+F36</f>
        <v>1920.8119999999999</v>
      </c>
      <c r="G32" s="149">
        <f>G35+G36</f>
        <v>2656.4940000000001</v>
      </c>
      <c r="H32" s="150">
        <f>H36+H35</f>
        <v>2511.3000000000002</v>
      </c>
      <c r="I32" s="150">
        <f t="shared" ref="I32:J32" si="10">I36+I35</f>
        <v>2498.35</v>
      </c>
      <c r="J32" s="150">
        <f t="shared" si="10"/>
        <v>2498.35</v>
      </c>
      <c r="K32" s="150">
        <f t="shared" si="8"/>
        <v>7508</v>
      </c>
      <c r="M32" s="147">
        <f>SUM(E32:J32)</f>
        <v>17243.226000000002</v>
      </c>
      <c r="Q32" s="148">
        <f>SUM(K32:O32)</f>
        <v>24751.226000000002</v>
      </c>
    </row>
    <row r="33" spans="1:17" x14ac:dyDescent="0.3">
      <c r="A33" s="224"/>
      <c r="B33" s="225"/>
      <c r="C33" s="225"/>
      <c r="D33" s="60" t="s">
        <v>21</v>
      </c>
      <c r="E33" s="151"/>
      <c r="F33" s="152"/>
      <c r="G33" s="152"/>
      <c r="H33" s="153"/>
      <c r="I33" s="153"/>
      <c r="J33" s="153"/>
      <c r="K33" s="153"/>
    </row>
    <row r="34" spans="1:17" x14ac:dyDescent="0.3">
      <c r="A34" s="224"/>
      <c r="B34" s="225"/>
      <c r="C34" s="225"/>
      <c r="D34" s="9" t="s">
        <v>67</v>
      </c>
      <c r="E34" s="151"/>
      <c r="F34" s="152"/>
      <c r="G34" s="152"/>
      <c r="H34" s="153"/>
      <c r="I34" s="153"/>
      <c r="J34" s="153"/>
      <c r="K34" s="153">
        <f t="shared" si="8"/>
        <v>0</v>
      </c>
    </row>
    <row r="35" spans="1:17" x14ac:dyDescent="0.3">
      <c r="A35" s="224"/>
      <c r="B35" s="225"/>
      <c r="C35" s="225"/>
      <c r="D35" s="60" t="s">
        <v>68</v>
      </c>
      <c r="E35" s="151">
        <v>381.15</v>
      </c>
      <c r="F35" s="151">
        <v>399.08100000000002</v>
      </c>
      <c r="G35" s="151">
        <v>1139.9100000000001</v>
      </c>
      <c r="H35" s="153">
        <f>'пр к ПП2'!H32</f>
        <v>379.3</v>
      </c>
      <c r="I35" s="153">
        <f>'пр к ПП2'!I32</f>
        <v>379.3</v>
      </c>
      <c r="J35" s="153">
        <f>'пр к ПП2'!J32</f>
        <v>379.3</v>
      </c>
      <c r="K35" s="153">
        <f t="shared" si="8"/>
        <v>1137.9000000000001</v>
      </c>
      <c r="M35" s="32">
        <f t="shared" ref="M35:M36" si="11">SUM(E35:J35)</f>
        <v>3058.0410000000006</v>
      </c>
      <c r="Q35" s="115">
        <f t="shared" ref="Q35:Q36" si="12">SUM(K35:O35)</f>
        <v>4195.9410000000007</v>
      </c>
    </row>
    <row r="36" spans="1:17" x14ac:dyDescent="0.3">
      <c r="A36" s="224"/>
      <c r="B36" s="225"/>
      <c r="C36" s="225"/>
      <c r="D36" s="60" t="s">
        <v>41</v>
      </c>
      <c r="E36" s="151">
        <v>4776.7700000000004</v>
      </c>
      <c r="F36" s="151">
        <v>1521.731</v>
      </c>
      <c r="G36" s="151">
        <v>1516.5840000000001</v>
      </c>
      <c r="H36" s="153">
        <f>'пр к ПП2'!H35-'пр к ПП2'!H32</f>
        <v>2132</v>
      </c>
      <c r="I36" s="153">
        <f>'пр к ПП2'!I35-'пр к ПП2'!I32</f>
        <v>2119.0499999999997</v>
      </c>
      <c r="J36" s="153">
        <f>'пр к ПП2'!J35-'пр к ПП2'!J32</f>
        <v>2119.0499999999997</v>
      </c>
      <c r="K36" s="153">
        <f t="shared" si="8"/>
        <v>6370.0999999999985</v>
      </c>
      <c r="M36" s="32">
        <f t="shared" si="11"/>
        <v>14185.184999999998</v>
      </c>
      <c r="Q36" s="115">
        <f t="shared" si="12"/>
        <v>20555.284999999996</v>
      </c>
    </row>
    <row r="37" spans="1:17" x14ac:dyDescent="0.3">
      <c r="A37" s="224"/>
      <c r="B37" s="225"/>
      <c r="C37" s="225"/>
      <c r="D37" s="10" t="s">
        <v>230</v>
      </c>
      <c r="E37" s="142"/>
      <c r="F37" s="142"/>
      <c r="G37" s="142"/>
      <c r="H37" s="25"/>
      <c r="I37" s="25"/>
      <c r="J37" s="25"/>
      <c r="K37" s="33">
        <f t="shared" si="8"/>
        <v>0</v>
      </c>
    </row>
    <row r="38" spans="1:17" x14ac:dyDescent="0.3">
      <c r="A38" s="224"/>
      <c r="B38" s="225"/>
      <c r="C38" s="225"/>
      <c r="D38" s="14" t="s">
        <v>22</v>
      </c>
      <c r="E38" s="141"/>
      <c r="F38" s="141"/>
      <c r="G38" s="141"/>
      <c r="H38" s="25"/>
      <c r="I38" s="25"/>
      <c r="J38" s="25"/>
      <c r="K38" s="33">
        <f t="shared" si="8"/>
        <v>0</v>
      </c>
    </row>
  </sheetData>
  <mergeCells count="21">
    <mergeCell ref="A18:A24"/>
    <mergeCell ref="B18:B24"/>
    <mergeCell ref="C18:C24"/>
    <mergeCell ref="I2:L2"/>
    <mergeCell ref="A9:K9"/>
    <mergeCell ref="A10:K10"/>
    <mergeCell ref="A11:K11"/>
    <mergeCell ref="I6:K6"/>
    <mergeCell ref="I8:K8"/>
    <mergeCell ref="A15:A16"/>
    <mergeCell ref="B15:B16"/>
    <mergeCell ref="C15:C16"/>
    <mergeCell ref="D15:D16"/>
    <mergeCell ref="A12:K12"/>
    <mergeCell ref="K15:K16"/>
    <mergeCell ref="A32:A38"/>
    <mergeCell ref="B32:B38"/>
    <mergeCell ref="C32:C38"/>
    <mergeCell ref="A25:A31"/>
    <mergeCell ref="B25:B31"/>
    <mergeCell ref="C25:C31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r:id="rId1"/>
  <rowBreaks count="1" manualBreakCount="1">
    <brk id="24" max="7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ПП1'!Заголовки_для_печати</vt:lpstr>
      <vt:lpstr>'пр к ПП2'!Заголовки_для_печати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2017-05-02T09:14:50Z</cp:lastPrinted>
  <dcterms:created xsi:type="dcterms:W3CDTF">2016-10-20T04:37:12Z</dcterms:created>
  <dcterms:modified xsi:type="dcterms:W3CDTF">2017-05-02T09:16:14Z</dcterms:modified>
</cp:coreProperties>
</file>