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885" tabRatio="873" activeTab="11"/>
  </bookViews>
  <sheets>
    <sheet name="пр к пасп" sheetId="2" r:id="rId1"/>
    <sheet name="пр 1 к ПП 1" sheetId="7" r:id="rId2"/>
    <sheet name="пр 2 к ПП 1" sheetId="8" r:id="rId3"/>
    <sheet name="пр.1 к ПП 2" sheetId="15" r:id="rId4"/>
    <sheet name="пр.2 к ПП 2" sheetId="16" r:id="rId5"/>
    <sheet name="пр.1 к ПП 3" sheetId="17" r:id="rId6"/>
    <sheet name="пр.2 к ПП 3" sheetId="18" r:id="rId7"/>
    <sheet name="пр. 1 к ПП 4" sheetId="19" r:id="rId8"/>
    <sheet name="пр. 2 к ПП 4" sheetId="20" r:id="rId9"/>
    <sheet name="пр к ОМ" sheetId="22" r:id="rId10"/>
    <sheet name="пр 6 к Пр" sheetId="3" r:id="rId11"/>
    <sheet name="пр 7 к Пр" sheetId="5" r:id="rId12"/>
    <sheet name="пр 8 к Пр" sheetId="6" r:id="rId13"/>
  </sheets>
  <externalReferences>
    <externalReference r:id="rId14"/>
  </externalReferences>
  <definedNames>
    <definedName name="_xlnm.Print_Titles" localSheetId="1">'пр 1 к ПП 1'!$9:$11</definedName>
    <definedName name="_xlnm.Print_Titles" localSheetId="10">'пр 6 к Пр'!$9:$10</definedName>
    <definedName name="_xlnm.Print_Titles" localSheetId="11">'пр 7 к Пр'!$11:$13</definedName>
    <definedName name="_xlnm.Print_Titles" localSheetId="12">'пр 8 к Пр'!$12:$14</definedName>
    <definedName name="_xlnm.Print_Titles" localSheetId="0">'пр к пасп'!$12:$15</definedName>
    <definedName name="_xlnm.Print_Titles" localSheetId="3">'пр.1 к ПП 2'!$10:$12</definedName>
    <definedName name="_xlnm.Print_Area" localSheetId="11">'пр 7 к Пр'!$A$1:$L$36</definedName>
    <definedName name="_xlnm.Print_Area" localSheetId="12">'пр 8 к Пр'!$A$4:$M$106</definedName>
    <definedName name="_xlnm.Print_Area" localSheetId="0">'пр к пасп'!$A$4:$N$30</definedName>
    <definedName name="_xlnm.Print_Area" localSheetId="7">'пр. 1 к ПП 4'!$A$4:$H$17</definedName>
    <definedName name="_xlnm.Print_Area" localSheetId="8">'пр. 2 к ПП 4'!$A$4:$L$15</definedName>
    <definedName name="_xlnm.Print_Area" localSheetId="3">'пр.1 к ПП 2'!$A$4:$H$15</definedName>
    <definedName name="_xlnm.Print_Area" localSheetId="5">'пр.1 к ПП 3'!$A$4:$H$15</definedName>
    <definedName name="_xlnm.Print_Area" localSheetId="4">'пр.2 к ПП 2'!$A$1:$L$19</definedName>
    <definedName name="_xlnm.Print_Area" localSheetId="6">'пр.2 к ПП 3'!$A$4:$L$17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5" l="1"/>
  <c r="J17" i="5" s="1"/>
  <c r="K25" i="5"/>
  <c r="K23" i="5" s="1"/>
  <c r="L25" i="5"/>
  <c r="L17" i="5" s="1"/>
  <c r="I25" i="5"/>
  <c r="I17" i="5" s="1"/>
  <c r="J29" i="6"/>
  <c r="J26" i="5"/>
  <c r="K26" i="5"/>
  <c r="I26" i="5"/>
  <c r="I23" i="5" s="1"/>
  <c r="K17" i="5" l="1"/>
  <c r="J23" i="5"/>
  <c r="A8" i="5"/>
  <c r="J63" i="6" l="1"/>
  <c r="L82" i="6" l="1"/>
  <c r="L79" i="6" s="1"/>
  <c r="L80" i="6" s="1"/>
  <c r="L81" i="6" s="1"/>
  <c r="K82" i="6"/>
  <c r="K79" i="6" s="1"/>
  <c r="K80" i="6" s="1"/>
  <c r="K81" i="6" s="1"/>
  <c r="J82" i="6"/>
  <c r="J79" i="6" s="1"/>
  <c r="L77" i="6"/>
  <c r="L74" i="6" s="1"/>
  <c r="L75" i="6" s="1"/>
  <c r="L76" i="6" s="1"/>
  <c r="K77" i="6"/>
  <c r="K74" i="6" s="1"/>
  <c r="K75" i="6" s="1"/>
  <c r="K76" i="6" s="1"/>
  <c r="J77" i="6"/>
  <c r="L72" i="6"/>
  <c r="L69" i="6" s="1"/>
  <c r="K72" i="6"/>
  <c r="K69" i="6" s="1"/>
  <c r="K70" i="6" s="1"/>
  <c r="K71" i="6" s="1"/>
  <c r="J72" i="6"/>
  <c r="K67" i="6"/>
  <c r="L67" i="6"/>
  <c r="J67" i="6"/>
  <c r="H21" i="16" s="1"/>
  <c r="N67" i="6"/>
  <c r="N81" i="6"/>
  <c r="N76" i="6"/>
  <c r="N71" i="6"/>
  <c r="N66" i="6"/>
  <c r="N62" i="6"/>
  <c r="J62" i="6" s="1"/>
  <c r="N59" i="6"/>
  <c r="J59" i="6" s="1"/>
  <c r="N56" i="6"/>
  <c r="N53" i="6"/>
  <c r="J53" i="6" s="1"/>
  <c r="N50" i="6"/>
  <c r="J50" i="6" s="1"/>
  <c r="N47" i="6"/>
  <c r="J47" i="6" s="1"/>
  <c r="J64" i="6" l="1"/>
  <c r="L64" i="6"/>
  <c r="J21" i="16"/>
  <c r="J81" i="6"/>
  <c r="K35" i="6"/>
  <c r="I21" i="16"/>
  <c r="J35" i="6"/>
  <c r="M77" i="6"/>
  <c r="M82" i="6"/>
  <c r="K64" i="6"/>
  <c r="K65" i="6" s="1"/>
  <c r="K66" i="6" s="1"/>
  <c r="L35" i="6"/>
  <c r="M72" i="6"/>
  <c r="P71" i="6"/>
  <c r="J74" i="6"/>
  <c r="J69" i="6"/>
  <c r="M51" i="6"/>
  <c r="L53" i="6"/>
  <c r="K53" i="6"/>
  <c r="M59" i="6"/>
  <c r="M60" i="6"/>
  <c r="M62" i="6"/>
  <c r="M57" i="6"/>
  <c r="P34" i="6"/>
  <c r="M68" i="6"/>
  <c r="M73" i="6"/>
  <c r="M78" i="6"/>
  <c r="M45" i="6"/>
  <c r="M42" i="6"/>
  <c r="J54" i="6"/>
  <c r="M54" i="6" s="1"/>
  <c r="M48" i="6"/>
  <c r="L50" i="6"/>
  <c r="K50" i="6"/>
  <c r="K39" i="6"/>
  <c r="K36" i="6" s="1"/>
  <c r="L39" i="6"/>
  <c r="L36" i="6" s="1"/>
  <c r="J44" i="6"/>
  <c r="M44" i="6" s="1"/>
  <c r="N43" i="6"/>
  <c r="J71" i="6" l="1"/>
  <c r="J76" i="6"/>
  <c r="J66" i="6"/>
  <c r="J39" i="6"/>
  <c r="J36" i="6" s="1"/>
  <c r="J56" i="6"/>
  <c r="N65" i="6"/>
  <c r="J65" i="6" s="1"/>
  <c r="N52" i="6"/>
  <c r="J52" i="6" s="1"/>
  <c r="N80" i="6"/>
  <c r="J80" i="6" s="1"/>
  <c r="N49" i="6"/>
  <c r="J49" i="6" s="1"/>
  <c r="N46" i="6"/>
  <c r="N58" i="6"/>
  <c r="N61" i="6"/>
  <c r="N55" i="6"/>
  <c r="J55" i="6" s="1"/>
  <c r="N75" i="6"/>
  <c r="J75" i="6" s="1"/>
  <c r="N70" i="6"/>
  <c r="J70" i="6" s="1"/>
  <c r="K41" i="6"/>
  <c r="K38" i="6" s="1"/>
  <c r="K33" i="6" s="1"/>
  <c r="I17" i="16" s="1"/>
  <c r="M47" i="6"/>
  <c r="M63" i="6"/>
  <c r="J43" i="6"/>
  <c r="M43" i="6" s="1"/>
  <c r="M50" i="6"/>
  <c r="L41" i="6"/>
  <c r="M39" i="6"/>
  <c r="P68" i="6" l="1"/>
  <c r="R69" i="6"/>
  <c r="M75" i="6"/>
  <c r="M80" i="6"/>
  <c r="P67" i="6"/>
  <c r="M36" i="6"/>
  <c r="J58" i="6"/>
  <c r="M58" i="6" s="1"/>
  <c r="J46" i="6"/>
  <c r="M46" i="6" s="1"/>
  <c r="J61" i="6"/>
  <c r="M61" i="6" s="1"/>
  <c r="L52" i="6"/>
  <c r="L40" i="6" s="1"/>
  <c r="K52" i="6"/>
  <c r="K40" i="6" s="1"/>
  <c r="M49" i="6"/>
  <c r="M53" i="6"/>
  <c r="R68" i="6" l="1"/>
  <c r="M76" i="6"/>
  <c r="R74" i="6"/>
  <c r="R73" i="6"/>
  <c r="M81" i="6"/>
  <c r="R78" i="6"/>
  <c r="P70" i="6"/>
  <c r="L70" i="6" s="1"/>
  <c r="M52" i="6"/>
  <c r="K37" i="6"/>
  <c r="K32" i="6" s="1"/>
  <c r="I16" i="16" s="1"/>
  <c r="I18" i="16" s="1"/>
  <c r="I20" i="16" s="1"/>
  <c r="F15" i="15"/>
  <c r="G15" i="15"/>
  <c r="H15" i="15"/>
  <c r="E15" i="15"/>
  <c r="F17" i="19"/>
  <c r="G17" i="19"/>
  <c r="H17" i="19"/>
  <c r="E17" i="19"/>
  <c r="M30" i="2"/>
  <c r="N30" i="2" s="1"/>
  <c r="P65" i="6" l="1"/>
  <c r="L65" i="6" s="1"/>
  <c r="L66" i="6" s="1"/>
  <c r="L38" i="6" s="1"/>
  <c r="L33" i="6" s="1"/>
  <c r="J17" i="16" s="1"/>
  <c r="L71" i="6"/>
  <c r="M71" i="6" s="1"/>
  <c r="M70" i="6"/>
  <c r="K25" i="2"/>
  <c r="L25" i="2" s="1"/>
  <c r="M25" i="2" s="1"/>
  <c r="N25" i="2" s="1"/>
  <c r="J25" i="2"/>
  <c r="H22" i="18"/>
  <c r="I22" i="6"/>
  <c r="L37" i="6" l="1"/>
  <c r="L32" i="6" s="1"/>
  <c r="J16" i="16" s="1"/>
  <c r="J18" i="16" s="1"/>
  <c r="J20" i="16" s="1"/>
  <c r="G15" i="17"/>
  <c r="F15" i="17"/>
  <c r="L29" i="2"/>
  <c r="L28" i="2"/>
  <c r="H15" i="17"/>
  <c r="L17" i="2"/>
  <c r="I97" i="6" l="1"/>
  <c r="I90" i="6"/>
  <c r="I83" i="6"/>
  <c r="I29" i="6"/>
  <c r="I16" i="6"/>
  <c r="I17" i="6"/>
  <c r="I18" i="6"/>
  <c r="K12" i="6"/>
  <c r="L12" i="6"/>
  <c r="J12" i="6"/>
  <c r="J11" i="5"/>
  <c r="K11" i="5"/>
  <c r="I11" i="5"/>
  <c r="I10" i="20"/>
  <c r="J10" i="20"/>
  <c r="H10" i="20"/>
  <c r="I11" i="18"/>
  <c r="I12" i="16"/>
  <c r="J12" i="16"/>
  <c r="J10" i="8"/>
  <c r="J11" i="18" s="1"/>
  <c r="I10" i="8"/>
  <c r="H10" i="8"/>
  <c r="H12" i="16" s="1"/>
  <c r="F8" i="22"/>
  <c r="G8" i="22"/>
  <c r="H8" i="22"/>
  <c r="E8" i="22"/>
  <c r="F10" i="19"/>
  <c r="G10" i="19"/>
  <c r="H10" i="19"/>
  <c r="E10" i="19"/>
  <c r="F11" i="17"/>
  <c r="G11" i="17"/>
  <c r="H11" i="17"/>
  <c r="E11" i="17"/>
  <c r="F11" i="15"/>
  <c r="G11" i="15"/>
  <c r="H11" i="15"/>
  <c r="E11" i="15"/>
  <c r="F18" i="7"/>
  <c r="G18" i="7"/>
  <c r="H18" i="7" s="1"/>
  <c r="G15" i="7"/>
  <c r="H15" i="7"/>
  <c r="G16" i="7"/>
  <c r="H16" i="7" s="1"/>
  <c r="G14" i="7"/>
  <c r="H14" i="7" s="1"/>
  <c r="H11" i="18" l="1"/>
  <c r="I15" i="6"/>
  <c r="M33" i="5"/>
  <c r="A9" i="6" l="1"/>
  <c r="E15" i="17" l="1"/>
  <c r="E15" i="19" l="1"/>
  <c r="E16" i="19"/>
  <c r="G15" i="19"/>
  <c r="H15" i="19"/>
  <c r="G16" i="19"/>
  <c r="H16" i="19"/>
  <c r="J30" i="5" l="1"/>
  <c r="K30" i="5"/>
  <c r="I30" i="5"/>
  <c r="J29" i="5"/>
  <c r="K29" i="5"/>
  <c r="I29" i="5"/>
  <c r="H14" i="20" l="1"/>
  <c r="I14" i="20" l="1"/>
  <c r="H19" i="2"/>
  <c r="B15" i="15"/>
  <c r="J14" i="20" l="1"/>
  <c r="O103" i="6"/>
  <c r="O102" i="6"/>
  <c r="O100" i="6"/>
  <c r="O99" i="6"/>
  <c r="O98" i="6"/>
  <c r="O96" i="6"/>
  <c r="O95" i="6"/>
  <c r="O93" i="6"/>
  <c r="O92" i="6"/>
  <c r="O91" i="6"/>
  <c r="O89" i="6"/>
  <c r="O88" i="6"/>
  <c r="O86" i="6"/>
  <c r="O85" i="6"/>
  <c r="O84" i="6"/>
  <c r="O35" i="6"/>
  <c r="O34" i="6"/>
  <c r="O31" i="6"/>
  <c r="O30" i="6"/>
  <c r="O28" i="6"/>
  <c r="O27" i="6"/>
  <c r="O25" i="6"/>
  <c r="O24" i="6"/>
  <c r="O23" i="6"/>
  <c r="H19" i="6"/>
  <c r="G19" i="6"/>
  <c r="F19" i="6"/>
  <c r="L18" i="6"/>
  <c r="K18" i="6"/>
  <c r="H18" i="6"/>
  <c r="G18" i="6"/>
  <c r="F18" i="6"/>
  <c r="E18" i="6"/>
  <c r="L17" i="6"/>
  <c r="K17" i="6"/>
  <c r="J17" i="6"/>
  <c r="H17" i="6"/>
  <c r="G17" i="6"/>
  <c r="F17" i="6"/>
  <c r="E17" i="6"/>
  <c r="L16" i="6"/>
  <c r="K16" i="6"/>
  <c r="J16" i="6"/>
  <c r="H16" i="6"/>
  <c r="G16" i="6"/>
  <c r="F16" i="6"/>
  <c r="E16" i="6"/>
  <c r="E19" i="6"/>
  <c r="H97" i="6"/>
  <c r="G97" i="6"/>
  <c r="F97" i="6"/>
  <c r="E97" i="6"/>
  <c r="H90" i="6"/>
  <c r="G90" i="6"/>
  <c r="F90" i="6"/>
  <c r="E90" i="6"/>
  <c r="H83" i="6"/>
  <c r="G83" i="6"/>
  <c r="F83" i="6"/>
  <c r="E83" i="6"/>
  <c r="H29" i="6"/>
  <c r="G29" i="6"/>
  <c r="F29" i="6"/>
  <c r="E29" i="6"/>
  <c r="H22" i="6"/>
  <c r="G22" i="6"/>
  <c r="F22" i="6"/>
  <c r="E22" i="6"/>
  <c r="F15" i="6" l="1"/>
  <c r="G15" i="6"/>
  <c r="O16" i="6"/>
  <c r="O17" i="6"/>
  <c r="E15" i="6"/>
  <c r="H15" i="6"/>
  <c r="A6" i="3"/>
  <c r="K5" i="6"/>
  <c r="J4" i="5"/>
  <c r="D2" i="3"/>
  <c r="J5" i="2"/>
  <c r="I36" i="5"/>
  <c r="J36" i="5" s="1"/>
  <c r="K36" i="5" s="1"/>
  <c r="C34" i="5"/>
  <c r="C31" i="5"/>
  <c r="C23" i="5"/>
  <c r="C19" i="5"/>
  <c r="F1" i="22" l="1"/>
  <c r="A10" i="22" l="1"/>
  <c r="J101" i="6"/>
  <c r="J34" i="5"/>
  <c r="I34" i="5"/>
  <c r="M98" i="6"/>
  <c r="M99" i="6"/>
  <c r="M100" i="6"/>
  <c r="M102" i="6"/>
  <c r="M103" i="6"/>
  <c r="J97" i="6" l="1"/>
  <c r="K101" i="6"/>
  <c r="K97" i="6" s="1"/>
  <c r="F15" i="19"/>
  <c r="F16" i="19"/>
  <c r="L101" i="6" l="1"/>
  <c r="L97" i="6" s="1"/>
  <c r="M97" i="6" s="1"/>
  <c r="L36" i="5"/>
  <c r="K34" i="5"/>
  <c r="L34" i="5" s="1"/>
  <c r="O101" i="6" l="1"/>
  <c r="O97" i="6"/>
  <c r="M101" i="6"/>
  <c r="K87" i="6"/>
  <c r="K83" i="6" s="1"/>
  <c r="L87" i="6"/>
  <c r="L83" i="6" s="1"/>
  <c r="J87" i="6"/>
  <c r="J20" i="6"/>
  <c r="K20" i="6"/>
  <c r="L20" i="6"/>
  <c r="J21" i="6"/>
  <c r="K21" i="6"/>
  <c r="L21" i="6"/>
  <c r="M17" i="6"/>
  <c r="M16" i="6"/>
  <c r="M23" i="6"/>
  <c r="M24" i="6"/>
  <c r="M25" i="6"/>
  <c r="M27" i="6"/>
  <c r="M28" i="6"/>
  <c r="M30" i="6"/>
  <c r="M31" i="6"/>
  <c r="M34" i="6"/>
  <c r="M84" i="6"/>
  <c r="M85" i="6"/>
  <c r="M86" i="6"/>
  <c r="M88" i="6"/>
  <c r="M89" i="6"/>
  <c r="M91" i="6"/>
  <c r="M92" i="6"/>
  <c r="M93" i="6"/>
  <c r="M95" i="6"/>
  <c r="M96" i="6"/>
  <c r="O20" i="6" l="1"/>
  <c r="O21" i="6"/>
  <c r="J83" i="6"/>
  <c r="O87" i="6"/>
  <c r="M87" i="6"/>
  <c r="M21" i="6"/>
  <c r="M20" i="6"/>
  <c r="J27" i="5"/>
  <c r="K27" i="5"/>
  <c r="I27" i="5"/>
  <c r="L30" i="5"/>
  <c r="F22" i="5"/>
  <c r="G22" i="5"/>
  <c r="H22" i="5"/>
  <c r="I22" i="5"/>
  <c r="I18" i="5" s="1"/>
  <c r="J22" i="5"/>
  <c r="J18" i="5" s="1"/>
  <c r="K22" i="5"/>
  <c r="K18" i="5" s="1"/>
  <c r="E22" i="5"/>
  <c r="F21" i="5"/>
  <c r="G21" i="5"/>
  <c r="H21" i="5"/>
  <c r="I21" i="5"/>
  <c r="J21" i="5"/>
  <c r="K21" i="5"/>
  <c r="E21" i="5"/>
  <c r="L29" i="5"/>
  <c r="I15" i="20"/>
  <c r="J15" i="20"/>
  <c r="H15" i="20"/>
  <c r="K14" i="20"/>
  <c r="K15" i="20" s="1"/>
  <c r="I17" i="18"/>
  <c r="J17" i="18"/>
  <c r="H17" i="18"/>
  <c r="K15" i="18"/>
  <c r="K17" i="18" s="1"/>
  <c r="O83" i="6" l="1"/>
  <c r="R79" i="6"/>
  <c r="L29" i="6"/>
  <c r="K29" i="6"/>
  <c r="I33" i="5"/>
  <c r="J94" i="6" s="1"/>
  <c r="J90" i="6" s="1"/>
  <c r="K33" i="5"/>
  <c r="L94" i="6" s="1"/>
  <c r="J33" i="5"/>
  <c r="J31" i="5" s="1"/>
  <c r="J16" i="5" s="1"/>
  <c r="J14" i="5" s="1"/>
  <c r="M83" i="6"/>
  <c r="L18" i="5"/>
  <c r="L27" i="5"/>
  <c r="J19" i="5"/>
  <c r="K26" i="6"/>
  <c r="J26" i="6"/>
  <c r="K19" i="5"/>
  <c r="L26" i="6"/>
  <c r="L22" i="5"/>
  <c r="I19" i="5"/>
  <c r="L21" i="5"/>
  <c r="K16" i="8"/>
  <c r="I17" i="8"/>
  <c r="J17" i="8"/>
  <c r="H17" i="8"/>
  <c r="K14" i="8"/>
  <c r="I22" i="16" l="1"/>
  <c r="J22" i="16"/>
  <c r="K94" i="6"/>
  <c r="K90" i="6" s="1"/>
  <c r="I31" i="5"/>
  <c r="I16" i="5" s="1"/>
  <c r="I14" i="5" s="1"/>
  <c r="K31" i="5"/>
  <c r="K16" i="5" s="1"/>
  <c r="K14" i="5" s="1"/>
  <c r="L33" i="5"/>
  <c r="O26" i="6"/>
  <c r="L90" i="6"/>
  <c r="L19" i="6"/>
  <c r="M26" i="6"/>
  <c r="J22" i="6"/>
  <c r="K22" i="6"/>
  <c r="L19" i="5"/>
  <c r="L22" i="6"/>
  <c r="K17" i="8"/>
  <c r="M94" i="6" l="1"/>
  <c r="K19" i="6"/>
  <c r="O94" i="6"/>
  <c r="L31" i="5"/>
  <c r="L15" i="6"/>
  <c r="K15" i="6"/>
  <c r="O22" i="6"/>
  <c r="M90" i="6"/>
  <c r="O90" i="6"/>
  <c r="M22" i="6"/>
  <c r="T45" i="6" l="1"/>
  <c r="J40" i="6"/>
  <c r="M56" i="6"/>
  <c r="M41" i="6" s="1"/>
  <c r="J41" i="6" l="1"/>
  <c r="M55" i="6"/>
  <c r="M40" i="6" s="1"/>
  <c r="M67" i="6" l="1"/>
  <c r="M35" i="6" l="1"/>
  <c r="K21" i="16"/>
  <c r="M65" i="6"/>
  <c r="M37" i="6" s="1"/>
  <c r="J37" i="6"/>
  <c r="J32" i="6" l="1"/>
  <c r="N37" i="6"/>
  <c r="M66" i="6"/>
  <c r="M38" i="6" s="1"/>
  <c r="J38" i="6"/>
  <c r="H16" i="16"/>
  <c r="M32" i="6"/>
  <c r="K16" i="16" s="1"/>
  <c r="O32" i="6"/>
  <c r="J33" i="6" l="1"/>
  <c r="S32" i="6" s="1"/>
  <c r="N38" i="6"/>
  <c r="J18" i="6"/>
  <c r="M18" i="6" s="1"/>
  <c r="J19" i="6"/>
  <c r="O18" i="6" l="1"/>
  <c r="M33" i="6"/>
  <c r="K17" i="16" s="1"/>
  <c r="K18" i="16" s="1"/>
  <c r="H17" i="16"/>
  <c r="H18" i="16" s="1"/>
  <c r="O33" i="6"/>
  <c r="N34" i="6"/>
  <c r="N35" i="6"/>
  <c r="K20" i="16"/>
  <c r="O19" i="6"/>
  <c r="M19" i="6"/>
  <c r="H20" i="16" l="1"/>
  <c r="H22" i="16" s="1"/>
  <c r="O29" i="6"/>
  <c r="J15" i="6"/>
  <c r="O15" i="6" s="1"/>
  <c r="M29" i="6"/>
  <c r="L26" i="5" s="1"/>
  <c r="N33" i="6"/>
  <c r="P35" i="6"/>
  <c r="N32" i="6"/>
  <c r="K22" i="16"/>
  <c r="L23" i="5" l="1"/>
  <c r="M15" i="6"/>
  <c r="N14" i="5" l="1"/>
  <c r="L16" i="5"/>
  <c r="L14" i="5" s="1"/>
  <c r="N19" i="5"/>
</calcChain>
</file>

<file path=xl/sharedStrings.xml><?xml version="1.0" encoding="utf-8"?>
<sst xmlns="http://schemas.openxmlformats.org/spreadsheetml/2006/main" count="584" uniqueCount="239">
  <si>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</si>
  <si>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</si>
  <si>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</si>
  <si>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</si>
  <si>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</si>
  <si>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</si>
  <si>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</si>
  <si>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</si>
  <si>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</si>
  <si>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</si>
  <si>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</si>
  <si>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</si>
  <si>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</si>
  <si>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</si>
  <si>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</si>
  <si>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</si>
  <si>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</si>
  <si>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</si>
  <si>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</si>
  <si>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</si>
  <si>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</si>
  <si>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</si>
  <si>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</si>
  <si>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</si>
  <si>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</si>
  <si>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</si>
  <si>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</si>
  <si>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</si>
  <si>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</si>
  <si>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</si>
  <si>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</si>
  <si>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</si>
  <si>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</si>
  <si>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</si>
  <si>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</si>
  <si>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</si>
  <si>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</si>
  <si>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</si>
  <si>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</si>
  <si>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</si>
  <si>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</si>
  <si>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</si>
  <si>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Содействие развитию субъектов малого и среднего предпринимательства на территории Туруханского района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</si>
  <si>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</si>
  <si>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</si>
  <si>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</si>
  <si>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</si>
  <si>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</si>
  <si>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</si>
  <si>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чел.</t>
  </si>
  <si>
    <t>2.1.</t>
  </si>
  <si>
    <t>2.2.</t>
  </si>
  <si>
    <t>тн.</t>
  </si>
  <si>
    <t>Обеспечение населения Туруханского района основными продуктами питания</t>
  </si>
  <si>
    <t>3.</t>
  </si>
  <si>
    <t>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</si>
  <si>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</si>
  <si>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</si>
  <si>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</si>
  <si>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</si>
  <si>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</si>
  <si>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</si>
  <si>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</si>
  <si>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</si>
  <si>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</si>
  <si>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</si>
  <si>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</si>
  <si>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</si>
  <si>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</si>
  <si>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</si>
  <si>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Администрация Туруханского района</t>
  </si>
  <si>
    <t>2.1.1.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</si>
  <si>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</si>
  <si>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и значения показателей результативности подпрограммы 1."Поддержка развития малого и среднего предпринимательства Туруханского района"</t>
  </si>
  <si>
    <t>мероприятий подпрограммы 1."Поддержка развития малого и среднего предпринимательства Туруханского района"</t>
  </si>
  <si>
    <t>1.1.1.</t>
  </si>
  <si>
    <t>1.1.2.</t>
  </si>
  <si>
    <t>Поддержка малого и среднего предпринимательства</t>
  </si>
  <si>
    <t>0412</t>
  </si>
  <si>
    <t>0810081380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</si>
  <si>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</si>
  <si>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Цель: Содействие развитию субъектов малого и среднего предпринимательства на территории Туруханского района</t>
  </si>
  <si>
    <t>Задача 2. Оказание развитию молодежного предпринимательства</t>
  </si>
  <si>
    <t>Поддержка и развитие предпринимательства среди молодежи</t>
  </si>
  <si>
    <t>Управление культуры и молодёжной политики администрации Туруханского района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</si>
  <si>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</si>
  <si>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</si>
  <si>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0405</t>
  </si>
  <si>
    <t>0820082930</t>
  </si>
  <si>
    <t>Цель подпрограммы:Обеспечение населения Туруханского района основными продуктами питания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</si>
  <si>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</si>
  <si>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</si>
  <si>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</si>
  <si>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</si>
  <si>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</si>
  <si>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</si>
  <si>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</si>
  <si>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</t>
  </si>
  <si>
    <t>2.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</si>
  <si>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 </t>
  </si>
  <si>
    <t>Цель подпрограммыСнижение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</si>
  <si>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Задача Возмещение части затрат, связанных с производством и реализацией хлеба на территории Туруханского района</t>
  </si>
  <si>
    <t>Предоставление производителям хлеба субсидии на возмещение части затрат, связанных с производством  и реализацией хлеба</t>
  </si>
  <si>
    <t>Сохранение розничной цены на хлеб 1 сорта на одном уровне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</si>
  <si>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</si>
  <si>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</si>
  <si>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</si>
  <si>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</si>
  <si>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</si>
  <si>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</si>
  <si>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</si>
  <si>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</si>
  <si>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</si>
  <si>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</si>
  <si>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</si>
  <si>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</si>
  <si>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</si>
  <si>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</si>
  <si>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Постановление администрации Туруханского района</t>
  </si>
  <si>
    <t>0840081490</t>
  </si>
  <si>
    <t xml:space="preserve">Об утверждении Порядков предоставления субсидий  субъектам  малого и среднего предпринимательства на территории муниципального образования Туруханский район </t>
  </si>
  <si>
    <t>предоставление субсидий из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</t>
  </si>
  <si>
    <t xml:space="preserve">предоставление субсидий на возмещение части затрат, связанных с поставкой и обеспечением населения Туруханского района (с. Туруханск и населенных пунктов на межселенной территории) основными продуктами питания в межнавигационный период </t>
  </si>
  <si>
    <t>Об утверждении Порядка предоставления производителям хлеба субсидий на возмещение части затрат, связанных с производством хлеба пшеничного из муки первого сорта, реализуемого населению на территории муниципального образования Туруханский район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</si>
  <si>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</si>
  <si>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Снижение розничных цен на социально-значимые продукты питания на сумму транспортных расходов.</t>
  </si>
  <si>
    <t>Развитие малого и среднего предпринимательства, организаций муниципальной формы собственности на территории Туруханского района</t>
  </si>
  <si>
    <t>Отдельное мероприятие</t>
  </si>
  <si>
    <t>показателей результативности</t>
  </si>
  <si>
    <t>Годы реализации программы</t>
  </si>
  <si>
    <t>Цель реализации отдельного мероприятия</t>
  </si>
  <si>
    <t>1 - да; 
0 - нет</t>
  </si>
  <si>
    <t>ведомственная отчётность исполнителя</t>
  </si>
  <si>
    <t>Приложение 6</t>
  </si>
  <si>
    <t>Приложение 7</t>
  </si>
  <si>
    <t>Приложение 8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</si>
  <si>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</si>
  <si>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</si>
  <si>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</si>
  <si>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Приложение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</si>
  <si>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</si>
  <si>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</si>
  <si>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
к подпрограмме 1. "Поддержка развития малого и среднего предпринимательства на территории  Туруханского района"</t>
  </si>
  <si>
    <t>Приложение
к паспорту подпрограммы 1. "Поддержка развития малого и среднего предпринимательства на территории  Туруханского района"</t>
  </si>
  <si>
    <t>Задача 2. Оказание поддержки развитию молодежного предпринимательства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</si>
  <si>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</si>
  <si>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</si>
  <si>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</si>
  <si>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Подпрограмма 1. Поддержка развития  малого и среднего предпринимательства на территории  Туруханского района</t>
  </si>
  <si>
    <t>Задача программы: создание благоприятных условий для устойчивого функционирования и развития малого и среднего предпринимательства</t>
  </si>
  <si>
    <t>3.1.1.</t>
  </si>
  <si>
    <t>5.1.</t>
  </si>
  <si>
    <t>5.1.1.</t>
  </si>
  <si>
    <t>Цель программы: развитие субъектов малого и среднего предпринимательства на территории Туруханского района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</si>
  <si>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</si>
  <si>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Цель программы: обеспечение населения Туруханского района основными продуктами питания</t>
  </si>
  <si>
    <t>Задача программы: снижение розничных цен на социально-значимые товары, за счет компенсации транспортных расходов в зимний период</t>
  </si>
  <si>
    <t>Подпрограмма 3. 3. Предоставление субсидий на возмещение части затрат, связанных с поставкой и обеспечением населения Туруханского района продуктами питания</t>
  </si>
  <si>
    <t>Цель программы: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</si>
  <si>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 программы: производителей хлеба за счет возмещения части затрат, связанных с производством и реализацией хлеба на территории Туруханского района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</si>
  <si>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</si>
  <si>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Цель программы: обеспечение эффективной деятельности организаций муниципальной формы собственности, функционирующих на территории Туруханского рай</t>
  </si>
  <si>
    <t>Задача программы: оказание поддержки финансово-хозяйственной деятельности организаций муниципальной формы собственности, функционирующих на территории Туруханского района</t>
  </si>
  <si>
    <t>Отдельное мероприятие: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</si>
  <si>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Об утверждении порядка предоставления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</si>
  <si>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0850083720</t>
  </si>
  <si>
    <t>Надлежащее исполнение получателями субсидии обязательств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</si>
  <si>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</si>
  <si>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</si>
  <si>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района"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района" </t>
  </si>
  <si>
    <t>811</t>
  </si>
  <si>
    <t>Приложение № 1
к постановлению 
администрации  Туруханского района 
от 23.04.2018 № 396-п</t>
  </si>
  <si>
    <t>Приложение № 2
к постановлению 
администрации  Туруханского района 
от 23.04.2018 № 396-п</t>
  </si>
  <si>
    <t>Приложение № 3
к постановлению 
администрации  Туруханского района 
от 23.04.2018 № 396-п</t>
  </si>
  <si>
    <t>Приложение № 4
к постановлению 
администрации  Туруханского района 
от 23.04.2018 № 396-п</t>
  </si>
  <si>
    <t>Приложение № 6
к постановлению 
администрации  Туруханского района 
от 23.04.2018 № 396-п</t>
  </si>
  <si>
    <t>Приложение № 7
к постановлению 
администрации  Туруханского района 
от 23.04.2018 № 396-п</t>
  </si>
  <si>
    <t>Приложение № 8
к постановлению 
администрации  Туруханского района 
от 23.04.2018 № 396-п</t>
  </si>
  <si>
    <t>Приложение № 9
к постановлению 
администрации  Туруханского района 
от 23.04.2018 № 396-п</t>
  </si>
  <si>
    <t>Приложение № 1
к постановлению 
администрации  Туруханского района 
от                         №          п</t>
  </si>
  <si>
    <t>Приложение № 3
к постановлению 
администрации  Туруханского района 
от                       №       -п</t>
  </si>
  <si>
    <t>принят (21.06.2018 
№ 651-п)</t>
  </si>
  <si>
    <t>принят  (02.02.2018 
№ 102-п)</t>
  </si>
  <si>
    <t xml:space="preserve">принят (27.01.2016 
№ 62-п, 
27.05.2016
№ 486-п, 
15.01.2018 
№ 07-па) </t>
  </si>
  <si>
    <t>принят (11.12.2015 
№ 1653-п, 
18.06.2018 
№ 620-п)</t>
  </si>
  <si>
    <t>принят (19.01.2018 
№ 66-п)</t>
  </si>
  <si>
    <t>Мониторинг социально-экономического развития МО Туруханский район</t>
  </si>
  <si>
    <t>Количество субъектов малого и среднего предпринимательства получивших субсидии:  2019 год - 1 ед., 2020 год - 1 ед., 2021 год - 1 ед.</t>
  </si>
  <si>
    <t>Количество молодежи, принявших участие в конкурсах по мероприятию "Вовлечение молодежи в предпринимательскую деятельность" 2019 год - 2 чел., 2020 год -2 чел, 2021 год -2 чел.</t>
  </si>
  <si>
    <t xml:space="preserve"> приобретение модульного мини-цеха ММЗ-500, с учетом доставки речным транспортом и погрузочно-разгрузочными мероприятиями</t>
  </si>
  <si>
    <t>приобретение средств для убоя животных с учетом доставки речным транспортом и погрузочно-разгрузочными мероприятиями</t>
  </si>
  <si>
    <t>Приобретение коров (20 голов),с учетом доставки речным транспортом и погрузочно-разгрузочными мероприятиями</t>
  </si>
  <si>
    <t>Приобретение цыплят 100-суточных, с учетом доставки речным транспортом</t>
  </si>
  <si>
    <t>Реконструкция животноводческих помещений, в том числе:</t>
  </si>
  <si>
    <t>Реконструкция коровника</t>
  </si>
  <si>
    <t xml:space="preserve">Реконструкция птичника
</t>
  </si>
  <si>
    <t>приобретение линии модульного типа по убою лошадей с учетом доставки речным транспортом и погрузочно-разгрузочными мероприятиями</t>
  </si>
  <si>
    <t>приобретение модульного цнха по переработке мяса, с учетом доставки речным транспортом, погрузочно-разгрузочными мероприятиями, установкой</t>
  </si>
  <si>
    <t>Приобретение трактора "Беларусь"</t>
  </si>
  <si>
    <r>
      <t xml:space="preserve">Оказание финансовой поддержки сельскохозяйственным товаропроизводителям направленной на развитие сельскохозяйственного производства, производства пищевых продуктов  и расширения рынка сельскохозяйственной продукции, сырья и продовольствия </t>
    </r>
    <r>
      <rPr>
        <b/>
        <sz val="9"/>
        <rFont val="Times New Roman"/>
        <family val="1"/>
        <charset val="204"/>
      </rPr>
      <t>для развития КРС</t>
    </r>
    <r>
      <rPr>
        <b/>
        <sz val="9"/>
        <color rgb="FFFF0000"/>
        <rFont val="Times New Roman"/>
        <family val="1"/>
        <charset val="204"/>
      </rPr>
      <t>,</t>
    </r>
    <r>
      <rPr>
        <b/>
        <sz val="9"/>
        <color theme="1"/>
        <rFont val="Times New Roman"/>
        <family val="1"/>
        <charset val="204"/>
      </rPr>
      <t xml:space="preserve"> в том числе:</t>
    </r>
  </si>
  <si>
    <r>
      <t>Оказание финансовой поддержки сельскохозяйственным товаропроизводителям направленной на развитие сельскохозяйственного производства, производства пищевых продуктов  и расширения рынка сельскохозяйственной продукции, сырья и продовольств</t>
    </r>
    <r>
      <rPr>
        <b/>
        <sz val="10"/>
        <rFont val="Times New Roman"/>
        <family val="1"/>
        <charset val="204"/>
      </rPr>
      <t>ия для разития коневодства</t>
    </r>
    <r>
      <rPr>
        <b/>
        <sz val="10"/>
        <color theme="1"/>
        <rFont val="Times New Roman"/>
        <family val="1"/>
        <charset val="204"/>
      </rPr>
      <t>, в том числе:</t>
    </r>
  </si>
  <si>
    <t>1.2.1.1</t>
  </si>
  <si>
    <t>1.2.1.2</t>
  </si>
  <si>
    <t>1.3.</t>
  </si>
  <si>
    <t>1.4.</t>
  </si>
  <si>
    <t>1.5.</t>
  </si>
  <si>
    <t>1.2.1</t>
  </si>
  <si>
    <t>1.2.1.1.1</t>
  </si>
  <si>
    <t>1.2.1.1.2.</t>
  </si>
  <si>
    <t>1.2.1.1.3.</t>
  </si>
  <si>
    <t>1.2.1.1.4</t>
  </si>
  <si>
    <t>1.2.1.1.5</t>
  </si>
  <si>
    <t>1.2.1.2.1</t>
  </si>
  <si>
    <t>1.2.1.2.2</t>
  </si>
  <si>
    <t>1.2.1.2.3</t>
  </si>
  <si>
    <t>Цель подпрограммы:  Создание условий для развития сельскохозяйственного производства, производства пищевых продуктов  и расширения рынка сельскохозяйственной продукции, сырья и продовольствия</t>
  </si>
  <si>
    <t>предоставления субсидий, в том числе грантов, юридическим лицам и индивидуальным предпринимателям на строительство, реконструкцию или модернизацию объектов, модульных объектов по производству, и (или) переработке, и (или) хранению, и (или) реализации сельскохозяйственной продукции и (или) пищевых продуктов, и (или) ведению деятельности по убою скота, приобретение сельскохозяйственных животных, техники и оборудования, модульных объектов для производства, и (или) переработки, и (или) хранения, и (или) реализации сельскохозяйственной продукции и (или) пищевых продуктов, и (или) ведения деятельности по убою скота.,в том числе:</t>
  </si>
  <si>
    <t xml:space="preserve"> Создание условий для развития сельскохозяйственного производства, производства пищевых продуктов  и расширения рынка сельскохозяйственной продукции, сырья и продовольствия</t>
  </si>
  <si>
    <t>Задача программы: Оказание финансовой поддержки сельскохозяйственным товаропроизводителям направленной на развитие сельскохозяйственного производства, производства пищевых продуктов  и расширения рынка сельскохозяйственной продукции, сырья и продовольствия</t>
  </si>
  <si>
    <t>2.3.</t>
  </si>
  <si>
    <t>КРС</t>
  </si>
  <si>
    <t>Колличесто приобретенных голов сельскохозяйственных животных организациями занимающимися сельскохозяйственным производством, в том числе:</t>
  </si>
  <si>
    <t>Птица</t>
  </si>
  <si>
    <t>Создано рабочих мест</t>
  </si>
  <si>
    <t>Задача 1.  Оказание финансовой поддержки сельскохозяйственным производителям направленной на развитие сельскохозяйственного производства, производства пищевых продуктов и расширения рынка сбыта сельскохозяйственной продукции, сырья и продовольствия</t>
  </si>
  <si>
    <t>Цель программы: Создание условий для развития сельскохозяйственного производства, производства пищевых продуктов  и расширения рынка сельскохозяйственной продукции, сырья и продовольствия</t>
  </si>
  <si>
    <t>развитие сельскохозяйственного производства, производства пищевых продуктов  и расширения рынка сельскохозяйственной продукции, сырья и продовольствия;</t>
  </si>
  <si>
    <t>внебюджет</t>
  </si>
  <si>
    <t>*) Расходы бюджетных средств в случае прохождения отбора и выделения трансферто из краевого бюджета</t>
  </si>
  <si>
    <t>краевой бюджет *</t>
  </si>
  <si>
    <t>Цель подпрограммы:  создание условий для развития сельскохозяйственного производства, производства пищевых продуктов  и расширения рынка сельскохозяйственной продукции, сырья и продовольствия</t>
  </si>
  <si>
    <t>оказание финансовой поддержки сельскохозяйственным товаропроизводителям направленной на развитие сельскохозяйственного производства, производства пищевых продуктов  и расширения рынка сельскохозяйственной продукции, сырья и продовольствия;</t>
  </si>
  <si>
    <t>2.2.1</t>
  </si>
  <si>
    <t>2.2.2</t>
  </si>
  <si>
    <t>08200xxxxx</t>
  </si>
  <si>
    <t>предоставления субсидий, юридическим лицам и индивидуальным предпринимателям на строительство, реконструкцию или модернизацию объектов, модульных объектов по производству, и (или) переработке, и (или) хранению, и (или) реализации сельскохозяйственной продукции и (или) пищевых продуктов, и (или) ведению деятельности по убою скота, приобретение сельскохозяйственных животных, техники и оборудования, модульных объектов для производства, и (или) переработки, и (или) хранения, и (или) реализации сельскохозяйственной продукции и (или) пищевых продуктов, и (или) ведения деятельности по убою скота.*</t>
  </si>
  <si>
    <t>x</t>
  </si>
  <si>
    <t xml:space="preserve"> получатель субсидии (внебюджетные источники )</t>
  </si>
  <si>
    <t>получатель субсидии (внебюджетные источники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</si>
</sst>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р_._-;\-* #,##0_р_._-;_-* &quot;-&quot;_р_._-;_-@_-"/>
    <numFmt numFmtId="43" formatCode="_-* #,##0.00_р_._-;\-* #,##0.00_р_._-;_-* &quot;-&quot;??_р_._-;_-@_-"/>
    <numFmt numFmtId="164" formatCode="_-* #,##0\ _р_._-;\-* #,##0\ _р_._-;_-* &quot;-&quot;\ _р_._-;_-@_-"/>
    <numFmt numFmtId="165" formatCode="#,##0.0"/>
    <numFmt numFmtId="166" formatCode="0.000"/>
    <numFmt numFmtId="167" formatCode="_-* #,##0.000\ _р_._-;\-* #,##0.000\ _р_._-;_-* &quot;-&quot;???\ _р_._-;_-@_-"/>
    <numFmt numFmtId="168" formatCode="_-* #,##0.0\ _р_._-;\-* #,##0.0\ _р_._-;_-* &quot;-&quot;\ _р_._-;_-@_-"/>
    <numFmt numFmtId="169" formatCode="_-* #,##0.000_р_._-;\-* #,##0.000_р_._-;_-* &quot;-&quot;??_р_._-;_-@_-"/>
    <numFmt numFmtId="170" formatCode="#,##0_ ;\-#,##0\ "/>
    <numFmt numFmtId="171" formatCode="#,##0.000"/>
    <numFmt numFmtId="172" formatCode="_-* #,##0.00\ _р_._-;\-* #,##0.00\ _р_._-;_-* &quot;-&quot;\ _р_._-;_-@_-"/>
    <numFmt numFmtId="173" formatCode="_-* #,##0.000\ _₽_-;\-* #,##0.000\ _₽_-;_-* &quot;-&quot;???\ _₽_-;_-@_-"/>
    <numFmt numFmtId="174" formatCode="0.0"/>
  </numFmts>
  <fonts count="1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4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8"/>
    </xf>
    <xf numFmtId="166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3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69" fontId="5" fillId="7" borderId="1" xfId="2" applyNumberFormat="1" applyFont="1" applyFill="1" applyBorder="1" applyAlignment="1">
      <alignment vertical="center" wrapText="1"/>
    </xf>
    <xf numFmtId="169" fontId="2" fillId="7" borderId="1" xfId="2" applyNumberFormat="1" applyFont="1" applyFill="1" applyBorder="1" applyAlignment="1">
      <alignment vertical="center" wrapText="1"/>
    </xf>
    <xf numFmtId="169" fontId="2" fillId="7" borderId="1" xfId="2" applyNumberFormat="1" applyFont="1" applyFill="1" applyBorder="1" applyAlignment="1">
      <alignment wrapText="1"/>
    </xf>
    <xf numFmtId="169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vertical="center" wrapText="1"/>
    </xf>
    <xf numFmtId="170" fontId="2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3" fontId="2" fillId="0" borderId="1" xfId="2" applyFont="1" applyFill="1" applyBorder="1" applyAlignment="1">
      <alignment vertical="center" wrapText="1"/>
    </xf>
    <xf numFmtId="171" fontId="2" fillId="0" borderId="0" xfId="0" applyNumberFormat="1" applyFont="1"/>
    <xf numFmtId="171" fontId="2" fillId="0" borderId="0" xfId="2" applyNumberFormat="1" applyFont="1"/>
    <xf numFmtId="171" fontId="2" fillId="0" borderId="1" xfId="0" applyNumberFormat="1" applyFont="1" applyBorder="1" applyAlignment="1">
      <alignment horizontal="center" vertical="center" wrapText="1"/>
    </xf>
    <xf numFmtId="171" fontId="5" fillId="4" borderId="1" xfId="0" applyNumberFormat="1" applyFont="1" applyFill="1" applyBorder="1" applyAlignment="1">
      <alignment horizontal="center" vertical="center" wrapText="1"/>
    </xf>
    <xf numFmtId="171" fontId="6" fillId="5" borderId="1" xfId="0" applyNumberFormat="1" applyFont="1" applyFill="1" applyBorder="1" applyAlignment="1">
      <alignment horizontal="center" vertical="center" wrapText="1"/>
    </xf>
    <xf numFmtId="171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9" fontId="2" fillId="7" borderId="5" xfId="2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173" fontId="2" fillId="0" borderId="0" xfId="0" applyNumberFormat="1" applyFont="1"/>
    <xf numFmtId="167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167" fontId="5" fillId="4" borderId="1" xfId="0" applyNumberFormat="1" applyFont="1" applyFill="1" applyBorder="1" applyAlignment="1">
      <alignment horizontal="right" vertical="center" wrapText="1"/>
    </xf>
    <xf numFmtId="167" fontId="6" fillId="5" borderId="1" xfId="0" applyNumberFormat="1" applyFont="1" applyFill="1" applyBorder="1" applyAlignment="1">
      <alignment horizontal="right" vertical="center" wrapText="1"/>
    </xf>
    <xf numFmtId="167" fontId="2" fillId="5" borderId="1" xfId="0" applyNumberFormat="1" applyFont="1" applyFill="1" applyBorder="1" applyAlignment="1">
      <alignment horizontal="right" vertical="center" wrapText="1"/>
    </xf>
    <xf numFmtId="167" fontId="2" fillId="0" borderId="5" xfId="0" applyNumberFormat="1" applyFont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right"/>
    </xf>
    <xf numFmtId="166" fontId="2" fillId="0" borderId="0" xfId="0" applyNumberFormat="1" applyFont="1"/>
    <xf numFmtId="166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vertical="center" wrapText="1"/>
    </xf>
    <xf numFmtId="169" fontId="2" fillId="9" borderId="1" xfId="2" applyNumberFormat="1" applyFont="1" applyFill="1" applyBorder="1" applyAlignment="1">
      <alignment vertical="center" wrapText="1"/>
    </xf>
    <xf numFmtId="167" fontId="2" fillId="9" borderId="1" xfId="0" applyNumberFormat="1" applyFont="1" applyFill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right" vertical="center" wrapText="1"/>
    </xf>
    <xf numFmtId="166" fontId="15" fillId="0" borderId="1" xfId="0" applyNumberFormat="1" applyFont="1" applyBorder="1" applyAlignment="1">
      <alignment horizontal="right" vertical="center"/>
    </xf>
    <xf numFmtId="166" fontId="15" fillId="0" borderId="1" xfId="0" applyNumberFormat="1" applyFont="1" applyBorder="1" applyAlignment="1">
      <alignment horizontal="right" vertical="center" wrapText="1"/>
    </xf>
    <xf numFmtId="169" fontId="5" fillId="7" borderId="5" xfId="2" applyNumberFormat="1" applyFont="1" applyFill="1" applyBorder="1" applyAlignment="1">
      <alignment vertical="center" wrapText="1"/>
    </xf>
    <xf numFmtId="166" fontId="15" fillId="0" borderId="5" xfId="0" applyNumberFormat="1" applyFont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 wrapText="1"/>
    </xf>
    <xf numFmtId="167" fontId="2" fillId="0" borderId="0" xfId="0" applyNumberFormat="1" applyFont="1"/>
    <xf numFmtId="167" fontId="8" fillId="9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Border="1" applyAlignment="1">
      <alignment horizontal="right" vertical="center" wrapText="1"/>
    </xf>
    <xf numFmtId="174" fontId="2" fillId="0" borderId="0" xfId="0" applyNumberFormat="1" applyFont="1"/>
    <xf numFmtId="169" fontId="8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16" fontId="0" fillId="8" borderId="3" xfId="0" applyNumberFormat="1" applyFont="1" applyFill="1" applyBorder="1" applyAlignment="1">
      <alignment horizontal="left" vertical="center" wrapText="1"/>
    </xf>
    <xf numFmtId="16" fontId="0" fillId="8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2;&#1054;&#1061;&#1054;&#1042;&#1048;&#1050;&#1054;&#1042;&#1040;%20&#1053;.&#1051;\&#1052;&#1059;&#1063;&#1050;&#1040;&#1045;&#1042;&#1040;1097-&#1087;%20&#1084;&#1072;&#1083;&#1099;&#1081;%20&#1080;%20&#1089;&#1088;&#1077;&#1076;&#1085;&#1080;&#1081;%20&#1089;%202018\&#1087;&#1088;&#1080;&#1083;&#1086;&#1078;&#1077;&#1085;&#1080;&#1103;%202017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topLeftCell="A4" zoomScale="70" zoomScaleNormal="70" zoomScaleSheetLayoutView="70" workbookViewId="0">
      <selection activeCell="L34" sqref="L34"/>
    </sheetView>
  </sheetViews>
  <sheetFormatPr defaultRowHeight="15.75" outlineLevelRow="1" x14ac:dyDescent="0.25"/>
  <cols>
    <col min="1" max="1" width="6.375" style="4" customWidth="1"/>
    <col min="2" max="2" width="46" style="1" customWidth="1"/>
    <col min="3" max="3" width="11.75" style="1" customWidth="1"/>
    <col min="4" max="4" width="8.125" style="1" bestFit="1" customWidth="1"/>
    <col min="5" max="5" width="8.75" style="1" bestFit="1" customWidth="1"/>
    <col min="6" max="6" width="8.125" style="1" bestFit="1" customWidth="1"/>
    <col min="7" max="7" width="8.75" style="1" bestFit="1" customWidth="1"/>
    <col min="8" max="8" width="9.125" style="1" bestFit="1" customWidth="1"/>
    <col min="9" max="10" width="8.75" style="1" bestFit="1" customWidth="1"/>
    <col min="11" max="13" width="11.375" style="1" customWidth="1"/>
    <col min="14" max="14" width="13.25" style="1" customWidth="1"/>
    <col min="15" max="16384" width="9" style="1"/>
  </cols>
  <sheetData>
    <row r="1" spans="1:14" ht="73.5" hidden="1" customHeight="1" outlineLevel="1" x14ac:dyDescent="0.25">
      <c r="J1" s="165" t="s">
        <v>171</v>
      </c>
      <c r="K1" s="165"/>
      <c r="L1" s="165"/>
      <c r="M1" s="165"/>
      <c r="N1" s="165"/>
    </row>
    <row r="2" spans="1:14" hidden="1" outlineLevel="1" x14ac:dyDescent="0.25"/>
    <row r="3" spans="1:14" hidden="1" outlineLevel="1" x14ac:dyDescent="0.25"/>
    <row r="4" spans="1:14" collapsed="1" x14ac:dyDescent="0.25">
      <c r="F4" s="20"/>
      <c r="J4" s="166" t="s">
        <v>145</v>
      </c>
      <c r="K4" s="166"/>
      <c r="L4" s="166"/>
      <c r="M4" s="166"/>
      <c r="N4" s="166"/>
    </row>
    <row r="5" spans="1:14" ht="46.5" customHeight="1" x14ac:dyDescent="0.25">
      <c r="F5" s="20"/>
      <c r="J5" s="166" t="str">
        <f>CONCATENATE("к паспорту муниципальной программы """,'пр 8 к Пр'!C15,"""")</f>
        <v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K5" s="166"/>
      <c r="L5" s="166"/>
      <c r="M5" s="166"/>
      <c r="N5" s="166"/>
    </row>
    <row r="6" spans="1:14" x14ac:dyDescent="0.25">
      <c r="F6" s="20"/>
    </row>
    <row r="8" spans="1:14" x14ac:dyDescent="0.25">
      <c r="A8" s="169" t="s">
        <v>1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</row>
    <row r="9" spans="1:14" ht="61.5" customHeight="1" x14ac:dyDescent="0.25">
      <c r="A9" s="170" t="s">
        <v>169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</row>
    <row r="10" spans="1:14" x14ac:dyDescent="0.25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</row>
    <row r="11" spans="1:14" x14ac:dyDescent="0.25">
      <c r="A11" s="21"/>
    </row>
    <row r="12" spans="1:14" ht="15.75" customHeight="1" x14ac:dyDescent="0.25">
      <c r="A12" s="171" t="s">
        <v>11</v>
      </c>
      <c r="B12" s="171" t="s">
        <v>4</v>
      </c>
      <c r="C12" s="171" t="s">
        <v>2</v>
      </c>
      <c r="D12" s="171">
        <v>2013</v>
      </c>
      <c r="E12" s="45"/>
      <c r="F12" s="173"/>
      <c r="G12" s="173"/>
      <c r="H12" s="173"/>
      <c r="I12" s="173"/>
      <c r="J12" s="173"/>
      <c r="K12" s="173"/>
      <c r="L12" s="173"/>
      <c r="M12" s="173"/>
      <c r="N12" s="159"/>
    </row>
    <row r="13" spans="1:14" ht="95.25" customHeight="1" x14ac:dyDescent="0.25">
      <c r="A13" s="171"/>
      <c r="B13" s="171"/>
      <c r="C13" s="171"/>
      <c r="D13" s="171"/>
      <c r="E13" s="163">
        <v>2014</v>
      </c>
      <c r="F13" s="163">
        <v>2015</v>
      </c>
      <c r="G13" s="172">
        <v>2016</v>
      </c>
      <c r="H13" s="163">
        <v>2017</v>
      </c>
      <c r="I13" s="163">
        <v>2018</v>
      </c>
      <c r="J13" s="163">
        <v>2019</v>
      </c>
      <c r="K13" s="163">
        <v>2020</v>
      </c>
      <c r="L13" s="163">
        <v>2021</v>
      </c>
      <c r="M13" s="158" t="s">
        <v>5</v>
      </c>
      <c r="N13" s="159"/>
    </row>
    <row r="14" spans="1:14" x14ac:dyDescent="0.25">
      <c r="A14" s="171"/>
      <c r="B14" s="171"/>
      <c r="C14" s="171"/>
      <c r="D14" s="171"/>
      <c r="E14" s="163"/>
      <c r="F14" s="163"/>
      <c r="G14" s="172"/>
      <c r="H14" s="163"/>
      <c r="I14" s="163"/>
      <c r="J14" s="163"/>
      <c r="K14" s="163">
        <v>2020</v>
      </c>
      <c r="L14" s="163">
        <v>2020</v>
      </c>
      <c r="M14" s="17">
        <v>2025</v>
      </c>
      <c r="N14" s="13">
        <v>2030</v>
      </c>
    </row>
    <row r="15" spans="1:14" x14ac:dyDescent="0.25">
      <c r="A15" s="13">
        <v>1</v>
      </c>
      <c r="B15" s="13">
        <v>2</v>
      </c>
      <c r="C15" s="13">
        <v>3</v>
      </c>
      <c r="D15" s="13">
        <v>4</v>
      </c>
      <c r="E15" s="54">
        <v>5</v>
      </c>
      <c r="F15" s="54">
        <v>6</v>
      </c>
      <c r="G15" s="54">
        <v>7</v>
      </c>
      <c r="H15" s="54">
        <v>8</v>
      </c>
      <c r="I15" s="54">
        <v>9</v>
      </c>
      <c r="J15" s="54">
        <v>10</v>
      </c>
      <c r="K15" s="54">
        <v>11</v>
      </c>
      <c r="L15" s="104">
        <v>12</v>
      </c>
      <c r="M15" s="104">
        <v>13</v>
      </c>
      <c r="N15" s="104">
        <v>14</v>
      </c>
    </row>
    <row r="16" spans="1:14" x14ac:dyDescent="0.25">
      <c r="A16" s="18">
        <v>1</v>
      </c>
      <c r="B16" s="164" t="s">
        <v>42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6" ht="31.5" x14ac:dyDescent="0.25">
      <c r="A17" s="22" t="s">
        <v>3</v>
      </c>
      <c r="B17" s="12" t="s">
        <v>43</v>
      </c>
      <c r="C17" s="13" t="s">
        <v>44</v>
      </c>
      <c r="D17" s="36">
        <v>1</v>
      </c>
      <c r="E17" s="36">
        <v>1</v>
      </c>
      <c r="F17" s="36">
        <v>1</v>
      </c>
      <c r="G17" s="36">
        <v>13</v>
      </c>
      <c r="H17" s="37">
        <v>33</v>
      </c>
      <c r="I17" s="38">
        <v>5</v>
      </c>
      <c r="J17" s="38">
        <v>5</v>
      </c>
      <c r="K17" s="38">
        <v>5</v>
      </c>
      <c r="L17" s="38">
        <f>K17</f>
        <v>5</v>
      </c>
      <c r="M17" s="38">
        <v>5</v>
      </c>
      <c r="N17" s="38">
        <v>5</v>
      </c>
    </row>
    <row r="18" spans="1:16" s="62" customFormat="1" x14ac:dyDescent="0.25">
      <c r="A18" s="70">
        <v>2</v>
      </c>
      <c r="B18" s="167" t="s">
        <v>217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8"/>
    </row>
    <row r="19" spans="1:16" s="62" customFormat="1" ht="47.25" x14ac:dyDescent="0.25">
      <c r="A19" s="71" t="s">
        <v>50</v>
      </c>
      <c r="B19" s="72" t="s">
        <v>146</v>
      </c>
      <c r="C19" s="73" t="s">
        <v>147</v>
      </c>
      <c r="D19" s="74">
        <v>96.9</v>
      </c>
      <c r="E19" s="74">
        <v>101.9</v>
      </c>
      <c r="F19" s="74">
        <v>99.02</v>
      </c>
      <c r="G19" s="74">
        <v>101.2</v>
      </c>
      <c r="H19" s="74">
        <f>'пр.1 к ПП 2'!E15</f>
        <v>104</v>
      </c>
      <c r="I19" s="74">
        <v>104</v>
      </c>
      <c r="J19" s="74">
        <v>100.2</v>
      </c>
      <c r="K19" s="74">
        <v>100.4</v>
      </c>
      <c r="L19" s="120">
        <v>100.6</v>
      </c>
      <c r="M19" s="75">
        <v>100.8</v>
      </c>
      <c r="N19" s="75">
        <v>100.9</v>
      </c>
    </row>
    <row r="20" spans="1:16" s="62" customFormat="1" ht="89.25" customHeight="1" x14ac:dyDescent="0.25">
      <c r="A20" s="71" t="s">
        <v>51</v>
      </c>
      <c r="B20" s="72" t="s">
        <v>221</v>
      </c>
      <c r="C20" s="73"/>
      <c r="D20" s="74"/>
      <c r="E20" s="74"/>
      <c r="F20" s="74"/>
      <c r="G20" s="74"/>
      <c r="H20" s="74"/>
      <c r="I20" s="74"/>
      <c r="J20" s="76">
        <v>120</v>
      </c>
      <c r="K20" s="76">
        <v>100</v>
      </c>
      <c r="L20" s="38">
        <v>100</v>
      </c>
      <c r="M20" s="76"/>
      <c r="N20" s="76"/>
    </row>
    <row r="21" spans="1:16" s="62" customFormat="1" x14ac:dyDescent="0.25">
      <c r="A21" s="142" t="s">
        <v>232</v>
      </c>
      <c r="B21" s="72" t="s">
        <v>220</v>
      </c>
      <c r="C21" s="73" t="s">
        <v>44</v>
      </c>
      <c r="D21" s="74"/>
      <c r="E21" s="74"/>
      <c r="F21" s="74"/>
      <c r="G21" s="74"/>
      <c r="H21" s="74"/>
      <c r="I21" s="74"/>
      <c r="J21" s="76">
        <v>20</v>
      </c>
      <c r="K21" s="76"/>
      <c r="L21" s="38"/>
      <c r="M21" s="76"/>
      <c r="N21" s="76"/>
    </row>
    <row r="22" spans="1:16" s="62" customFormat="1" x14ac:dyDescent="0.25">
      <c r="A22" s="142" t="s">
        <v>233</v>
      </c>
      <c r="B22" s="72" t="s">
        <v>222</v>
      </c>
      <c r="C22" s="73" t="s">
        <v>44</v>
      </c>
      <c r="D22" s="74"/>
      <c r="E22" s="74"/>
      <c r="F22" s="74"/>
      <c r="G22" s="74"/>
      <c r="H22" s="74"/>
      <c r="I22" s="74"/>
      <c r="J22" s="76">
        <v>100</v>
      </c>
      <c r="K22" s="76">
        <v>100</v>
      </c>
      <c r="L22" s="38">
        <v>100</v>
      </c>
      <c r="M22" s="76"/>
      <c r="N22" s="76"/>
    </row>
    <row r="23" spans="1:16" s="62" customFormat="1" x14ac:dyDescent="0.25">
      <c r="A23" s="142" t="s">
        <v>219</v>
      </c>
      <c r="B23" s="72" t="s">
        <v>223</v>
      </c>
      <c r="C23" s="73" t="s">
        <v>49</v>
      </c>
      <c r="D23" s="74"/>
      <c r="E23" s="74"/>
      <c r="F23" s="74"/>
      <c r="G23" s="74"/>
      <c r="H23" s="74"/>
      <c r="I23" s="74"/>
      <c r="J23" s="76">
        <v>2</v>
      </c>
      <c r="K23" s="76">
        <v>2</v>
      </c>
      <c r="L23" s="38">
        <v>2</v>
      </c>
      <c r="M23" s="76"/>
      <c r="N23" s="76"/>
    </row>
    <row r="24" spans="1:16" s="62" customFormat="1" ht="18" customHeight="1" x14ac:dyDescent="0.25">
      <c r="A24" s="70" t="s">
        <v>54</v>
      </c>
      <c r="B24" s="160" t="s">
        <v>53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2"/>
    </row>
    <row r="25" spans="1:16" s="93" customFormat="1" x14ac:dyDescent="0.25">
      <c r="A25" s="92" t="s">
        <v>67</v>
      </c>
      <c r="B25" s="72" t="s">
        <v>66</v>
      </c>
      <c r="C25" s="73" t="s">
        <v>52</v>
      </c>
      <c r="D25" s="77">
        <v>55.12</v>
      </c>
      <c r="E25" s="77">
        <v>46.94</v>
      </c>
      <c r="F25" s="78">
        <v>0</v>
      </c>
      <c r="G25" s="78">
        <v>0</v>
      </c>
      <c r="H25" s="78">
        <v>0</v>
      </c>
      <c r="I25" s="77">
        <v>29.171364000000001</v>
      </c>
      <c r="J25" s="77">
        <f>'пр.2 к ПП 3'!I15/102</f>
        <v>0.98039215686274506</v>
      </c>
      <c r="K25" s="77">
        <f>'пр.2 к ПП 3'!J15/102</f>
        <v>0.98039215686274506</v>
      </c>
      <c r="L25" s="77">
        <f>K25</f>
        <v>0.98039215686274506</v>
      </c>
      <c r="M25" s="77">
        <f t="shared" ref="M25:N25" si="0">L25</f>
        <v>0.98039215686274506</v>
      </c>
      <c r="N25" s="77">
        <f t="shared" si="0"/>
        <v>0.98039215686274506</v>
      </c>
      <c r="P25" s="62"/>
    </row>
    <row r="26" spans="1:16" s="62" customFormat="1" x14ac:dyDescent="0.25">
      <c r="A26" s="70" t="s">
        <v>56</v>
      </c>
      <c r="B26" s="160" t="s">
        <v>55</v>
      </c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2"/>
    </row>
    <row r="27" spans="1:16" s="62" customFormat="1" x14ac:dyDescent="0.25">
      <c r="A27" s="70" t="s">
        <v>60</v>
      </c>
      <c r="B27" s="63" t="s">
        <v>57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6" s="62" customFormat="1" x14ac:dyDescent="0.25">
      <c r="A28" s="70" t="s">
        <v>62</v>
      </c>
      <c r="B28" s="79" t="s">
        <v>58</v>
      </c>
      <c r="C28" s="73" t="s">
        <v>65</v>
      </c>
      <c r="D28" s="80">
        <v>3</v>
      </c>
      <c r="E28" s="80">
        <v>3</v>
      </c>
      <c r="F28" s="80">
        <v>3</v>
      </c>
      <c r="G28" s="80">
        <v>2</v>
      </c>
      <c r="H28" s="80">
        <v>2</v>
      </c>
      <c r="I28" s="80">
        <v>2</v>
      </c>
      <c r="J28" s="80">
        <v>2</v>
      </c>
      <c r="K28" s="80">
        <v>2</v>
      </c>
      <c r="L28" s="38">
        <f t="shared" ref="L28:L29" si="1">K28</f>
        <v>2</v>
      </c>
      <c r="M28" s="80">
        <v>2</v>
      </c>
      <c r="N28" s="80">
        <v>2</v>
      </c>
    </row>
    <row r="29" spans="1:16" s="62" customFormat="1" ht="31.5" x14ac:dyDescent="0.25">
      <c r="A29" s="70" t="s">
        <v>61</v>
      </c>
      <c r="B29" s="79" t="s">
        <v>59</v>
      </c>
      <c r="C29" s="73" t="s">
        <v>65</v>
      </c>
      <c r="D29" s="80">
        <v>11</v>
      </c>
      <c r="E29" s="80">
        <v>11</v>
      </c>
      <c r="F29" s="80">
        <v>11</v>
      </c>
      <c r="G29" s="80">
        <v>10</v>
      </c>
      <c r="H29" s="80">
        <v>10</v>
      </c>
      <c r="I29" s="80">
        <v>10</v>
      </c>
      <c r="J29" s="80">
        <v>10</v>
      </c>
      <c r="K29" s="80">
        <v>10</v>
      </c>
      <c r="L29" s="38">
        <f t="shared" si="1"/>
        <v>10</v>
      </c>
      <c r="M29" s="80">
        <v>10</v>
      </c>
      <c r="N29" s="80">
        <v>10</v>
      </c>
    </row>
    <row r="30" spans="1:16" s="62" customFormat="1" x14ac:dyDescent="0.25">
      <c r="A30" s="70" t="s">
        <v>63</v>
      </c>
      <c r="B30" s="79" t="s">
        <v>64</v>
      </c>
      <c r="C30" s="73" t="s">
        <v>52</v>
      </c>
      <c r="D30" s="103">
        <v>1225.79</v>
      </c>
      <c r="E30" s="103">
        <v>1227.8630000000001</v>
      </c>
      <c r="F30" s="103">
        <v>1218.3440000000001</v>
      </c>
      <c r="G30" s="103">
        <v>795.47</v>
      </c>
      <c r="H30" s="103">
        <v>768</v>
      </c>
      <c r="I30" s="103">
        <v>876</v>
      </c>
      <c r="J30" s="103">
        <v>877</v>
      </c>
      <c r="K30" s="103">
        <v>878</v>
      </c>
      <c r="L30" s="122">
        <v>879</v>
      </c>
      <c r="M30" s="103">
        <f>L30</f>
        <v>879</v>
      </c>
      <c r="N30" s="103">
        <f>M30</f>
        <v>879</v>
      </c>
    </row>
    <row r="31" spans="1:16" x14ac:dyDescent="0.25">
      <c r="A31" s="21"/>
    </row>
    <row r="32" spans="1:16" x14ac:dyDescent="0.25">
      <c r="A32" s="21"/>
    </row>
  </sheetData>
  <mergeCells count="24">
    <mergeCell ref="J1:N1"/>
    <mergeCell ref="J4:N4"/>
    <mergeCell ref="B18:N18"/>
    <mergeCell ref="B24:N24"/>
    <mergeCell ref="A8:N8"/>
    <mergeCell ref="A9:N9"/>
    <mergeCell ref="A10:N10"/>
    <mergeCell ref="A12:A14"/>
    <mergeCell ref="B12:B14"/>
    <mergeCell ref="C12:C14"/>
    <mergeCell ref="D12:D14"/>
    <mergeCell ref="F13:F14"/>
    <mergeCell ref="G13:G14"/>
    <mergeCell ref="F12:N12"/>
    <mergeCell ref="E13:E14"/>
    <mergeCell ref="J5:N5"/>
    <mergeCell ref="M13:N13"/>
    <mergeCell ref="B26:N26"/>
    <mergeCell ref="H13:H14"/>
    <mergeCell ref="I13:I14"/>
    <mergeCell ref="J13:J14"/>
    <mergeCell ref="B16:N16"/>
    <mergeCell ref="K13:K14"/>
    <mergeCell ref="L13:L14"/>
  </mergeCells>
  <pageMargins left="0.78740157480314965" right="0.78740157480314965" top="1.1811023622047245" bottom="0.59055118110236227" header="0.31496062992125984" footer="0.31496062992125984"/>
  <pageSetup paperSize="9" scale="70" firstPageNumber="17" fitToHeight="0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zoomScale="60" zoomScaleNormal="100" workbookViewId="0">
      <selection activeCell="I38" sqref="I38"/>
    </sheetView>
  </sheetViews>
  <sheetFormatPr defaultRowHeight="15.75" x14ac:dyDescent="0.25"/>
  <cols>
    <col min="1" max="1" width="9" style="1"/>
    <col min="2" max="2" width="38.7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8" ht="179.25" customHeight="1" x14ac:dyDescent="0.25">
      <c r="F1" s="181" t="str">
        <f>CONCATENATE("Приложение к информации об отдельном мероприятиии """,'пр 7 к Пр'!C34,"""")</f>
        <v>Приложение к информации об отдельном мероприятиии "Предоставление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организациях"</v>
      </c>
      <c r="G1" s="181"/>
      <c r="H1" s="181"/>
    </row>
    <row r="2" spans="1:8" ht="18.75" x14ac:dyDescent="0.25">
      <c r="A2" s="48"/>
    </row>
    <row r="3" spans="1:8" ht="18.75" x14ac:dyDescent="0.25">
      <c r="A3" s="2"/>
    </row>
    <row r="4" spans="1:8" ht="18.75" x14ac:dyDescent="0.25">
      <c r="A4" s="185" t="s">
        <v>1</v>
      </c>
      <c r="B4" s="185"/>
      <c r="C4" s="185"/>
      <c r="D4" s="185"/>
      <c r="E4" s="185"/>
      <c r="F4" s="185"/>
      <c r="G4" s="185"/>
      <c r="H4" s="185"/>
    </row>
    <row r="5" spans="1:8" ht="18.75" x14ac:dyDescent="0.25">
      <c r="A5" s="185" t="s">
        <v>128</v>
      </c>
      <c r="B5" s="185"/>
      <c r="C5" s="185"/>
      <c r="D5" s="185"/>
      <c r="E5" s="185"/>
      <c r="F5" s="185"/>
      <c r="G5" s="185"/>
      <c r="H5" s="185"/>
    </row>
    <row r="6" spans="1:8" ht="18.75" x14ac:dyDescent="0.25">
      <c r="A6" s="2"/>
    </row>
    <row r="7" spans="1:8" x14ac:dyDescent="0.25">
      <c r="A7" s="171" t="s">
        <v>11</v>
      </c>
      <c r="B7" s="171" t="s">
        <v>33</v>
      </c>
      <c r="C7" s="171" t="s">
        <v>2</v>
      </c>
      <c r="D7" s="171" t="s">
        <v>34</v>
      </c>
      <c r="E7" s="171" t="s">
        <v>129</v>
      </c>
      <c r="F7" s="171"/>
      <c r="G7" s="171"/>
      <c r="H7" s="171"/>
    </row>
    <row r="8" spans="1:8" x14ac:dyDescent="0.25">
      <c r="A8" s="171"/>
      <c r="B8" s="171"/>
      <c r="C8" s="171"/>
      <c r="D8" s="171"/>
      <c r="E8" s="14">
        <f>'пр 1 к ПП 1'!E10</f>
        <v>2018</v>
      </c>
      <c r="F8" s="14">
        <f>'пр 1 к ПП 1'!F10</f>
        <v>2019</v>
      </c>
      <c r="G8" s="14">
        <f>'пр 1 к ПП 1'!G10</f>
        <v>2020</v>
      </c>
      <c r="H8" s="14">
        <f>'пр 1 к ПП 1'!H10</f>
        <v>2021</v>
      </c>
    </row>
    <row r="9" spans="1:8" x14ac:dyDescent="0.25">
      <c r="A9" s="83">
        <v>1</v>
      </c>
      <c r="B9" s="83">
        <v>2</v>
      </c>
      <c r="C9" s="83">
        <v>3</v>
      </c>
      <c r="D9" s="83">
        <v>4</v>
      </c>
      <c r="E9" s="83">
        <v>5</v>
      </c>
      <c r="F9" s="83">
        <v>6</v>
      </c>
      <c r="G9" s="83">
        <v>7</v>
      </c>
      <c r="H9" s="83">
        <v>8</v>
      </c>
    </row>
    <row r="10" spans="1:8" ht="39.75" customHeight="1" x14ac:dyDescent="0.25">
      <c r="A10" s="202" t="str">
        <f>CONCATENATE('пр 7 к Пр'!B34,". ",'пр 7 к Пр'!C34,".")</f>
        <v>Отдельное мероприятие.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организациях.</v>
      </c>
      <c r="B10" s="202"/>
      <c r="C10" s="202"/>
      <c r="D10" s="202"/>
      <c r="E10" s="202"/>
      <c r="F10" s="202"/>
      <c r="G10" s="202"/>
      <c r="H10" s="202"/>
    </row>
    <row r="11" spans="1:8" x14ac:dyDescent="0.25">
      <c r="A11" s="202" t="s">
        <v>130</v>
      </c>
      <c r="B11" s="202"/>
      <c r="C11" s="202"/>
      <c r="D11" s="202"/>
      <c r="E11" s="202"/>
      <c r="F11" s="202"/>
      <c r="G11" s="202"/>
      <c r="H11" s="202"/>
    </row>
    <row r="12" spans="1:8" ht="63" x14ac:dyDescent="0.25">
      <c r="A12" s="83">
        <v>1</v>
      </c>
      <c r="B12" s="84" t="s">
        <v>166</v>
      </c>
      <c r="C12" s="83" t="s">
        <v>131</v>
      </c>
      <c r="D12" s="83" t="s">
        <v>132</v>
      </c>
      <c r="E12" s="83">
        <v>1</v>
      </c>
      <c r="F12" s="83">
        <v>1</v>
      </c>
      <c r="G12" s="83">
        <v>0</v>
      </c>
      <c r="H12" s="83">
        <v>0</v>
      </c>
    </row>
    <row r="13" spans="1:8" ht="18.75" x14ac:dyDescent="0.25">
      <c r="A13" s="2"/>
    </row>
    <row r="14" spans="1:8" ht="18.75" x14ac:dyDescent="0.25">
      <c r="A14" s="2"/>
    </row>
  </sheetData>
  <mergeCells count="10">
    <mergeCell ref="A10:H10"/>
    <mergeCell ref="A11:H11"/>
    <mergeCell ref="F1:H1"/>
    <mergeCell ref="A4:H4"/>
    <mergeCell ref="A5:H5"/>
    <mergeCell ref="A7:A8"/>
    <mergeCell ref="B7:B8"/>
    <mergeCell ref="C7:C8"/>
    <mergeCell ref="D7:D8"/>
    <mergeCell ref="E7:H7"/>
  </mergeCells>
  <pageMargins left="0.78740157480314965" right="0.78740157480314965" top="1.1811023622047245" bottom="0.15748031496062992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topLeftCell="A25" zoomScaleNormal="75" zoomScaleSheetLayoutView="100" workbookViewId="0">
      <selection activeCell="B16" sqref="B16:E16"/>
    </sheetView>
  </sheetViews>
  <sheetFormatPr defaultRowHeight="15.75" x14ac:dyDescent="0.25"/>
  <cols>
    <col min="1" max="1" width="4.5" style="4" customWidth="1"/>
    <col min="2" max="2" width="45.25" style="1" customWidth="1"/>
    <col min="3" max="3" width="51.875" style="1" customWidth="1"/>
    <col min="4" max="5" width="16.375" style="1" customWidth="1"/>
    <col min="6" max="16384" width="9" style="1"/>
  </cols>
  <sheetData>
    <row r="1" spans="1:7" x14ac:dyDescent="0.25">
      <c r="A1" s="53"/>
      <c r="D1" s="180" t="s">
        <v>133</v>
      </c>
      <c r="E1" s="180"/>
    </row>
    <row r="2" spans="1:7" ht="95.25" customHeight="1" x14ac:dyDescent="0.25">
      <c r="A2" s="53"/>
      <c r="D2" s="166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E2" s="166"/>
      <c r="F2" s="56"/>
      <c r="G2" s="56"/>
    </row>
    <row r="3" spans="1:7" x14ac:dyDescent="0.25">
      <c r="A3" s="53"/>
    </row>
    <row r="4" spans="1:7" x14ac:dyDescent="0.25">
      <c r="A4" s="53"/>
    </row>
    <row r="5" spans="1:7" x14ac:dyDescent="0.25">
      <c r="A5" s="169" t="s">
        <v>0</v>
      </c>
      <c r="B5" s="169"/>
      <c r="C5" s="169"/>
      <c r="D5" s="169"/>
      <c r="E5" s="169"/>
    </row>
    <row r="6" spans="1:7" ht="54" customHeight="1" x14ac:dyDescent="0.25">
      <c r="A6" s="170" t="str">
        <f>CONCATENATE("об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""",'пр 8 к Пр'!C15,"""")</f>
        <v>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B6" s="170"/>
      <c r="C6" s="170"/>
      <c r="D6" s="170"/>
      <c r="E6" s="170"/>
    </row>
    <row r="7" spans="1:7" x14ac:dyDescent="0.25">
      <c r="A7" s="169"/>
      <c r="B7" s="169"/>
      <c r="C7" s="169"/>
      <c r="D7" s="169"/>
      <c r="E7" s="169"/>
    </row>
    <row r="8" spans="1:7" x14ac:dyDescent="0.25">
      <c r="A8" s="53"/>
    </row>
    <row r="9" spans="1:7" ht="63" x14ac:dyDescent="0.25">
      <c r="A9" s="54" t="s">
        <v>11</v>
      </c>
      <c r="B9" s="39" t="s">
        <v>6</v>
      </c>
      <c r="C9" s="39" t="s">
        <v>7</v>
      </c>
      <c r="D9" s="39" t="s">
        <v>8</v>
      </c>
      <c r="E9" s="39" t="s">
        <v>9</v>
      </c>
    </row>
    <row r="10" spans="1:7" x14ac:dyDescent="0.25">
      <c r="A10" s="54">
        <v>1</v>
      </c>
      <c r="B10" s="39">
        <v>2</v>
      </c>
      <c r="C10" s="39">
        <v>3</v>
      </c>
      <c r="D10" s="39">
        <v>4</v>
      </c>
      <c r="E10" s="39">
        <v>5</v>
      </c>
    </row>
    <row r="11" spans="1:7" ht="42" customHeight="1" x14ac:dyDescent="0.25">
      <c r="A11" s="61">
        <v>1</v>
      </c>
      <c r="B11" s="210" t="s">
        <v>153</v>
      </c>
      <c r="C11" s="210"/>
      <c r="D11" s="210"/>
      <c r="E11" s="210"/>
    </row>
    <row r="12" spans="1:7" x14ac:dyDescent="0.25">
      <c r="A12" s="200" t="s">
        <v>3</v>
      </c>
      <c r="B12" s="215" t="s">
        <v>149</v>
      </c>
      <c r="C12" s="216"/>
      <c r="D12" s="216"/>
      <c r="E12" s="217"/>
    </row>
    <row r="13" spans="1:7" x14ac:dyDescent="0.25">
      <c r="A13" s="201"/>
      <c r="B13" s="196" t="s">
        <v>148</v>
      </c>
      <c r="C13" s="214"/>
      <c r="D13" s="214"/>
      <c r="E13" s="197"/>
    </row>
    <row r="14" spans="1:7" ht="63" x14ac:dyDescent="0.25">
      <c r="A14" s="54" t="s">
        <v>75</v>
      </c>
      <c r="B14" s="40" t="s">
        <v>118</v>
      </c>
      <c r="C14" s="40" t="s">
        <v>120</v>
      </c>
      <c r="D14" s="54" t="s">
        <v>70</v>
      </c>
      <c r="E14" s="106" t="s">
        <v>181</v>
      </c>
    </row>
    <row r="15" spans="1:7" ht="39" customHeight="1" x14ac:dyDescent="0.25">
      <c r="A15" s="61">
        <v>2</v>
      </c>
      <c r="B15" s="207" t="s">
        <v>225</v>
      </c>
      <c r="C15" s="208"/>
      <c r="D15" s="208"/>
      <c r="E15" s="209"/>
    </row>
    <row r="16" spans="1:7" ht="49.5" customHeight="1" x14ac:dyDescent="0.25">
      <c r="A16" s="200" t="s">
        <v>50</v>
      </c>
      <c r="B16" s="211" t="s">
        <v>218</v>
      </c>
      <c r="C16" s="212"/>
      <c r="D16" s="212"/>
      <c r="E16" s="213"/>
    </row>
    <row r="17" spans="1:5" ht="31.5" customHeight="1" x14ac:dyDescent="0.25">
      <c r="A17" s="201"/>
      <c r="B17" s="211" t="s">
        <v>154</v>
      </c>
      <c r="C17" s="212"/>
      <c r="D17" s="212"/>
      <c r="E17" s="213"/>
    </row>
    <row r="18" spans="1:5" ht="78.75" x14ac:dyDescent="0.25">
      <c r="A18" s="54" t="s">
        <v>71</v>
      </c>
      <c r="B18" s="40" t="s">
        <v>118</v>
      </c>
      <c r="C18" s="82" t="s">
        <v>121</v>
      </c>
      <c r="D18" s="81" t="s">
        <v>70</v>
      </c>
      <c r="E18" s="106" t="s">
        <v>184</v>
      </c>
    </row>
    <row r="19" spans="1:5" x14ac:dyDescent="0.25">
      <c r="A19" s="61">
        <v>3</v>
      </c>
      <c r="B19" s="207" t="s">
        <v>155</v>
      </c>
      <c r="C19" s="208"/>
      <c r="D19" s="208"/>
      <c r="E19" s="209"/>
    </row>
    <row r="20" spans="1:5" ht="25.5" customHeight="1" x14ac:dyDescent="0.25">
      <c r="A20" s="200" t="s">
        <v>67</v>
      </c>
      <c r="B20" s="211" t="s">
        <v>156</v>
      </c>
      <c r="C20" s="212"/>
      <c r="D20" s="212"/>
      <c r="E20" s="213"/>
    </row>
    <row r="21" spans="1:5" ht="28.5" customHeight="1" x14ac:dyDescent="0.25">
      <c r="A21" s="201"/>
      <c r="B21" s="211" t="s">
        <v>157</v>
      </c>
      <c r="C21" s="212"/>
      <c r="D21" s="212"/>
      <c r="E21" s="213"/>
    </row>
    <row r="22" spans="1:5" ht="78.75" x14ac:dyDescent="0.25">
      <c r="A22" s="54" t="s">
        <v>150</v>
      </c>
      <c r="B22" s="40" t="s">
        <v>118</v>
      </c>
      <c r="C22" s="40" t="s">
        <v>122</v>
      </c>
      <c r="D22" s="54" t="s">
        <v>70</v>
      </c>
      <c r="E22" s="106" t="s">
        <v>182</v>
      </c>
    </row>
    <row r="23" spans="1:5" ht="31.5" customHeight="1" x14ac:dyDescent="0.25">
      <c r="A23" s="61">
        <v>4</v>
      </c>
      <c r="B23" s="207" t="s">
        <v>158</v>
      </c>
      <c r="C23" s="208"/>
      <c r="D23" s="208"/>
      <c r="E23" s="209"/>
    </row>
    <row r="24" spans="1:5" ht="31.5" customHeight="1" x14ac:dyDescent="0.25">
      <c r="A24" s="200" t="s">
        <v>60</v>
      </c>
      <c r="B24" s="211" t="s">
        <v>159</v>
      </c>
      <c r="C24" s="212"/>
      <c r="D24" s="212"/>
      <c r="E24" s="213"/>
    </row>
    <row r="25" spans="1:5" ht="31.5" customHeight="1" x14ac:dyDescent="0.25">
      <c r="A25" s="201"/>
      <c r="B25" s="211" t="s">
        <v>160</v>
      </c>
      <c r="C25" s="212"/>
      <c r="D25" s="212"/>
      <c r="E25" s="213"/>
    </row>
    <row r="26" spans="1:5" ht="110.25" x14ac:dyDescent="0.25">
      <c r="A26" s="54" t="s">
        <v>62</v>
      </c>
      <c r="B26" s="40" t="s">
        <v>118</v>
      </c>
      <c r="C26" s="40" t="s">
        <v>123</v>
      </c>
      <c r="D26" s="54" t="s">
        <v>70</v>
      </c>
      <c r="E26" s="106" t="s">
        <v>183</v>
      </c>
    </row>
    <row r="27" spans="1:5" ht="35.25" customHeight="1" x14ac:dyDescent="0.25">
      <c r="A27" s="61">
        <v>5</v>
      </c>
      <c r="B27" s="207" t="s">
        <v>161</v>
      </c>
      <c r="C27" s="208"/>
      <c r="D27" s="208"/>
      <c r="E27" s="209"/>
    </row>
    <row r="28" spans="1:5" ht="35.25" customHeight="1" x14ac:dyDescent="0.25">
      <c r="A28" s="200" t="s">
        <v>151</v>
      </c>
      <c r="B28" s="211" t="s">
        <v>162</v>
      </c>
      <c r="C28" s="212"/>
      <c r="D28" s="212"/>
      <c r="E28" s="213"/>
    </row>
    <row r="29" spans="1:5" ht="35.25" customHeight="1" x14ac:dyDescent="0.25">
      <c r="A29" s="201"/>
      <c r="B29" s="211" t="s">
        <v>163</v>
      </c>
      <c r="C29" s="212"/>
      <c r="D29" s="212"/>
      <c r="E29" s="213"/>
    </row>
    <row r="30" spans="1:5" ht="63" x14ac:dyDescent="0.25">
      <c r="A30" s="54" t="s">
        <v>152</v>
      </c>
      <c r="B30" s="55" t="s">
        <v>118</v>
      </c>
      <c r="C30" s="55" t="s">
        <v>164</v>
      </c>
      <c r="D30" s="54" t="s">
        <v>70</v>
      </c>
      <c r="E30" s="54" t="s">
        <v>185</v>
      </c>
    </row>
  </sheetData>
  <mergeCells count="25">
    <mergeCell ref="B29:E29"/>
    <mergeCell ref="A28:A29"/>
    <mergeCell ref="B28:E28"/>
    <mergeCell ref="B17:E17"/>
    <mergeCell ref="A12:A13"/>
    <mergeCell ref="A16:A17"/>
    <mergeCell ref="A20:A21"/>
    <mergeCell ref="A24:A25"/>
    <mergeCell ref="B25:E25"/>
    <mergeCell ref="B21:E21"/>
    <mergeCell ref="B27:E27"/>
    <mergeCell ref="B13:E13"/>
    <mergeCell ref="B12:E12"/>
    <mergeCell ref="B24:E24"/>
    <mergeCell ref="B20:E20"/>
    <mergeCell ref="B16:E16"/>
    <mergeCell ref="B15:E15"/>
    <mergeCell ref="B19:E19"/>
    <mergeCell ref="B23:E23"/>
    <mergeCell ref="D1:E1"/>
    <mergeCell ref="B11:E11"/>
    <mergeCell ref="A5:E5"/>
    <mergeCell ref="A6:E6"/>
    <mergeCell ref="A7:E7"/>
    <mergeCell ref="D2:E2"/>
  </mergeCells>
  <pageMargins left="0.78740157480314965" right="0.78740157480314965" top="1.1811023622047245" bottom="0.59055118110236227" header="0.31496062992125984" footer="0.31496062992125984"/>
  <pageSetup paperSize="9" scale="90" firstPageNumber="48" orientation="landscape" useFirstPageNumber="1" r:id="rId1"/>
  <rowBreaks count="1" manualBreakCount="1">
    <brk id="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6"/>
  <sheetViews>
    <sheetView tabSelected="1" view="pageBreakPreview" zoomScale="75" zoomScaleNormal="85" zoomScaleSheetLayoutView="75" workbookViewId="0">
      <selection activeCell="T13" sqref="T13"/>
    </sheetView>
  </sheetViews>
  <sheetFormatPr defaultRowHeight="15.75" outlineLevelRow="1" x14ac:dyDescent="0.2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3" width="9" style="1"/>
    <col min="14" max="14" width="9.625" style="1" bestFit="1" customWidth="1"/>
    <col min="15" max="16384" width="9" style="1"/>
  </cols>
  <sheetData>
    <row r="1" spans="1:14" outlineLevel="1" x14ac:dyDescent="0.25"/>
    <row r="2" spans="1:14" outlineLevel="1" x14ac:dyDescent="0.25"/>
    <row r="3" spans="1:14" ht="18.75" x14ac:dyDescent="0.25">
      <c r="D3" s="7"/>
      <c r="J3" s="166" t="s">
        <v>134</v>
      </c>
      <c r="K3" s="218"/>
      <c r="L3" s="218"/>
    </row>
    <row r="4" spans="1:14" ht="81" customHeight="1" x14ac:dyDescent="0.25">
      <c r="D4" s="7"/>
      <c r="J4" s="166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K4" s="166"/>
      <c r="L4" s="166"/>
    </row>
    <row r="5" spans="1:14" ht="18.75" x14ac:dyDescent="0.25">
      <c r="D5" s="7"/>
      <c r="J5" s="50"/>
      <c r="K5" s="50"/>
    </row>
    <row r="6" spans="1:14" ht="18.75" x14ac:dyDescent="0.25">
      <c r="A6" s="2"/>
    </row>
    <row r="7" spans="1:14" ht="18.75" x14ac:dyDescent="0.25">
      <c r="A7" s="185" t="s">
        <v>0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4" ht="60" customHeight="1" x14ac:dyDescent="0.25">
      <c r="A8" s="195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</row>
    <row r="9" spans="1:14" ht="18.75" x14ac:dyDescent="0.25">
      <c r="A9" s="185" t="s">
        <v>112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</row>
    <row r="10" spans="1:14" ht="18.75" x14ac:dyDescent="0.25">
      <c r="L10" s="5" t="s">
        <v>12</v>
      </c>
    </row>
    <row r="11" spans="1:14" ht="60" customHeight="1" x14ac:dyDescent="0.25">
      <c r="A11" s="171" t="s">
        <v>11</v>
      </c>
      <c r="B11" s="171" t="s">
        <v>26</v>
      </c>
      <c r="C11" s="171" t="s">
        <v>27</v>
      </c>
      <c r="D11" s="171" t="s">
        <v>15</v>
      </c>
      <c r="E11" s="171" t="s">
        <v>16</v>
      </c>
      <c r="F11" s="171"/>
      <c r="G11" s="171"/>
      <c r="H11" s="171"/>
      <c r="I11" s="54">
        <f>'пр 1 к ПП 1'!F10</f>
        <v>2019</v>
      </c>
      <c r="J11" s="104">
        <f>'пр 1 к ПП 1'!G10</f>
        <v>2020</v>
      </c>
      <c r="K11" s="104">
        <f>'пр 1 к ПП 1'!H10</f>
        <v>2021</v>
      </c>
      <c r="L11" s="171" t="s">
        <v>17</v>
      </c>
    </row>
    <row r="12" spans="1:14" ht="49.5" customHeight="1" x14ac:dyDescent="0.25">
      <c r="A12" s="171"/>
      <c r="B12" s="171"/>
      <c r="C12" s="171"/>
      <c r="D12" s="171"/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  <c r="J12" s="3" t="s">
        <v>22</v>
      </c>
      <c r="K12" s="3" t="s">
        <v>22</v>
      </c>
      <c r="L12" s="171"/>
    </row>
    <row r="13" spans="1:14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</row>
    <row r="14" spans="1:14" ht="47.25" x14ac:dyDescent="0.25">
      <c r="A14" s="164"/>
      <c r="B14" s="164" t="s">
        <v>31</v>
      </c>
      <c r="C14" s="164" t="s">
        <v>126</v>
      </c>
      <c r="D14" s="34" t="s">
        <v>108</v>
      </c>
      <c r="E14" s="35" t="s">
        <v>23</v>
      </c>
      <c r="F14" s="35" t="s">
        <v>23</v>
      </c>
      <c r="G14" s="35" t="s">
        <v>23</v>
      </c>
      <c r="H14" s="35" t="s">
        <v>23</v>
      </c>
      <c r="I14" s="86">
        <f>SUM(I16:I18)</f>
        <v>62553.060060000003</v>
      </c>
      <c r="J14" s="86">
        <f t="shared" ref="J14:L14" si="0">SUM(J16:J18)</f>
        <v>8572.0600599999998</v>
      </c>
      <c r="K14" s="86">
        <f t="shared" si="0"/>
        <v>8572.0600599999998</v>
      </c>
      <c r="L14" s="86">
        <f t="shared" si="0"/>
        <v>79697.18018000001</v>
      </c>
      <c r="N14" s="140">
        <f>L19++L23+L27+L31+L34</f>
        <v>79697.18018000001</v>
      </c>
    </row>
    <row r="15" spans="1:14" s="62" customFormat="1" x14ac:dyDescent="0.25">
      <c r="A15" s="164"/>
      <c r="B15" s="164"/>
      <c r="C15" s="164"/>
      <c r="D15" s="63" t="s">
        <v>24</v>
      </c>
      <c r="E15" s="89" t="s">
        <v>23</v>
      </c>
      <c r="F15" s="89" t="s">
        <v>23</v>
      </c>
      <c r="G15" s="89" t="s">
        <v>23</v>
      </c>
      <c r="H15" s="89" t="s">
        <v>23</v>
      </c>
      <c r="I15" s="141" t="s">
        <v>23</v>
      </c>
      <c r="J15" s="141" t="s">
        <v>23</v>
      </c>
      <c r="K15" s="141" t="s">
        <v>23</v>
      </c>
      <c r="L15" s="141" t="s">
        <v>23</v>
      </c>
    </row>
    <row r="16" spans="1:14" s="62" customFormat="1" ht="31.5" x14ac:dyDescent="0.25">
      <c r="A16" s="164"/>
      <c r="B16" s="164"/>
      <c r="C16" s="164"/>
      <c r="D16" s="63" t="s">
        <v>70</v>
      </c>
      <c r="E16" s="89">
        <v>241</v>
      </c>
      <c r="F16" s="89" t="s">
        <v>23</v>
      </c>
      <c r="G16" s="89" t="s">
        <v>23</v>
      </c>
      <c r="H16" s="89" t="s">
        <v>23</v>
      </c>
      <c r="I16" s="141">
        <f>I21+I23+I27+I31+I34-'пр 8 к Пр'!J21</f>
        <v>62069.660060000002</v>
      </c>
      <c r="J16" s="141">
        <f>J21+J23+J27+J31+J34-'пр 8 к Пр'!K21</f>
        <v>8547.0600599999998</v>
      </c>
      <c r="K16" s="141">
        <f>K21+K23+K27+K31+K34-'пр 8 к Пр'!L21</f>
        <v>8547.0600599999998</v>
      </c>
      <c r="L16" s="141">
        <f>L21+L23+L27+L31+L34-'пр 8 к Пр'!M21</f>
        <v>79163.780180000016</v>
      </c>
    </row>
    <row r="17" spans="1:14" s="62" customFormat="1" ht="47.25" x14ac:dyDescent="0.25">
      <c r="A17" s="164"/>
      <c r="B17" s="164"/>
      <c r="C17" s="164"/>
      <c r="D17" s="63" t="s">
        <v>238</v>
      </c>
      <c r="E17" s="89" t="s">
        <v>23</v>
      </c>
      <c r="F17" s="89" t="s">
        <v>23</v>
      </c>
      <c r="G17" s="89" t="s">
        <v>23</v>
      </c>
      <c r="H17" s="89" t="s">
        <v>23</v>
      </c>
      <c r="I17" s="141">
        <f>I25</f>
        <v>458.40000000000003</v>
      </c>
      <c r="J17" s="141">
        <f t="shared" ref="J17:L17" si="1">J25</f>
        <v>0</v>
      </c>
      <c r="K17" s="141">
        <f t="shared" si="1"/>
        <v>0</v>
      </c>
      <c r="L17" s="141">
        <f t="shared" si="1"/>
        <v>458.40000000000003</v>
      </c>
    </row>
    <row r="18" spans="1:14" s="62" customFormat="1" ht="63" x14ac:dyDescent="0.25">
      <c r="A18" s="164"/>
      <c r="B18" s="164"/>
      <c r="C18" s="164"/>
      <c r="D18" s="63" t="s">
        <v>84</v>
      </c>
      <c r="E18" s="89">
        <v>244</v>
      </c>
      <c r="F18" s="89" t="s">
        <v>23</v>
      </c>
      <c r="G18" s="89" t="s">
        <v>23</v>
      </c>
      <c r="H18" s="89" t="s">
        <v>23</v>
      </c>
      <c r="I18" s="90">
        <f>I22</f>
        <v>25</v>
      </c>
      <c r="J18" s="90">
        <f t="shared" ref="J18:K18" si="2">J22</f>
        <v>25</v>
      </c>
      <c r="K18" s="90">
        <f t="shared" si="2"/>
        <v>25</v>
      </c>
      <c r="L18" s="90">
        <f t="shared" ref="L18:L33" si="3">I18+J18+K18</f>
        <v>75</v>
      </c>
    </row>
    <row r="19" spans="1:14" ht="94.5" customHeight="1" x14ac:dyDescent="0.25">
      <c r="A19" s="164"/>
      <c r="B19" s="222" t="s">
        <v>10</v>
      </c>
      <c r="C19" s="222" t="str">
        <f>'пр 8 к Пр'!C22</f>
        <v>Поддержка развития  малого и среднего предпринимательства на территории  Туруханского района</v>
      </c>
      <c r="D19" s="32" t="s">
        <v>28</v>
      </c>
      <c r="E19" s="33" t="s">
        <v>23</v>
      </c>
      <c r="F19" s="33" t="s">
        <v>23</v>
      </c>
      <c r="G19" s="33" t="s">
        <v>23</v>
      </c>
      <c r="H19" s="33" t="s">
        <v>23</v>
      </c>
      <c r="I19" s="87">
        <f>I21+I22</f>
        <v>125</v>
      </c>
      <c r="J19" s="87">
        <f t="shared" ref="J19:K19" si="4">J21+J22</f>
        <v>125</v>
      </c>
      <c r="K19" s="87">
        <f t="shared" si="4"/>
        <v>125</v>
      </c>
      <c r="L19" s="87">
        <f t="shared" si="3"/>
        <v>375</v>
      </c>
      <c r="N19" s="140">
        <f>L14-'пр 8 к Пр'!M15</f>
        <v>0</v>
      </c>
    </row>
    <row r="20" spans="1:14" x14ac:dyDescent="0.25">
      <c r="A20" s="164"/>
      <c r="B20" s="223"/>
      <c r="C20" s="223"/>
      <c r="D20" s="16" t="s">
        <v>24</v>
      </c>
      <c r="E20" s="17" t="s">
        <v>23</v>
      </c>
      <c r="F20" s="3" t="s">
        <v>23</v>
      </c>
      <c r="G20" s="3" t="s">
        <v>23</v>
      </c>
      <c r="H20" s="3" t="s">
        <v>23</v>
      </c>
      <c r="I20" s="31" t="s">
        <v>23</v>
      </c>
      <c r="J20" s="31" t="s">
        <v>23</v>
      </c>
      <c r="K20" s="31" t="s">
        <v>23</v>
      </c>
      <c r="L20" s="31" t="s">
        <v>23</v>
      </c>
    </row>
    <row r="21" spans="1:14" ht="31.5" x14ac:dyDescent="0.25">
      <c r="A21" s="164"/>
      <c r="B21" s="223"/>
      <c r="C21" s="223"/>
      <c r="D21" s="16" t="s">
        <v>70</v>
      </c>
      <c r="E21" s="17">
        <f>'пр 2 к ПП 1'!D14</f>
        <v>241</v>
      </c>
      <c r="F21" s="17" t="str">
        <f>'пр 2 к ПП 1'!E14</f>
        <v>0412</v>
      </c>
      <c r="G21" s="17" t="str">
        <f>'пр 2 к ПП 1'!F14</f>
        <v>0810081380</v>
      </c>
      <c r="H21" s="17" t="str">
        <f>'пр 2 к ПП 1'!G14</f>
        <v>811</v>
      </c>
      <c r="I21" s="31">
        <f>'пр 2 к ПП 1'!H14</f>
        <v>100</v>
      </c>
      <c r="J21" s="31">
        <f>'пр 2 к ПП 1'!I14</f>
        <v>100</v>
      </c>
      <c r="K21" s="31">
        <f>'пр 2 к ПП 1'!J14</f>
        <v>100</v>
      </c>
      <c r="L21" s="31">
        <f t="shared" si="3"/>
        <v>300</v>
      </c>
    </row>
    <row r="22" spans="1:14" ht="63" x14ac:dyDescent="0.25">
      <c r="A22" s="164"/>
      <c r="B22" s="224"/>
      <c r="C22" s="224"/>
      <c r="D22" s="16" t="s">
        <v>84</v>
      </c>
      <c r="E22" s="17">
        <f>'пр 2 к ПП 1'!D16</f>
        <v>244</v>
      </c>
      <c r="F22" s="17" t="str">
        <f>'пр 2 к ПП 1'!E16</f>
        <v>0412</v>
      </c>
      <c r="G22" s="17" t="str">
        <f>'пр 2 к ПП 1'!F16</f>
        <v>0810081380</v>
      </c>
      <c r="H22" s="17">
        <f>'пр 2 к ПП 1'!G16</f>
        <v>811</v>
      </c>
      <c r="I22" s="31">
        <f>'пр 2 к ПП 1'!H16</f>
        <v>25</v>
      </c>
      <c r="J22" s="31">
        <f>'пр 2 к ПП 1'!I16</f>
        <v>25</v>
      </c>
      <c r="K22" s="31">
        <f>'пр 2 к ПП 1'!J16</f>
        <v>25</v>
      </c>
      <c r="L22" s="31">
        <f t="shared" si="3"/>
        <v>75</v>
      </c>
    </row>
    <row r="23" spans="1:14" ht="31.5" customHeight="1" x14ac:dyDescent="0.25">
      <c r="A23" s="200"/>
      <c r="B23" s="200" t="s">
        <v>109</v>
      </c>
      <c r="C23" s="200" t="str">
        <f>'пр 8 к Пр'!C29</f>
        <v>Развитие сельского хозяйства и регулирование рынков сельскохозяйственной продукции, сырья и продовольствия</v>
      </c>
      <c r="D23" s="32" t="s">
        <v>25</v>
      </c>
      <c r="E23" s="33" t="s">
        <v>23</v>
      </c>
      <c r="F23" s="33" t="s">
        <v>23</v>
      </c>
      <c r="G23" s="33" t="s">
        <v>23</v>
      </c>
      <c r="H23" s="33" t="s">
        <v>23</v>
      </c>
      <c r="I23" s="87">
        <f>SUM(I25:I26)</f>
        <v>54281.000000000007</v>
      </c>
      <c r="J23" s="87">
        <f t="shared" ref="J23:L23" si="5">SUM(J25:J26)</f>
        <v>300</v>
      </c>
      <c r="K23" s="87">
        <f t="shared" si="5"/>
        <v>300</v>
      </c>
      <c r="L23" s="87">
        <f t="shared" si="5"/>
        <v>54881.000000000007</v>
      </c>
    </row>
    <row r="24" spans="1:14" x14ac:dyDescent="0.25">
      <c r="A24" s="226"/>
      <c r="B24" s="226"/>
      <c r="C24" s="226"/>
      <c r="D24" s="47" t="s">
        <v>24</v>
      </c>
      <c r="E24" s="47" t="s">
        <v>23</v>
      </c>
      <c r="F24" s="47" t="s">
        <v>23</v>
      </c>
      <c r="G24" s="47" t="s">
        <v>23</v>
      </c>
      <c r="H24" s="47" t="s">
        <v>23</v>
      </c>
      <c r="I24" s="31" t="s">
        <v>23</v>
      </c>
      <c r="J24" s="31" t="s">
        <v>23</v>
      </c>
      <c r="K24" s="31" t="s">
        <v>23</v>
      </c>
      <c r="L24" s="31" t="s">
        <v>23</v>
      </c>
    </row>
    <row r="25" spans="1:14" ht="47.25" x14ac:dyDescent="0.25">
      <c r="A25" s="226"/>
      <c r="B25" s="226"/>
      <c r="C25" s="226"/>
      <c r="D25" s="157" t="s">
        <v>237</v>
      </c>
      <c r="E25" s="157" t="s">
        <v>23</v>
      </c>
      <c r="F25" s="157" t="s">
        <v>23</v>
      </c>
      <c r="G25" s="157" t="s">
        <v>23</v>
      </c>
      <c r="H25" s="157" t="s">
        <v>23</v>
      </c>
      <c r="I25" s="31">
        <f>'пр 8 к Пр'!J35</f>
        <v>458.40000000000003</v>
      </c>
      <c r="J25" s="31">
        <f>'пр 8 к Пр'!K35</f>
        <v>0</v>
      </c>
      <c r="K25" s="31">
        <f>'пр 8 к Пр'!L35</f>
        <v>0</v>
      </c>
      <c r="L25" s="31">
        <f>'пр 8 к Пр'!M35</f>
        <v>458.40000000000003</v>
      </c>
    </row>
    <row r="26" spans="1:14" ht="31.5" customHeight="1" x14ac:dyDescent="0.25">
      <c r="A26" s="226"/>
      <c r="B26" s="226"/>
      <c r="C26" s="226"/>
      <c r="D26" s="157" t="s">
        <v>70</v>
      </c>
      <c r="E26" s="27">
        <v>241</v>
      </c>
      <c r="F26" s="46" t="s">
        <v>236</v>
      </c>
      <c r="G26" s="46" t="s">
        <v>236</v>
      </c>
      <c r="H26" s="46" t="s">
        <v>236</v>
      </c>
      <c r="I26" s="31">
        <f>'пр 8 к Пр'!J29-'пр 8 к Пр'!J35</f>
        <v>53822.600000000006</v>
      </c>
      <c r="J26" s="31">
        <f>'пр 8 к Пр'!K29-'пр 8 к Пр'!K35</f>
        <v>300</v>
      </c>
      <c r="K26" s="31">
        <f>'пр 8 к Пр'!L29-'пр 8 к Пр'!L35</f>
        <v>300</v>
      </c>
      <c r="L26" s="31">
        <f>'пр 8 к Пр'!M29-'пр 8 к Пр'!M35</f>
        <v>54422.600000000006</v>
      </c>
    </row>
    <row r="27" spans="1:14" ht="31.5" customHeight="1" x14ac:dyDescent="0.25">
      <c r="A27" s="200"/>
      <c r="B27" s="190" t="s">
        <v>110</v>
      </c>
      <c r="C27" s="190" t="s">
        <v>168</v>
      </c>
      <c r="D27" s="32" t="s">
        <v>25</v>
      </c>
      <c r="E27" s="33" t="s">
        <v>23</v>
      </c>
      <c r="F27" s="33" t="s">
        <v>23</v>
      </c>
      <c r="G27" s="33" t="s">
        <v>23</v>
      </c>
      <c r="H27" s="33" t="s">
        <v>23</v>
      </c>
      <c r="I27" s="87">
        <f>I29+I30</f>
        <v>100</v>
      </c>
      <c r="J27" s="87">
        <f t="shared" ref="J27:K27" si="6">J29+J30</f>
        <v>100</v>
      </c>
      <c r="K27" s="87">
        <f t="shared" si="6"/>
        <v>100</v>
      </c>
      <c r="L27" s="87">
        <f t="shared" si="3"/>
        <v>300</v>
      </c>
    </row>
    <row r="28" spans="1:14" x14ac:dyDescent="0.25">
      <c r="A28" s="226"/>
      <c r="B28" s="225"/>
      <c r="C28" s="225"/>
      <c r="D28" s="47" t="s">
        <v>24</v>
      </c>
      <c r="E28" s="46" t="s">
        <v>23</v>
      </c>
      <c r="F28" s="46" t="s">
        <v>23</v>
      </c>
      <c r="G28" s="46" t="s">
        <v>23</v>
      </c>
      <c r="H28" s="46" t="s">
        <v>23</v>
      </c>
      <c r="I28" s="31" t="s">
        <v>23</v>
      </c>
      <c r="J28" s="31" t="s">
        <v>23</v>
      </c>
      <c r="K28" s="31" t="s">
        <v>23</v>
      </c>
      <c r="L28" s="31" t="s">
        <v>23</v>
      </c>
    </row>
    <row r="29" spans="1:14" ht="33" customHeight="1" x14ac:dyDescent="0.25">
      <c r="A29" s="226"/>
      <c r="B29" s="225"/>
      <c r="C29" s="225"/>
      <c r="D29" s="190" t="s">
        <v>70</v>
      </c>
      <c r="E29" s="200">
        <v>241</v>
      </c>
      <c r="F29" s="198" t="s">
        <v>78</v>
      </c>
      <c r="G29" s="198" t="s">
        <v>113</v>
      </c>
      <c r="H29" s="27" t="s">
        <v>170</v>
      </c>
      <c r="I29" s="31">
        <f>'пр.2 к ПП 3'!H15</f>
        <v>100</v>
      </c>
      <c r="J29" s="31">
        <f>'пр.2 к ПП 3'!I15</f>
        <v>100</v>
      </c>
      <c r="K29" s="31">
        <f>'пр.2 к ПП 3'!J15</f>
        <v>100</v>
      </c>
      <c r="L29" s="31">
        <f t="shared" si="3"/>
        <v>300</v>
      </c>
    </row>
    <row r="30" spans="1:14" ht="33" customHeight="1" x14ac:dyDescent="0.25">
      <c r="A30" s="201"/>
      <c r="B30" s="191"/>
      <c r="C30" s="191"/>
      <c r="D30" s="191"/>
      <c r="E30" s="201"/>
      <c r="F30" s="199"/>
      <c r="G30" s="199"/>
      <c r="H30" s="27" t="s">
        <v>114</v>
      </c>
      <c r="I30" s="31">
        <f>'пр.2 к ПП 3'!H16</f>
        <v>0</v>
      </c>
      <c r="J30" s="31">
        <f>'пр.2 к ПП 3'!I16</f>
        <v>0</v>
      </c>
      <c r="K30" s="31">
        <f>'пр.2 к ПП 3'!J16</f>
        <v>0</v>
      </c>
      <c r="L30" s="31">
        <f t="shared" si="3"/>
        <v>0</v>
      </c>
    </row>
    <row r="31" spans="1:14" ht="31.5" x14ac:dyDescent="0.25">
      <c r="A31" s="164"/>
      <c r="B31" s="164" t="s">
        <v>111</v>
      </c>
      <c r="C31" s="164" t="str">
        <f>'пр 8 к Пр'!C90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v>
      </c>
      <c r="D31" s="32" t="s">
        <v>25</v>
      </c>
      <c r="E31" s="33" t="s">
        <v>23</v>
      </c>
      <c r="F31" s="33" t="s">
        <v>23</v>
      </c>
      <c r="G31" s="33" t="s">
        <v>23</v>
      </c>
      <c r="H31" s="33" t="s">
        <v>23</v>
      </c>
      <c r="I31" s="87">
        <f>I33</f>
        <v>6959.0510000000004</v>
      </c>
      <c r="J31" s="87">
        <f t="shared" ref="J31:K31" si="7">J33</f>
        <v>6959.0510000000004</v>
      </c>
      <c r="K31" s="87">
        <f t="shared" si="7"/>
        <v>6959.0510000000004</v>
      </c>
      <c r="L31" s="87">
        <f t="shared" si="3"/>
        <v>20877.153000000002</v>
      </c>
    </row>
    <row r="32" spans="1:14" ht="31.5" customHeight="1" x14ac:dyDescent="0.25">
      <c r="A32" s="164"/>
      <c r="B32" s="164"/>
      <c r="C32" s="164"/>
      <c r="D32" s="47" t="s">
        <v>24</v>
      </c>
      <c r="E32" s="46" t="s">
        <v>23</v>
      </c>
      <c r="F32" s="46" t="s">
        <v>23</v>
      </c>
      <c r="G32" s="46" t="s">
        <v>23</v>
      </c>
      <c r="H32" s="46" t="s">
        <v>23</v>
      </c>
      <c r="I32" s="31" t="s">
        <v>23</v>
      </c>
      <c r="J32" s="31" t="s">
        <v>23</v>
      </c>
      <c r="K32" s="31" t="s">
        <v>23</v>
      </c>
      <c r="L32" s="31" t="s">
        <v>23</v>
      </c>
    </row>
    <row r="33" spans="1:13" ht="41.25" customHeight="1" x14ac:dyDescent="0.25">
      <c r="A33" s="164"/>
      <c r="B33" s="164"/>
      <c r="C33" s="164"/>
      <c r="D33" s="47" t="s">
        <v>70</v>
      </c>
      <c r="E33" s="46">
        <v>241</v>
      </c>
      <c r="F33" s="46" t="s">
        <v>78</v>
      </c>
      <c r="G33" s="27" t="s">
        <v>119</v>
      </c>
      <c r="H33" s="97">
        <v>811</v>
      </c>
      <c r="I33" s="31">
        <f>'пр. 2 к ПП 4'!H15</f>
        <v>6959.0510000000004</v>
      </c>
      <c r="J33" s="31">
        <f>'пр. 2 к ПП 4'!I15</f>
        <v>6959.0510000000004</v>
      </c>
      <c r="K33" s="31">
        <f>'пр. 2 к ПП 4'!J15</f>
        <v>6959.0510000000004</v>
      </c>
      <c r="L33" s="31">
        <f t="shared" si="3"/>
        <v>20877.153000000002</v>
      </c>
      <c r="M33" s="1">
        <f>1+2+2+1+2+1</f>
        <v>9</v>
      </c>
    </row>
    <row r="34" spans="1:13" ht="38.25" customHeight="1" x14ac:dyDescent="0.25">
      <c r="A34" s="219"/>
      <c r="B34" s="164" t="s">
        <v>127</v>
      </c>
      <c r="C34" s="164" t="str">
        <f>'пр 8 к Пр'!C97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34" s="32" t="s">
        <v>25</v>
      </c>
      <c r="E34" s="33" t="s">
        <v>23</v>
      </c>
      <c r="F34" s="33" t="s">
        <v>23</v>
      </c>
      <c r="G34" s="101" t="s">
        <v>23</v>
      </c>
      <c r="H34" s="101" t="s">
        <v>23</v>
      </c>
      <c r="I34" s="102">
        <f>I36</f>
        <v>1088.0090599999999</v>
      </c>
      <c r="J34" s="102">
        <f t="shared" ref="J34:K34" si="8">J36</f>
        <v>1088.0090599999999</v>
      </c>
      <c r="K34" s="102">
        <f t="shared" si="8"/>
        <v>1088.0090599999999</v>
      </c>
      <c r="L34" s="102">
        <f t="shared" ref="L34" si="9">I34+J34+K34</f>
        <v>3264.0271799999996</v>
      </c>
    </row>
    <row r="35" spans="1:13" ht="18.75" customHeight="1" x14ac:dyDescent="0.25">
      <c r="A35" s="220"/>
      <c r="B35" s="164"/>
      <c r="C35" s="164"/>
      <c r="D35" s="47" t="s">
        <v>24</v>
      </c>
      <c r="E35" s="46" t="s">
        <v>23</v>
      </c>
      <c r="F35" s="46" t="s">
        <v>23</v>
      </c>
      <c r="G35" s="97" t="s">
        <v>23</v>
      </c>
      <c r="H35" s="97" t="s">
        <v>23</v>
      </c>
      <c r="I35" s="31" t="s">
        <v>23</v>
      </c>
      <c r="J35" s="31" t="s">
        <v>23</v>
      </c>
      <c r="K35" s="31" t="s">
        <v>23</v>
      </c>
      <c r="L35" s="31" t="s">
        <v>23</v>
      </c>
    </row>
    <row r="36" spans="1:13" ht="67.5" customHeight="1" x14ac:dyDescent="0.25">
      <c r="A36" s="221"/>
      <c r="B36" s="164"/>
      <c r="C36" s="164"/>
      <c r="D36" s="47" t="s">
        <v>70</v>
      </c>
      <c r="E36" s="46">
        <v>241</v>
      </c>
      <c r="F36" s="97" t="s">
        <v>78</v>
      </c>
      <c r="G36" s="27" t="s">
        <v>165</v>
      </c>
      <c r="H36" s="97">
        <v>811</v>
      </c>
      <c r="I36" s="88">
        <f>724.0503+363.95876</f>
        <v>1088.0090599999999</v>
      </c>
      <c r="J36" s="88">
        <f>I36</f>
        <v>1088.0090599999999</v>
      </c>
      <c r="K36" s="88">
        <f>J36</f>
        <v>1088.0090599999999</v>
      </c>
      <c r="L36" s="88">
        <f t="shared" ref="L36" si="10">I36+J36+K36</f>
        <v>3264.0271799999996</v>
      </c>
    </row>
  </sheetData>
  <mergeCells count="33">
    <mergeCell ref="A19:A22"/>
    <mergeCell ref="B19:B22"/>
    <mergeCell ref="C19:C22"/>
    <mergeCell ref="C27:C30"/>
    <mergeCell ref="B27:B30"/>
    <mergeCell ref="A27:A30"/>
    <mergeCell ref="C23:C26"/>
    <mergeCell ref="B23:B26"/>
    <mergeCell ref="A23:A26"/>
    <mergeCell ref="G29:G30"/>
    <mergeCell ref="F29:F30"/>
    <mergeCell ref="E29:E30"/>
    <mergeCell ref="D29:D30"/>
    <mergeCell ref="E11:H11"/>
    <mergeCell ref="L11:L12"/>
    <mergeCell ref="B34:B36"/>
    <mergeCell ref="C34:C36"/>
    <mergeCell ref="A34:A36"/>
    <mergeCell ref="A31:A33"/>
    <mergeCell ref="B31:B33"/>
    <mergeCell ref="C31:C33"/>
    <mergeCell ref="C14:C18"/>
    <mergeCell ref="J3:L3"/>
    <mergeCell ref="J4:L4"/>
    <mergeCell ref="A7:L7"/>
    <mergeCell ref="A8:L8"/>
    <mergeCell ref="A9:L9"/>
    <mergeCell ref="C11:C12"/>
    <mergeCell ref="D11:D12"/>
    <mergeCell ref="A11:A12"/>
    <mergeCell ref="B11:B12"/>
    <mergeCell ref="A14:A18"/>
    <mergeCell ref="B14:B18"/>
  </mergeCells>
  <pageMargins left="0.78740157480314965" right="0.78740157480314965" top="1.1811023622047245" bottom="0.59055118110236227" header="0.31496062992125984" footer="0.31496062992125984"/>
  <pageSetup paperSize="9" scale="71" firstPageNumber="51" fitToHeight="0" orientation="landscape" useFirstPageNumber="1" r:id="rId1"/>
  <headerFooter scaleWithDoc="0" alignWithMargins="0"/>
  <rowBreaks count="2" manualBreakCount="2">
    <brk id="17" max="11" man="1"/>
    <brk id="3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T106"/>
  <sheetViews>
    <sheetView view="pageBreakPreview" topLeftCell="A4" zoomScale="70" zoomScaleNormal="75" zoomScaleSheetLayoutView="70" workbookViewId="0">
      <selection activeCell="S27" sqref="S27"/>
    </sheetView>
  </sheetViews>
  <sheetFormatPr defaultRowHeight="15.75" outlineLevelRow="2" outlineLevelCol="1" x14ac:dyDescent="0.25"/>
  <cols>
    <col min="1" max="1" width="9" style="1" customWidth="1"/>
    <col min="2" max="2" width="20.625" style="1" customWidth="1"/>
    <col min="3" max="3" width="22.25" style="1" customWidth="1"/>
    <col min="4" max="4" width="26.5" style="1" customWidth="1" collapsed="1"/>
    <col min="5" max="6" width="15.125" style="64" hidden="1" customWidth="1" outlineLevel="1"/>
    <col min="7" max="7" width="14.875" style="64" hidden="1" customWidth="1" outlineLevel="1"/>
    <col min="8" max="9" width="13" style="64" hidden="1" customWidth="1" outlineLevel="1"/>
    <col min="10" max="10" width="15" style="133" bestFit="1" customWidth="1" collapsed="1"/>
    <col min="11" max="12" width="15" style="133" bestFit="1" customWidth="1"/>
    <col min="13" max="13" width="15.625" style="133" customWidth="1"/>
    <col min="14" max="14" width="9" style="1"/>
    <col min="15" max="15" width="15" style="114" customWidth="1" outlineLevel="1"/>
    <col min="16" max="16" width="13.875" style="1" bestFit="1" customWidth="1"/>
    <col min="17" max="17" width="9" style="1"/>
    <col min="18" max="18" width="12" style="1" bestFit="1" customWidth="1"/>
    <col min="19" max="20" width="13.875" style="1" bestFit="1" customWidth="1"/>
    <col min="21" max="16384" width="9" style="1"/>
  </cols>
  <sheetData>
    <row r="1" spans="1:15" ht="71.25" hidden="1" customHeight="1" outlineLevel="1" x14ac:dyDescent="0.25">
      <c r="K1" s="234" t="s">
        <v>180</v>
      </c>
      <c r="L1" s="234"/>
      <c r="M1" s="234"/>
    </row>
    <row r="2" spans="1:15" hidden="1" outlineLevel="1" x14ac:dyDescent="0.25"/>
    <row r="3" spans="1:15" hidden="1" outlineLevel="1" x14ac:dyDescent="0.25"/>
    <row r="4" spans="1:15" collapsed="1" x14ac:dyDescent="0.25">
      <c r="C4" s="41"/>
      <c r="K4" s="236" t="s">
        <v>135</v>
      </c>
      <c r="L4" s="236"/>
      <c r="M4" s="236"/>
      <c r="O4" s="115"/>
    </row>
    <row r="5" spans="1:15" ht="64.5" customHeight="1" x14ac:dyDescent="0.25">
      <c r="C5" s="41"/>
      <c r="K5" s="227" t="str">
        <f>CONCATENATE("к муниципальной программе """,C15,"""")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L5" s="227"/>
      <c r="M5" s="227"/>
      <c r="O5" s="115"/>
    </row>
    <row r="6" spans="1:15" x14ac:dyDescent="0.25">
      <c r="C6" s="41"/>
    </row>
    <row r="7" spans="1:15" x14ac:dyDescent="0.25">
      <c r="A7" s="25"/>
    </row>
    <row r="8" spans="1:15" x14ac:dyDescent="0.25">
      <c r="A8" s="169" t="s">
        <v>0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O8" s="115"/>
    </row>
    <row r="9" spans="1:15" ht="57" customHeight="1" x14ac:dyDescent="0.25">
      <c r="A9" s="170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O9" s="115"/>
    </row>
    <row r="10" spans="1:15" x14ac:dyDescent="0.25">
      <c r="A10" s="25"/>
    </row>
    <row r="11" spans="1:15" x14ac:dyDescent="0.25">
      <c r="M11" s="42" t="s">
        <v>12</v>
      </c>
    </row>
    <row r="12" spans="1:15" ht="58.5" customHeight="1" x14ac:dyDescent="0.25">
      <c r="A12" s="171" t="s">
        <v>11</v>
      </c>
      <c r="B12" s="171" t="s">
        <v>26</v>
      </c>
      <c r="C12" s="171" t="s">
        <v>27</v>
      </c>
      <c r="D12" s="171" t="s">
        <v>30</v>
      </c>
      <c r="E12" s="65">
        <v>2014</v>
      </c>
      <c r="F12" s="65">
        <v>2015</v>
      </c>
      <c r="G12" s="65">
        <v>2016</v>
      </c>
      <c r="H12" s="65">
        <v>2017</v>
      </c>
      <c r="I12" s="65">
        <v>2018</v>
      </c>
      <c r="J12" s="134">
        <f>'пр 1 к ПП 1'!F10</f>
        <v>2019</v>
      </c>
      <c r="K12" s="134">
        <f>'пр 1 к ПП 1'!G10</f>
        <v>2020</v>
      </c>
      <c r="L12" s="134">
        <f>'пр 1 к ПП 1'!H10</f>
        <v>2021</v>
      </c>
      <c r="M12" s="237" t="s">
        <v>17</v>
      </c>
      <c r="O12" s="116"/>
    </row>
    <row r="13" spans="1:15" ht="51" customHeight="1" x14ac:dyDescent="0.25">
      <c r="A13" s="171"/>
      <c r="B13" s="171"/>
      <c r="C13" s="171"/>
      <c r="D13" s="171"/>
      <c r="E13" s="65"/>
      <c r="F13" s="65"/>
      <c r="G13" s="65"/>
      <c r="H13" s="65"/>
      <c r="I13" s="65"/>
      <c r="J13" s="134" t="s">
        <v>22</v>
      </c>
      <c r="K13" s="134" t="s">
        <v>22</v>
      </c>
      <c r="L13" s="134" t="s">
        <v>22</v>
      </c>
      <c r="M13" s="237"/>
      <c r="O13" s="116"/>
    </row>
    <row r="14" spans="1:15" x14ac:dyDescent="0.25">
      <c r="A14" s="39">
        <v>1</v>
      </c>
      <c r="B14" s="39">
        <v>2</v>
      </c>
      <c r="C14" s="39">
        <v>3</v>
      </c>
      <c r="D14" s="39">
        <v>4</v>
      </c>
      <c r="E14" s="65"/>
      <c r="F14" s="65"/>
      <c r="G14" s="65"/>
      <c r="H14" s="65"/>
      <c r="I14" s="65"/>
      <c r="J14" s="134">
        <v>5</v>
      </c>
      <c r="K14" s="134">
        <v>6</v>
      </c>
      <c r="L14" s="134">
        <v>7</v>
      </c>
      <c r="M14" s="134">
        <v>8</v>
      </c>
      <c r="O14" s="116"/>
    </row>
    <row r="15" spans="1:15" x14ac:dyDescent="0.25">
      <c r="A15" s="164" t="s">
        <v>68</v>
      </c>
      <c r="B15" s="222" t="s">
        <v>31</v>
      </c>
      <c r="C15" s="164" t="s">
        <v>126</v>
      </c>
      <c r="D15" s="51" t="s">
        <v>29</v>
      </c>
      <c r="E15" s="66">
        <f t="shared" ref="E15:L19" si="0">E22+E29+E83+E90+E97</f>
        <v>22475.25</v>
      </c>
      <c r="F15" s="66">
        <f t="shared" si="0"/>
        <v>12676.269130000001</v>
      </c>
      <c r="G15" s="66">
        <f t="shared" si="0"/>
        <v>9814.6774000000005</v>
      </c>
      <c r="H15" s="66">
        <f t="shared" si="0"/>
        <v>6100.6247000000003</v>
      </c>
      <c r="I15" s="66">
        <f t="shared" si="0"/>
        <v>20716.639450000002</v>
      </c>
      <c r="J15" s="135">
        <f>J22+J29+J83+J90+J97</f>
        <v>62553.060060000003</v>
      </c>
      <c r="K15" s="135">
        <f t="shared" si="0"/>
        <v>8572.0600599999998</v>
      </c>
      <c r="L15" s="135">
        <f t="shared" si="0"/>
        <v>8572.0600599999998</v>
      </c>
      <c r="M15" s="135">
        <f>J15+K15+L15</f>
        <v>79697.18018000001</v>
      </c>
      <c r="O15" s="117">
        <f>SUM(E15:L15)</f>
        <v>151480.64085999998</v>
      </c>
    </row>
    <row r="16" spans="1:15" x14ac:dyDescent="0.25">
      <c r="A16" s="164"/>
      <c r="B16" s="223"/>
      <c r="C16" s="164"/>
      <c r="D16" s="40" t="s">
        <v>13</v>
      </c>
      <c r="E16" s="67">
        <f t="shared" si="0"/>
        <v>0</v>
      </c>
      <c r="F16" s="67">
        <f t="shared" si="0"/>
        <v>0</v>
      </c>
      <c r="G16" s="67">
        <f t="shared" si="0"/>
        <v>0</v>
      </c>
      <c r="H16" s="67">
        <f t="shared" si="0"/>
        <v>0</v>
      </c>
      <c r="I16" s="67">
        <f t="shared" si="0"/>
        <v>0</v>
      </c>
      <c r="J16" s="132">
        <f t="shared" si="0"/>
        <v>0</v>
      </c>
      <c r="K16" s="132">
        <f t="shared" si="0"/>
        <v>0</v>
      </c>
      <c r="L16" s="132">
        <f t="shared" si="0"/>
        <v>0</v>
      </c>
      <c r="M16" s="132">
        <f t="shared" ref="M16:M96" si="1">J16+K16+L16</f>
        <v>0</v>
      </c>
      <c r="O16" s="116">
        <f t="shared" ref="O16:O103" si="2">SUM(E16:L16)</f>
        <v>0</v>
      </c>
    </row>
    <row r="17" spans="1:19" x14ac:dyDescent="0.25">
      <c r="A17" s="164"/>
      <c r="B17" s="223"/>
      <c r="C17" s="164"/>
      <c r="D17" s="9" t="s">
        <v>115</v>
      </c>
      <c r="E17" s="67">
        <f t="shared" si="0"/>
        <v>0</v>
      </c>
      <c r="F17" s="67">
        <f t="shared" si="0"/>
        <v>0</v>
      </c>
      <c r="G17" s="67">
        <f t="shared" si="0"/>
        <v>0</v>
      </c>
      <c r="H17" s="67">
        <f t="shared" si="0"/>
        <v>0</v>
      </c>
      <c r="I17" s="67">
        <f t="shared" si="0"/>
        <v>0</v>
      </c>
      <c r="J17" s="132">
        <f t="shared" si="0"/>
        <v>0</v>
      </c>
      <c r="K17" s="132">
        <f t="shared" si="0"/>
        <v>0</v>
      </c>
      <c r="L17" s="132">
        <f t="shared" si="0"/>
        <v>0</v>
      </c>
      <c r="M17" s="132">
        <f t="shared" si="1"/>
        <v>0</v>
      </c>
      <c r="O17" s="116">
        <f t="shared" si="2"/>
        <v>0</v>
      </c>
    </row>
    <row r="18" spans="1:19" x14ac:dyDescent="0.25">
      <c r="A18" s="164"/>
      <c r="B18" s="223"/>
      <c r="C18" s="164"/>
      <c r="D18" s="40" t="s">
        <v>116</v>
      </c>
      <c r="E18" s="67">
        <f t="shared" si="0"/>
        <v>0</v>
      </c>
      <c r="F18" s="67">
        <f t="shared" si="0"/>
        <v>0</v>
      </c>
      <c r="G18" s="67">
        <f t="shared" si="0"/>
        <v>0</v>
      </c>
      <c r="H18" s="67">
        <f t="shared" si="0"/>
        <v>0</v>
      </c>
      <c r="I18" s="67">
        <f t="shared" si="0"/>
        <v>0</v>
      </c>
      <c r="J18" s="132">
        <f>J25+J32+J86+J93+J100</f>
        <v>53222.600000000006</v>
      </c>
      <c r="K18" s="132">
        <f t="shared" si="0"/>
        <v>296.65567995600361</v>
      </c>
      <c r="L18" s="132">
        <f t="shared" si="0"/>
        <v>296.65567995600361</v>
      </c>
      <c r="M18" s="132">
        <f t="shared" si="1"/>
        <v>53815.911359912017</v>
      </c>
      <c r="O18" s="116">
        <f t="shared" si="2"/>
        <v>53815.911359912017</v>
      </c>
    </row>
    <row r="19" spans="1:19" x14ac:dyDescent="0.25">
      <c r="A19" s="164"/>
      <c r="B19" s="223"/>
      <c r="C19" s="164"/>
      <c r="D19" s="40" t="s">
        <v>32</v>
      </c>
      <c r="E19" s="67">
        <f t="shared" si="0"/>
        <v>22475.25</v>
      </c>
      <c r="F19" s="67">
        <f t="shared" si="0"/>
        <v>12676.269130000001</v>
      </c>
      <c r="G19" s="67">
        <f t="shared" si="0"/>
        <v>9814.6774000000005</v>
      </c>
      <c r="H19" s="67">
        <f t="shared" si="0"/>
        <v>6100.6247000000003</v>
      </c>
      <c r="I19" s="67"/>
      <c r="J19" s="132">
        <f>J26+J33+J87+J94+J101</f>
        <v>8872.0600599999998</v>
      </c>
      <c r="K19" s="132">
        <f t="shared" si="0"/>
        <v>8275.4043800439958</v>
      </c>
      <c r="L19" s="132">
        <f t="shared" si="0"/>
        <v>8275.4043800439958</v>
      </c>
      <c r="M19" s="132">
        <f t="shared" si="1"/>
        <v>25422.868820087991</v>
      </c>
      <c r="O19" s="116">
        <f t="shared" si="2"/>
        <v>76489.690050088</v>
      </c>
    </row>
    <row r="20" spans="1:19" ht="47.25" x14ac:dyDescent="0.25">
      <c r="A20" s="164"/>
      <c r="B20" s="223"/>
      <c r="C20" s="164"/>
      <c r="D20" s="10" t="s">
        <v>117</v>
      </c>
      <c r="E20" s="68"/>
      <c r="F20" s="68"/>
      <c r="G20" s="68"/>
      <c r="H20" s="68"/>
      <c r="I20" s="68"/>
      <c r="J20" s="132">
        <f t="shared" ref="J20:L21" si="3">J27+J34+J88+J95</f>
        <v>0</v>
      </c>
      <c r="K20" s="132">
        <f t="shared" si="3"/>
        <v>0</v>
      </c>
      <c r="L20" s="132">
        <f t="shared" si="3"/>
        <v>0</v>
      </c>
      <c r="M20" s="132">
        <f t="shared" si="1"/>
        <v>0</v>
      </c>
      <c r="O20" s="116">
        <f t="shared" si="2"/>
        <v>0</v>
      </c>
    </row>
    <row r="21" spans="1:19" x14ac:dyDescent="0.25">
      <c r="A21" s="164"/>
      <c r="B21" s="224"/>
      <c r="C21" s="164"/>
      <c r="D21" s="40" t="s">
        <v>14</v>
      </c>
      <c r="E21" s="67"/>
      <c r="F21" s="67"/>
      <c r="G21" s="67"/>
      <c r="H21" s="67"/>
      <c r="I21" s="67"/>
      <c r="J21" s="132">
        <f t="shared" si="3"/>
        <v>458.40000000000003</v>
      </c>
      <c r="K21" s="132">
        <f t="shared" si="3"/>
        <v>0</v>
      </c>
      <c r="L21" s="132">
        <f t="shared" si="3"/>
        <v>0</v>
      </c>
      <c r="M21" s="132">
        <f t="shared" si="1"/>
        <v>458.40000000000003</v>
      </c>
      <c r="O21" s="116">
        <f t="shared" si="2"/>
        <v>458.40000000000003</v>
      </c>
    </row>
    <row r="22" spans="1:19" x14ac:dyDescent="0.25">
      <c r="A22" s="164" t="s">
        <v>3</v>
      </c>
      <c r="B22" s="222" t="s">
        <v>10</v>
      </c>
      <c r="C22" s="164" t="s">
        <v>104</v>
      </c>
      <c r="D22" s="52" t="s">
        <v>29</v>
      </c>
      <c r="E22" s="69">
        <f t="shared" ref="E22:I22" si="4">E24+E25+E26+E27+E28</f>
        <v>0</v>
      </c>
      <c r="F22" s="69">
        <f t="shared" si="4"/>
        <v>250</v>
      </c>
      <c r="G22" s="69">
        <f t="shared" si="4"/>
        <v>0</v>
      </c>
      <c r="H22" s="69">
        <f t="shared" si="4"/>
        <v>25</v>
      </c>
      <c r="I22" s="69">
        <f t="shared" si="4"/>
        <v>0</v>
      </c>
      <c r="J22" s="136">
        <f>J24+J25+J26+J27+J28</f>
        <v>125</v>
      </c>
      <c r="K22" s="136">
        <f t="shared" ref="K22:L22" si="5">K24+K25+K26+K27+K28</f>
        <v>125</v>
      </c>
      <c r="L22" s="136">
        <f t="shared" si="5"/>
        <v>125</v>
      </c>
      <c r="M22" s="136">
        <f t="shared" si="1"/>
        <v>375</v>
      </c>
      <c r="O22" s="118">
        <f t="shared" si="2"/>
        <v>650</v>
      </c>
    </row>
    <row r="23" spans="1:19" x14ac:dyDescent="0.25">
      <c r="A23" s="164"/>
      <c r="B23" s="223"/>
      <c r="C23" s="164"/>
      <c r="D23" s="40" t="s">
        <v>13</v>
      </c>
      <c r="E23" s="67"/>
      <c r="F23" s="67"/>
      <c r="G23" s="67"/>
      <c r="H23" s="67"/>
      <c r="I23" s="67"/>
      <c r="J23" s="132"/>
      <c r="K23" s="132"/>
      <c r="L23" s="132"/>
      <c r="M23" s="132">
        <f t="shared" si="1"/>
        <v>0</v>
      </c>
      <c r="O23" s="116">
        <f t="shared" si="2"/>
        <v>0</v>
      </c>
    </row>
    <row r="24" spans="1:19" x14ac:dyDescent="0.25">
      <c r="A24" s="164"/>
      <c r="B24" s="223"/>
      <c r="C24" s="164"/>
      <c r="D24" s="9" t="s">
        <v>115</v>
      </c>
      <c r="E24" s="67"/>
      <c r="F24" s="67"/>
      <c r="G24" s="67"/>
      <c r="H24" s="67"/>
      <c r="I24" s="67"/>
      <c r="J24" s="132">
        <v>0</v>
      </c>
      <c r="K24" s="132">
        <v>0</v>
      </c>
      <c r="L24" s="132">
        <v>0</v>
      </c>
      <c r="M24" s="132">
        <f t="shared" si="1"/>
        <v>0</v>
      </c>
      <c r="O24" s="116">
        <f t="shared" si="2"/>
        <v>0</v>
      </c>
    </row>
    <row r="25" spans="1:19" x14ac:dyDescent="0.25">
      <c r="A25" s="164"/>
      <c r="B25" s="223"/>
      <c r="C25" s="164"/>
      <c r="D25" s="40" t="s">
        <v>116</v>
      </c>
      <c r="E25" s="67"/>
      <c r="F25" s="67"/>
      <c r="G25" s="67"/>
      <c r="H25" s="67"/>
      <c r="I25" s="67"/>
      <c r="J25" s="132">
        <v>0</v>
      </c>
      <c r="K25" s="132">
        <v>0</v>
      </c>
      <c r="L25" s="132">
        <v>0</v>
      </c>
      <c r="M25" s="132">
        <f t="shared" si="1"/>
        <v>0</v>
      </c>
      <c r="O25" s="116">
        <f t="shared" si="2"/>
        <v>0</v>
      </c>
    </row>
    <row r="26" spans="1:19" x14ac:dyDescent="0.25">
      <c r="A26" s="164"/>
      <c r="B26" s="223"/>
      <c r="C26" s="164"/>
      <c r="D26" s="40" t="s">
        <v>32</v>
      </c>
      <c r="E26" s="67">
        <v>0</v>
      </c>
      <c r="F26" s="67">
        <v>250</v>
      </c>
      <c r="G26" s="67">
        <v>0</v>
      </c>
      <c r="H26" s="67">
        <v>25</v>
      </c>
      <c r="I26" s="67"/>
      <c r="J26" s="132">
        <f>'пр 7 к Пр'!I21+'пр 7 к Пр'!I22</f>
        <v>125</v>
      </c>
      <c r="K26" s="132">
        <f>'пр 7 к Пр'!J21+'пр 7 к Пр'!J22</f>
        <v>125</v>
      </c>
      <c r="L26" s="132">
        <f>'пр 7 к Пр'!K21+'пр 7 к Пр'!K22</f>
        <v>125</v>
      </c>
      <c r="M26" s="132">
        <f t="shared" si="1"/>
        <v>375</v>
      </c>
      <c r="O26" s="116">
        <f t="shared" si="2"/>
        <v>650</v>
      </c>
    </row>
    <row r="27" spans="1:19" ht="47.25" x14ac:dyDescent="0.25">
      <c r="A27" s="164"/>
      <c r="B27" s="223"/>
      <c r="C27" s="164"/>
      <c r="D27" s="10" t="s">
        <v>117</v>
      </c>
      <c r="E27" s="68"/>
      <c r="F27" s="68"/>
      <c r="G27" s="68"/>
      <c r="H27" s="68"/>
      <c r="I27" s="68"/>
      <c r="J27" s="132">
        <v>0</v>
      </c>
      <c r="K27" s="132">
        <v>0</v>
      </c>
      <c r="L27" s="132">
        <v>0</v>
      </c>
      <c r="M27" s="132">
        <f t="shared" si="1"/>
        <v>0</v>
      </c>
      <c r="O27" s="116">
        <f t="shared" si="2"/>
        <v>0</v>
      </c>
    </row>
    <row r="28" spans="1:19" x14ac:dyDescent="0.25">
      <c r="A28" s="164"/>
      <c r="B28" s="224"/>
      <c r="C28" s="164"/>
      <c r="D28" s="40" t="s">
        <v>14</v>
      </c>
      <c r="E28" s="67"/>
      <c r="F28" s="67"/>
      <c r="G28" s="67"/>
      <c r="H28" s="67"/>
      <c r="I28" s="67"/>
      <c r="J28" s="132">
        <v>0</v>
      </c>
      <c r="K28" s="132">
        <v>0</v>
      </c>
      <c r="L28" s="132">
        <v>0</v>
      </c>
      <c r="M28" s="132">
        <f t="shared" si="1"/>
        <v>0</v>
      </c>
      <c r="O28" s="116">
        <f t="shared" si="2"/>
        <v>0</v>
      </c>
    </row>
    <row r="29" spans="1:19" x14ac:dyDescent="0.25">
      <c r="A29" s="164" t="s">
        <v>48</v>
      </c>
      <c r="B29" s="222" t="s">
        <v>109</v>
      </c>
      <c r="C29" s="164" t="s">
        <v>105</v>
      </c>
      <c r="D29" s="52" t="s">
        <v>29</v>
      </c>
      <c r="E29" s="69">
        <f t="shared" ref="E29:I29" si="6">E31+E32+E33+E34+E35</f>
        <v>9600</v>
      </c>
      <c r="F29" s="69">
        <f t="shared" si="6"/>
        <v>4452.8500000000004</v>
      </c>
      <c r="G29" s="69">
        <f t="shared" si="6"/>
        <v>4200</v>
      </c>
      <c r="H29" s="69">
        <f t="shared" si="6"/>
        <v>800</v>
      </c>
      <c r="I29" s="69">
        <f t="shared" si="6"/>
        <v>10609</v>
      </c>
      <c r="J29" s="136">
        <f>J31+J32+J33+J34+J35</f>
        <v>54281.000000000007</v>
      </c>
      <c r="K29" s="136">
        <f t="shared" ref="K29:L29" si="7">K31+K32+K33+K34+K35</f>
        <v>300</v>
      </c>
      <c r="L29" s="136">
        <f t="shared" si="7"/>
        <v>300</v>
      </c>
      <c r="M29" s="136">
        <f t="shared" si="1"/>
        <v>54881.000000000007</v>
      </c>
      <c r="O29" s="118">
        <f>SUM(E29:L29)</f>
        <v>84542.85</v>
      </c>
    </row>
    <row r="30" spans="1:19" x14ac:dyDescent="0.25">
      <c r="A30" s="164"/>
      <c r="B30" s="223"/>
      <c r="C30" s="164"/>
      <c r="D30" s="40" t="s">
        <v>13</v>
      </c>
      <c r="E30" s="67"/>
      <c r="F30" s="67"/>
      <c r="G30" s="67"/>
      <c r="H30" s="67"/>
      <c r="I30" s="67"/>
      <c r="J30" s="132"/>
      <c r="K30" s="132"/>
      <c r="L30" s="132"/>
      <c r="M30" s="132">
        <f t="shared" si="1"/>
        <v>0</v>
      </c>
      <c r="O30" s="116">
        <f t="shared" si="2"/>
        <v>0</v>
      </c>
    </row>
    <row r="31" spans="1:19" x14ac:dyDescent="0.25">
      <c r="A31" s="164"/>
      <c r="B31" s="223"/>
      <c r="C31" s="164"/>
      <c r="D31" s="9" t="s">
        <v>115</v>
      </c>
      <c r="E31" s="67"/>
      <c r="F31" s="67"/>
      <c r="G31" s="67"/>
      <c r="H31" s="67"/>
      <c r="I31" s="67"/>
      <c r="J31" s="132">
        <v>0</v>
      </c>
      <c r="K31" s="132">
        <v>0</v>
      </c>
      <c r="L31" s="132">
        <v>0</v>
      </c>
      <c r="M31" s="132">
        <f t="shared" si="1"/>
        <v>0</v>
      </c>
      <c r="O31" s="116">
        <f t="shared" si="2"/>
        <v>0</v>
      </c>
    </row>
    <row r="32" spans="1:19" x14ac:dyDescent="0.25">
      <c r="A32" s="164"/>
      <c r="B32" s="223"/>
      <c r="C32" s="164"/>
      <c r="D32" s="40" t="s">
        <v>229</v>
      </c>
      <c r="E32" s="67"/>
      <c r="F32" s="67"/>
      <c r="G32" s="67"/>
      <c r="H32" s="67"/>
      <c r="I32" s="67"/>
      <c r="J32" s="132">
        <f>J37</f>
        <v>53222.600000000006</v>
      </c>
      <c r="K32" s="132">
        <f t="shared" ref="K32:L32" si="8">K37</f>
        <v>296.65567995600361</v>
      </c>
      <c r="L32" s="132">
        <f t="shared" si="8"/>
        <v>296.65567995600361</v>
      </c>
      <c r="M32" s="132">
        <f t="shared" si="1"/>
        <v>53815.911359912017</v>
      </c>
      <c r="N32" s="155">
        <f>J32/J$29*100</f>
        <v>98.050146460087319</v>
      </c>
      <c r="O32" s="116">
        <f t="shared" si="2"/>
        <v>53815.911359912017</v>
      </c>
      <c r="S32" s="131">
        <f>J32+J33+J35</f>
        <v>54281.000000000007</v>
      </c>
    </row>
    <row r="33" spans="1:20" x14ac:dyDescent="0.25">
      <c r="A33" s="164"/>
      <c r="B33" s="223"/>
      <c r="C33" s="164"/>
      <c r="D33" s="40" t="s">
        <v>32</v>
      </c>
      <c r="E33" s="67">
        <v>9600</v>
      </c>
      <c r="F33" s="67">
        <v>4452.8500000000004</v>
      </c>
      <c r="G33" s="67">
        <v>4200</v>
      </c>
      <c r="H33" s="67">
        <v>800</v>
      </c>
      <c r="I33" s="156">
        <v>10609</v>
      </c>
      <c r="J33" s="132">
        <f>J38</f>
        <v>600</v>
      </c>
      <c r="K33" s="132">
        <f t="shared" ref="K33:L33" si="9">K38</f>
        <v>3.344320043996388</v>
      </c>
      <c r="L33" s="132">
        <f t="shared" si="9"/>
        <v>3.344320043996388</v>
      </c>
      <c r="M33" s="132">
        <f t="shared" si="1"/>
        <v>606.68864008799278</v>
      </c>
      <c r="N33" s="155">
        <f t="shared" ref="N33:N35" si="10">J33/J$29*100</f>
        <v>1.1053591496103607</v>
      </c>
      <c r="O33" s="116">
        <f t="shared" si="2"/>
        <v>30268.538640087994</v>
      </c>
    </row>
    <row r="34" spans="1:20" ht="47.25" x14ac:dyDescent="0.25">
      <c r="A34" s="164"/>
      <c r="B34" s="223"/>
      <c r="C34" s="164"/>
      <c r="D34" s="10" t="s">
        <v>117</v>
      </c>
      <c r="E34" s="68"/>
      <c r="F34" s="68"/>
      <c r="G34" s="68"/>
      <c r="H34" s="68"/>
      <c r="I34" s="68"/>
      <c r="J34" s="132">
        <v>0</v>
      </c>
      <c r="K34" s="132">
        <v>0</v>
      </c>
      <c r="L34" s="132">
        <v>0</v>
      </c>
      <c r="M34" s="132">
        <f t="shared" si="1"/>
        <v>0</v>
      </c>
      <c r="N34" s="155">
        <f t="shared" si="10"/>
        <v>0</v>
      </c>
      <c r="O34" s="116">
        <f t="shared" si="2"/>
        <v>0</v>
      </c>
      <c r="P34" s="131">
        <f>49122.9+7258.1</f>
        <v>56381</v>
      </c>
    </row>
    <row r="35" spans="1:20" collapsed="1" x14ac:dyDescent="0.25">
      <c r="A35" s="164"/>
      <c r="B35" s="224"/>
      <c r="C35" s="164"/>
      <c r="D35" s="40" t="s">
        <v>14</v>
      </c>
      <c r="E35" s="67"/>
      <c r="F35" s="67"/>
      <c r="G35" s="67"/>
      <c r="H35" s="67"/>
      <c r="I35" s="67"/>
      <c r="J35" s="132">
        <f>J67</f>
        <v>458.40000000000003</v>
      </c>
      <c r="K35" s="132">
        <f t="shared" ref="K35:M35" si="11">K67</f>
        <v>0</v>
      </c>
      <c r="L35" s="132">
        <f t="shared" si="11"/>
        <v>0</v>
      </c>
      <c r="M35" s="132">
        <f t="shared" si="11"/>
        <v>458.40000000000003</v>
      </c>
      <c r="N35" s="155">
        <f t="shared" si="10"/>
        <v>0.84449439030231566</v>
      </c>
      <c r="O35" s="116">
        <f t="shared" si="2"/>
        <v>458.40000000000003</v>
      </c>
      <c r="P35" s="131">
        <f>J29+K29+L29</f>
        <v>54881.000000000007</v>
      </c>
    </row>
    <row r="36" spans="1:20" ht="105" hidden="1" customHeight="1" outlineLevel="1" x14ac:dyDescent="0.25">
      <c r="A36" s="198" t="s">
        <v>206</v>
      </c>
      <c r="B36" s="245" t="s">
        <v>216</v>
      </c>
      <c r="C36" s="246"/>
      <c r="D36" s="130" t="s">
        <v>29</v>
      </c>
      <c r="E36" s="67"/>
      <c r="F36" s="67"/>
      <c r="G36" s="67"/>
      <c r="H36" s="67"/>
      <c r="I36" s="67"/>
      <c r="J36" s="137">
        <f>J39+J63</f>
        <v>54281</v>
      </c>
      <c r="K36" s="137">
        <f t="shared" ref="K36:M36" si="12">K39+K63</f>
        <v>300</v>
      </c>
      <c r="L36" s="137">
        <f t="shared" si="12"/>
        <v>300</v>
      </c>
      <c r="M36" s="137">
        <f t="shared" si="12"/>
        <v>54881</v>
      </c>
      <c r="O36" s="116"/>
      <c r="P36" s="131"/>
    </row>
    <row r="37" spans="1:20" ht="29.25" hidden="1" customHeight="1" outlineLevel="1" x14ac:dyDescent="0.25">
      <c r="A37" s="251"/>
      <c r="B37" s="247"/>
      <c r="C37" s="248"/>
      <c r="D37" s="126" t="s">
        <v>116</v>
      </c>
      <c r="E37" s="67"/>
      <c r="F37" s="67"/>
      <c r="G37" s="67"/>
      <c r="H37" s="67"/>
      <c r="I37" s="67"/>
      <c r="J37" s="132">
        <f>J40+J65</f>
        <v>53222.600000000006</v>
      </c>
      <c r="K37" s="132">
        <f t="shared" ref="K37:M37" si="13">K40+K65</f>
        <v>296.65567995600361</v>
      </c>
      <c r="L37" s="132">
        <f t="shared" si="13"/>
        <v>296.65567995600361</v>
      </c>
      <c r="M37" s="132">
        <f t="shared" si="13"/>
        <v>53815.91135991201</v>
      </c>
      <c r="N37" s="155">
        <f>J37/J36*100</f>
        <v>98.050146460087333</v>
      </c>
      <c r="O37" s="116"/>
      <c r="P37" s="131"/>
    </row>
    <row r="38" spans="1:20" ht="29.25" hidden="1" customHeight="1" outlineLevel="1" x14ac:dyDescent="0.25">
      <c r="A38" s="199"/>
      <c r="B38" s="249"/>
      <c r="C38" s="250"/>
      <c r="D38" s="126" t="s">
        <v>32</v>
      </c>
      <c r="E38" s="67"/>
      <c r="F38" s="67"/>
      <c r="G38" s="67"/>
      <c r="H38" s="67"/>
      <c r="I38" s="67"/>
      <c r="J38" s="132">
        <f>J41+J66</f>
        <v>600</v>
      </c>
      <c r="K38" s="132">
        <f>K41+K66</f>
        <v>3.344320043996388</v>
      </c>
      <c r="L38" s="132">
        <f>L41+L66</f>
        <v>3.344320043996388</v>
      </c>
      <c r="M38" s="132">
        <f>M41+M66</f>
        <v>606.68864008799278</v>
      </c>
      <c r="N38" s="155">
        <f>J38/J36*100</f>
        <v>1.105359149610361</v>
      </c>
      <c r="O38" s="116"/>
      <c r="P38" s="131"/>
    </row>
    <row r="39" spans="1:20" ht="46.5" hidden="1" customHeight="1" outlineLevel="1" x14ac:dyDescent="0.25">
      <c r="A39" s="200" t="s">
        <v>201</v>
      </c>
      <c r="B39" s="252" t="s">
        <v>199</v>
      </c>
      <c r="C39" s="253"/>
      <c r="D39" s="143" t="s">
        <v>29</v>
      </c>
      <c r="E39" s="144"/>
      <c r="F39" s="144"/>
      <c r="G39" s="144"/>
      <c r="H39" s="144"/>
      <c r="I39" s="144"/>
      <c r="J39" s="145">
        <f>J42+J45+J48+J51+J54</f>
        <v>45113</v>
      </c>
      <c r="K39" s="145">
        <f t="shared" ref="K39:M39" si="14">K42+K45+K48+K51+K54</f>
        <v>300</v>
      </c>
      <c r="L39" s="145">
        <f t="shared" si="14"/>
        <v>300</v>
      </c>
      <c r="M39" s="145">
        <f t="shared" si="14"/>
        <v>45713</v>
      </c>
      <c r="O39" s="116"/>
    </row>
    <row r="40" spans="1:20" hidden="1" outlineLevel="1" x14ac:dyDescent="0.25">
      <c r="A40" s="226"/>
      <c r="B40" s="254"/>
      <c r="C40" s="255"/>
      <c r="D40" s="126" t="s">
        <v>116</v>
      </c>
      <c r="E40" s="67"/>
      <c r="F40" s="67"/>
      <c r="G40" s="67"/>
      <c r="H40" s="67"/>
      <c r="I40" s="67"/>
      <c r="J40" s="132">
        <f>J43+J46+J49+J52+J55</f>
        <v>44610.09229951731</v>
      </c>
      <c r="K40" s="132">
        <f t="shared" ref="K40:M41" si="15">K43+K46+K49+K52+K55</f>
        <v>296.65567995600361</v>
      </c>
      <c r="L40" s="132">
        <f t="shared" si="15"/>
        <v>296.65567995600361</v>
      </c>
      <c r="M40" s="132">
        <f t="shared" si="15"/>
        <v>45203.403659429314</v>
      </c>
      <c r="O40" s="116"/>
    </row>
    <row r="41" spans="1:20" hidden="1" outlineLevel="1" x14ac:dyDescent="0.25">
      <c r="A41" s="201"/>
      <c r="B41" s="256"/>
      <c r="C41" s="257"/>
      <c r="D41" s="126" t="s">
        <v>32</v>
      </c>
      <c r="E41" s="67"/>
      <c r="F41" s="67"/>
      <c r="G41" s="67"/>
      <c r="H41" s="67"/>
      <c r="I41" s="67"/>
      <c r="J41" s="132">
        <f>J44+J47+J50+J53+J56</f>
        <v>502.9077004826969</v>
      </c>
      <c r="K41" s="132">
        <f t="shared" si="15"/>
        <v>3.344320043996388</v>
      </c>
      <c r="L41" s="132">
        <f t="shared" si="15"/>
        <v>3.344320043996388</v>
      </c>
      <c r="M41" s="132">
        <f t="shared" si="15"/>
        <v>509.59634057068968</v>
      </c>
      <c r="O41" s="116"/>
    </row>
    <row r="42" spans="1:20" hidden="1" outlineLevel="1" x14ac:dyDescent="0.25">
      <c r="A42" s="200" t="s">
        <v>207</v>
      </c>
      <c r="B42" s="228" t="s">
        <v>189</v>
      </c>
      <c r="C42" s="229"/>
      <c r="D42" s="28" t="s">
        <v>29</v>
      </c>
      <c r="E42" s="66"/>
      <c r="F42" s="66"/>
      <c r="G42" s="66"/>
      <c r="H42" s="66"/>
      <c r="I42" s="66"/>
      <c r="J42" s="146">
        <v>6770</v>
      </c>
      <c r="K42" s="146">
        <v>0</v>
      </c>
      <c r="L42" s="146">
        <v>0</v>
      </c>
      <c r="M42" s="146">
        <f>SUM(J42)</f>
        <v>6770</v>
      </c>
      <c r="O42" s="116"/>
    </row>
    <row r="43" spans="1:20" hidden="1" outlineLevel="1" x14ac:dyDescent="0.25">
      <c r="A43" s="226"/>
      <c r="B43" s="230"/>
      <c r="C43" s="231"/>
      <c r="D43" s="126" t="s">
        <v>116</v>
      </c>
      <c r="E43" s="67"/>
      <c r="F43" s="67"/>
      <c r="G43" s="67"/>
      <c r="H43" s="67"/>
      <c r="I43" s="67"/>
      <c r="J43" s="132">
        <f>J42*N43/100</f>
        <v>6694.5298443404818</v>
      </c>
      <c r="K43" s="132"/>
      <c r="L43" s="132"/>
      <c r="M43" s="132">
        <f>J43</f>
        <v>6694.5298443404818</v>
      </c>
      <c r="N43" s="1">
        <f>100-N44</f>
        <v>98.885226652001208</v>
      </c>
      <c r="O43" s="116"/>
    </row>
    <row r="44" spans="1:20" hidden="1" outlineLevel="1" x14ac:dyDescent="0.25">
      <c r="A44" s="201"/>
      <c r="B44" s="232"/>
      <c r="C44" s="233"/>
      <c r="D44" s="126" t="s">
        <v>32</v>
      </c>
      <c r="E44" s="67"/>
      <c r="F44" s="67"/>
      <c r="G44" s="67"/>
      <c r="H44" s="67"/>
      <c r="I44" s="67"/>
      <c r="J44" s="132">
        <f>J42*N44/100</f>
        <v>75.470155659518483</v>
      </c>
      <c r="K44" s="132"/>
      <c r="L44" s="132"/>
      <c r="M44" s="132">
        <f>J44</f>
        <v>75.470155659518483</v>
      </c>
      <c r="N44" s="1">
        <v>1.114773347998796</v>
      </c>
      <c r="O44" s="116"/>
    </row>
    <row r="45" spans="1:20" hidden="1" outlineLevel="1" x14ac:dyDescent="0.25">
      <c r="A45" s="200" t="s">
        <v>208</v>
      </c>
      <c r="B45" s="228" t="s">
        <v>190</v>
      </c>
      <c r="C45" s="229"/>
      <c r="D45" s="28" t="s">
        <v>29</v>
      </c>
      <c r="E45" s="66"/>
      <c r="F45" s="66"/>
      <c r="G45" s="66"/>
      <c r="H45" s="66"/>
      <c r="I45" s="66"/>
      <c r="J45" s="147">
        <v>1100</v>
      </c>
      <c r="K45" s="146"/>
      <c r="L45" s="146"/>
      <c r="M45" s="146">
        <f>J45</f>
        <v>1100</v>
      </c>
      <c r="O45" s="116"/>
      <c r="T45" s="131">
        <f>J63+J39+K39+L39</f>
        <v>54881</v>
      </c>
    </row>
    <row r="46" spans="1:20" hidden="1" outlineLevel="1" x14ac:dyDescent="0.25">
      <c r="A46" s="226"/>
      <c r="B46" s="230"/>
      <c r="C46" s="231"/>
      <c r="D46" s="126" t="s">
        <v>116</v>
      </c>
      <c r="E46" s="67"/>
      <c r="F46" s="67"/>
      <c r="G46" s="67"/>
      <c r="H46" s="67"/>
      <c r="I46" s="67"/>
      <c r="J46" s="132">
        <f>J45*N46/100</f>
        <v>1087.7374931720133</v>
      </c>
      <c r="K46" s="132"/>
      <c r="L46" s="132"/>
      <c r="M46" s="132">
        <f>SUM(J46:L46)</f>
        <v>1087.7374931720133</v>
      </c>
      <c r="N46" s="1">
        <f>N$43</f>
        <v>98.885226652001208</v>
      </c>
      <c r="O46" s="116"/>
    </row>
    <row r="47" spans="1:20" hidden="1" outlineLevel="1" x14ac:dyDescent="0.25">
      <c r="A47" s="201"/>
      <c r="B47" s="232"/>
      <c r="C47" s="233"/>
      <c r="D47" s="126" t="s">
        <v>32</v>
      </c>
      <c r="E47" s="67"/>
      <c r="F47" s="67"/>
      <c r="G47" s="67"/>
      <c r="H47" s="67"/>
      <c r="I47" s="67"/>
      <c r="J47" s="132">
        <f>J45*N47/100</f>
        <v>12.262506827986757</v>
      </c>
      <c r="K47" s="132"/>
      <c r="L47" s="132"/>
      <c r="M47" s="132">
        <f>J47</f>
        <v>12.262506827986757</v>
      </c>
      <c r="N47" s="1">
        <f>N$44</f>
        <v>1.114773347998796</v>
      </c>
      <c r="O47" s="116"/>
    </row>
    <row r="48" spans="1:20" hidden="1" outlineLevel="1" x14ac:dyDescent="0.25">
      <c r="A48" s="200" t="s">
        <v>209</v>
      </c>
      <c r="B48" s="228" t="s">
        <v>191</v>
      </c>
      <c r="C48" s="229"/>
      <c r="D48" s="28" t="s">
        <v>29</v>
      </c>
      <c r="E48" s="66"/>
      <c r="F48" s="66"/>
      <c r="G48" s="66"/>
      <c r="H48" s="66"/>
      <c r="I48" s="66"/>
      <c r="J48" s="146">
        <v>2100</v>
      </c>
      <c r="K48" s="147"/>
      <c r="L48" s="148"/>
      <c r="M48" s="146">
        <f>SUM(J48:L48)</f>
        <v>2100</v>
      </c>
      <c r="O48" s="116"/>
    </row>
    <row r="49" spans="1:15" hidden="1" outlineLevel="1" x14ac:dyDescent="0.25">
      <c r="A49" s="226"/>
      <c r="B49" s="230"/>
      <c r="C49" s="231"/>
      <c r="D49" s="126" t="s">
        <v>116</v>
      </c>
      <c r="E49" s="67"/>
      <c r="F49" s="67"/>
      <c r="G49" s="67"/>
      <c r="H49" s="67"/>
      <c r="I49" s="67"/>
      <c r="J49" s="132">
        <f>J48*N49/100</f>
        <v>2076.5897596920254</v>
      </c>
      <c r="K49" s="132"/>
      <c r="L49" s="132"/>
      <c r="M49" s="132">
        <f>SUM(J49:L49)</f>
        <v>2076.5897596920254</v>
      </c>
      <c r="N49" s="1">
        <f>N$43</f>
        <v>98.885226652001208</v>
      </c>
      <c r="O49" s="116"/>
    </row>
    <row r="50" spans="1:15" hidden="1" outlineLevel="1" x14ac:dyDescent="0.25">
      <c r="A50" s="201"/>
      <c r="B50" s="232"/>
      <c r="C50" s="233"/>
      <c r="D50" s="126" t="s">
        <v>32</v>
      </c>
      <c r="E50" s="67"/>
      <c r="F50" s="67"/>
      <c r="G50" s="67"/>
      <c r="H50" s="67"/>
      <c r="I50" s="67"/>
      <c r="J50" s="132">
        <f>J48*N50/100</f>
        <v>23.410240307974718</v>
      </c>
      <c r="K50" s="132">
        <f>K48/10</f>
        <v>0</v>
      </c>
      <c r="L50" s="132">
        <f>L48/10</f>
        <v>0</v>
      </c>
      <c r="M50" s="132">
        <f>SUM(J50:L50)</f>
        <v>23.410240307974718</v>
      </c>
      <c r="N50" s="1">
        <f>N$44</f>
        <v>1.114773347998796</v>
      </c>
      <c r="O50" s="116"/>
    </row>
    <row r="51" spans="1:15" hidden="1" outlineLevel="1" x14ac:dyDescent="0.25">
      <c r="A51" s="200" t="s">
        <v>210</v>
      </c>
      <c r="B51" s="228" t="s">
        <v>192</v>
      </c>
      <c r="C51" s="229"/>
      <c r="D51" s="28" t="s">
        <v>29</v>
      </c>
      <c r="E51" s="66"/>
      <c r="F51" s="66"/>
      <c r="G51" s="66"/>
      <c r="H51" s="66"/>
      <c r="I51" s="66"/>
      <c r="J51" s="146">
        <v>300</v>
      </c>
      <c r="K51" s="146">
        <v>300</v>
      </c>
      <c r="L51" s="146">
        <v>300</v>
      </c>
      <c r="M51" s="146">
        <f t="shared" ref="M51:M53" si="16">SUM(J51:L51)</f>
        <v>900</v>
      </c>
      <c r="O51" s="116"/>
    </row>
    <row r="52" spans="1:15" hidden="1" outlineLevel="1" x14ac:dyDescent="0.25">
      <c r="A52" s="226"/>
      <c r="B52" s="230"/>
      <c r="C52" s="231"/>
      <c r="D52" s="126" t="s">
        <v>116</v>
      </c>
      <c r="E52" s="67"/>
      <c r="F52" s="67"/>
      <c r="G52" s="67"/>
      <c r="H52" s="67"/>
      <c r="I52" s="67"/>
      <c r="J52" s="132">
        <f>J51*N52/100</f>
        <v>296.65567995600361</v>
      </c>
      <c r="K52" s="132">
        <f>K51*N52/100</f>
        <v>296.65567995600361</v>
      </c>
      <c r="L52" s="132">
        <f>L51*N52/100</f>
        <v>296.65567995600361</v>
      </c>
      <c r="M52" s="132">
        <f t="shared" si="16"/>
        <v>889.96703986801083</v>
      </c>
      <c r="N52" s="1">
        <f>N$43</f>
        <v>98.885226652001208</v>
      </c>
      <c r="O52" s="116"/>
    </row>
    <row r="53" spans="1:15" hidden="1" outlineLevel="1" x14ac:dyDescent="0.25">
      <c r="A53" s="201"/>
      <c r="B53" s="232"/>
      <c r="C53" s="233"/>
      <c r="D53" s="126" t="s">
        <v>32</v>
      </c>
      <c r="E53" s="67"/>
      <c r="F53" s="67"/>
      <c r="G53" s="67"/>
      <c r="H53" s="67"/>
      <c r="I53" s="67"/>
      <c r="J53" s="132">
        <f>J51*N53/100</f>
        <v>3.344320043996388</v>
      </c>
      <c r="K53" s="132">
        <f>K51*N53/100</f>
        <v>3.344320043996388</v>
      </c>
      <c r="L53" s="132">
        <f>L51*N53/100</f>
        <v>3.344320043996388</v>
      </c>
      <c r="M53" s="132">
        <f t="shared" si="16"/>
        <v>10.032960131989164</v>
      </c>
      <c r="N53" s="1">
        <f>N$44</f>
        <v>1.114773347998796</v>
      </c>
      <c r="O53" s="116"/>
    </row>
    <row r="54" spans="1:15" hidden="1" outlineLevel="1" x14ac:dyDescent="0.25">
      <c r="A54" s="200" t="s">
        <v>211</v>
      </c>
      <c r="B54" s="228" t="s">
        <v>193</v>
      </c>
      <c r="C54" s="229"/>
      <c r="D54" s="28" t="s">
        <v>29</v>
      </c>
      <c r="E54" s="66"/>
      <c r="F54" s="66"/>
      <c r="G54" s="66"/>
      <c r="H54" s="66"/>
      <c r="I54" s="66"/>
      <c r="J54" s="147">
        <f>J60+J57</f>
        <v>34843</v>
      </c>
      <c r="K54" s="146"/>
      <c r="L54" s="146"/>
      <c r="M54" s="146">
        <f>SUM(J54:L54)</f>
        <v>34843</v>
      </c>
      <c r="O54" s="116"/>
    </row>
    <row r="55" spans="1:15" hidden="1" outlineLevel="1" x14ac:dyDescent="0.25">
      <c r="A55" s="226"/>
      <c r="B55" s="230"/>
      <c r="C55" s="231"/>
      <c r="D55" s="126" t="s">
        <v>116</v>
      </c>
      <c r="E55" s="67"/>
      <c r="F55" s="67"/>
      <c r="G55" s="67"/>
      <c r="H55" s="67"/>
      <c r="I55" s="67"/>
      <c r="J55" s="132">
        <f>J54*N55/100</f>
        <v>34454.579522356784</v>
      </c>
      <c r="K55" s="132"/>
      <c r="L55" s="132"/>
      <c r="M55" s="132">
        <f>SUM(J55:L55)</f>
        <v>34454.579522356784</v>
      </c>
      <c r="N55" s="1">
        <f>N$43</f>
        <v>98.885226652001208</v>
      </c>
      <c r="O55" s="116"/>
    </row>
    <row r="56" spans="1:15" hidden="1" outlineLevel="1" x14ac:dyDescent="0.25">
      <c r="A56" s="226"/>
      <c r="B56" s="232"/>
      <c r="C56" s="233"/>
      <c r="D56" s="126" t="s">
        <v>32</v>
      </c>
      <c r="E56" s="67"/>
      <c r="F56" s="67"/>
      <c r="G56" s="67"/>
      <c r="H56" s="67"/>
      <c r="I56" s="67"/>
      <c r="J56" s="132">
        <f>J54*N56/100</f>
        <v>388.42047764322052</v>
      </c>
      <c r="K56" s="132"/>
      <c r="L56" s="132"/>
      <c r="M56" s="132">
        <f>SUM(J56)</f>
        <v>388.42047764322052</v>
      </c>
      <c r="N56" s="1">
        <f>N$44</f>
        <v>1.114773347998796</v>
      </c>
      <c r="O56" s="116"/>
    </row>
    <row r="57" spans="1:15" hidden="1" outlineLevel="1" x14ac:dyDescent="0.25">
      <c r="A57" s="226"/>
      <c r="B57" s="228" t="s">
        <v>194</v>
      </c>
      <c r="C57" s="229"/>
      <c r="D57" s="28" t="s">
        <v>29</v>
      </c>
      <c r="E57" s="66"/>
      <c r="F57" s="66"/>
      <c r="G57" s="66"/>
      <c r="H57" s="66"/>
      <c r="I57" s="66"/>
      <c r="J57" s="147">
        <v>14206</v>
      </c>
      <c r="K57" s="146"/>
      <c r="L57" s="146"/>
      <c r="M57" s="146">
        <f>SUM(J57:L57)</f>
        <v>14206</v>
      </c>
      <c r="O57" s="116"/>
    </row>
    <row r="58" spans="1:15" hidden="1" outlineLevel="1" x14ac:dyDescent="0.25">
      <c r="A58" s="226"/>
      <c r="B58" s="230"/>
      <c r="C58" s="231"/>
      <c r="D58" s="126" t="s">
        <v>116</v>
      </c>
      <c r="E58" s="129"/>
      <c r="F58" s="129"/>
      <c r="G58" s="129"/>
      <c r="H58" s="129"/>
      <c r="I58" s="129"/>
      <c r="J58" s="132">
        <f>J57*N58/100</f>
        <v>14047.635298183293</v>
      </c>
      <c r="K58" s="138"/>
      <c r="L58" s="138"/>
      <c r="M58" s="132">
        <f t="shared" ref="M58:M62" si="17">SUM(J58:L58)</f>
        <v>14047.635298183293</v>
      </c>
      <c r="N58" s="1">
        <f>N$43</f>
        <v>98.885226652001208</v>
      </c>
      <c r="O58" s="116"/>
    </row>
    <row r="59" spans="1:15" hidden="1" outlineLevel="1" x14ac:dyDescent="0.25">
      <c r="A59" s="226"/>
      <c r="B59" s="232"/>
      <c r="C59" s="233"/>
      <c r="D59" s="126" t="s">
        <v>32</v>
      </c>
      <c r="E59" s="129"/>
      <c r="F59" s="129"/>
      <c r="G59" s="129"/>
      <c r="H59" s="129"/>
      <c r="I59" s="129"/>
      <c r="J59" s="132">
        <f>J57*N59/100</f>
        <v>158.36470181670896</v>
      </c>
      <c r="K59" s="138"/>
      <c r="L59" s="138"/>
      <c r="M59" s="132">
        <f t="shared" si="17"/>
        <v>158.36470181670896</v>
      </c>
      <c r="N59" s="1">
        <f>N$44</f>
        <v>1.114773347998796</v>
      </c>
      <c r="O59" s="116"/>
    </row>
    <row r="60" spans="1:15" hidden="1" outlineLevel="1" x14ac:dyDescent="0.25">
      <c r="A60" s="226"/>
      <c r="B60" s="228" t="s">
        <v>195</v>
      </c>
      <c r="C60" s="229"/>
      <c r="D60" s="28" t="s">
        <v>29</v>
      </c>
      <c r="E60" s="149"/>
      <c r="F60" s="149"/>
      <c r="G60" s="149"/>
      <c r="H60" s="149"/>
      <c r="I60" s="149"/>
      <c r="J60" s="150">
        <v>20637</v>
      </c>
      <c r="K60" s="151"/>
      <c r="L60" s="151"/>
      <c r="M60" s="146">
        <f t="shared" si="17"/>
        <v>20637</v>
      </c>
      <c r="O60" s="116"/>
    </row>
    <row r="61" spans="1:15" hidden="1" outlineLevel="1" x14ac:dyDescent="0.25">
      <c r="A61" s="226"/>
      <c r="B61" s="230"/>
      <c r="C61" s="231"/>
      <c r="D61" s="126" t="s">
        <v>116</v>
      </c>
      <c r="E61" s="129"/>
      <c r="F61" s="129"/>
      <c r="G61" s="129"/>
      <c r="H61" s="129"/>
      <c r="I61" s="129"/>
      <c r="J61" s="132">
        <f>J60*N61/100</f>
        <v>20406.944224173491</v>
      </c>
      <c r="K61" s="138"/>
      <c r="L61" s="138"/>
      <c r="M61" s="132">
        <f t="shared" si="17"/>
        <v>20406.944224173491</v>
      </c>
      <c r="N61" s="1">
        <f>N$43</f>
        <v>98.885226652001208</v>
      </c>
      <c r="O61" s="116"/>
    </row>
    <row r="62" spans="1:15" hidden="1" outlineLevel="1" x14ac:dyDescent="0.25">
      <c r="A62" s="201"/>
      <c r="B62" s="232"/>
      <c r="C62" s="233"/>
      <c r="D62" s="126" t="s">
        <v>32</v>
      </c>
      <c r="E62" s="129"/>
      <c r="F62" s="129"/>
      <c r="G62" s="129"/>
      <c r="H62" s="129"/>
      <c r="I62" s="129"/>
      <c r="J62" s="132">
        <f>J60*N62/100</f>
        <v>230.05577582651154</v>
      </c>
      <c r="K62" s="138"/>
      <c r="L62" s="138"/>
      <c r="M62" s="132">
        <f t="shared" si="17"/>
        <v>230.05577582651154</v>
      </c>
      <c r="N62" s="1">
        <f>N$44</f>
        <v>1.114773347998796</v>
      </c>
      <c r="O62" s="116"/>
    </row>
    <row r="63" spans="1:15" ht="52.5" hidden="1" customHeight="1" outlineLevel="1" x14ac:dyDescent="0.25">
      <c r="A63" s="244" t="s">
        <v>202</v>
      </c>
      <c r="B63" s="258" t="s">
        <v>200</v>
      </c>
      <c r="C63" s="259"/>
      <c r="D63" s="143" t="s">
        <v>29</v>
      </c>
      <c r="E63" s="144"/>
      <c r="F63" s="144"/>
      <c r="G63" s="144"/>
      <c r="H63" s="144"/>
      <c r="I63" s="144"/>
      <c r="J63" s="153">
        <f>J68+J73+J78</f>
        <v>9168</v>
      </c>
      <c r="K63" s="145"/>
      <c r="L63" s="145"/>
      <c r="M63" s="145">
        <f>SUM(J63:L63)</f>
        <v>9168</v>
      </c>
      <c r="O63" s="116"/>
    </row>
    <row r="64" spans="1:15" ht="52.5" hidden="1" customHeight="1" outlineLevel="2" x14ac:dyDescent="0.25">
      <c r="A64" s="244"/>
      <c r="B64" s="260"/>
      <c r="C64" s="261"/>
      <c r="D64" s="143"/>
      <c r="E64" s="144"/>
      <c r="F64" s="144"/>
      <c r="G64" s="144"/>
      <c r="H64" s="144"/>
      <c r="I64" s="144"/>
      <c r="J64" s="153">
        <f>J63-J67</f>
        <v>8709.6</v>
      </c>
      <c r="K64" s="145">
        <f t="shared" ref="K64:L64" si="18">K63-K67</f>
        <v>0</v>
      </c>
      <c r="L64" s="145">
        <f t="shared" si="18"/>
        <v>0</v>
      </c>
      <c r="M64" s="145"/>
      <c r="O64" s="116"/>
    </row>
    <row r="65" spans="1:18" hidden="1" outlineLevel="1" x14ac:dyDescent="0.25">
      <c r="A65" s="244"/>
      <c r="B65" s="260"/>
      <c r="C65" s="261"/>
      <c r="D65" s="126" t="s">
        <v>116</v>
      </c>
      <c r="E65" s="67"/>
      <c r="F65" s="67"/>
      <c r="G65" s="67"/>
      <c r="H65" s="67"/>
      <c r="I65" s="67"/>
      <c r="J65" s="132">
        <f>J64*N65/100</f>
        <v>8612.5077004826981</v>
      </c>
      <c r="K65" s="132">
        <f t="shared" ref="K65:L66" si="19">K64*O65/100</f>
        <v>0</v>
      </c>
      <c r="L65" s="132">
        <f t="shared" si="19"/>
        <v>0</v>
      </c>
      <c r="M65" s="132">
        <f t="shared" ref="M65:M78" si="20">SUM(J65:L65)</f>
        <v>8612.5077004826981</v>
      </c>
      <c r="N65" s="1">
        <f>N$43</f>
        <v>98.885226652001208</v>
      </c>
      <c r="O65" s="116"/>
      <c r="P65" s="152">
        <f>SUM(P68:P71)</f>
        <v>9168</v>
      </c>
    </row>
    <row r="66" spans="1:18" hidden="1" outlineLevel="1" x14ac:dyDescent="0.25">
      <c r="A66" s="244"/>
      <c r="B66" s="260"/>
      <c r="C66" s="261"/>
      <c r="D66" s="126" t="s">
        <v>32</v>
      </c>
      <c r="E66" s="67"/>
      <c r="F66" s="67"/>
      <c r="G66" s="67"/>
      <c r="H66" s="67"/>
      <c r="I66" s="67"/>
      <c r="J66" s="132">
        <f>J64*N66/100</f>
        <v>97.092299517303147</v>
      </c>
      <c r="K66" s="132">
        <f t="shared" si="19"/>
        <v>0</v>
      </c>
      <c r="L66" s="132">
        <f t="shared" si="19"/>
        <v>0</v>
      </c>
      <c r="M66" s="132">
        <f>SUM(J66:L66)</f>
        <v>97.092299517303147</v>
      </c>
      <c r="N66" s="1">
        <f>N$44</f>
        <v>1.114773347998796</v>
      </c>
      <c r="O66" s="116"/>
    </row>
    <row r="67" spans="1:18" ht="23.25" hidden="1" customHeight="1" outlineLevel="1" x14ac:dyDescent="0.25">
      <c r="A67" s="244"/>
      <c r="B67" s="262"/>
      <c r="C67" s="263"/>
      <c r="D67" s="127" t="s">
        <v>14</v>
      </c>
      <c r="E67" s="67"/>
      <c r="F67" s="67"/>
      <c r="G67" s="67"/>
      <c r="H67" s="67"/>
      <c r="I67" s="67"/>
      <c r="J67" s="154">
        <f>J63*0.05</f>
        <v>458.40000000000003</v>
      </c>
      <c r="K67" s="132">
        <f t="shared" ref="K67:L67" si="21">K63*0.05</f>
        <v>0</v>
      </c>
      <c r="L67" s="132">
        <f t="shared" si="21"/>
        <v>0</v>
      </c>
      <c r="M67" s="132">
        <f>SUM(J67:L67)</f>
        <v>458.40000000000003</v>
      </c>
      <c r="N67" s="1">
        <f>N$44</f>
        <v>1.114773347998796</v>
      </c>
      <c r="O67" s="116"/>
      <c r="P67" s="152">
        <f>J65+J66+J67</f>
        <v>9168</v>
      </c>
    </row>
    <row r="68" spans="1:18" ht="15.75" hidden="1" customHeight="1" outlineLevel="1" x14ac:dyDescent="0.25">
      <c r="A68" s="200" t="s">
        <v>212</v>
      </c>
      <c r="B68" s="228" t="s">
        <v>196</v>
      </c>
      <c r="C68" s="229"/>
      <c r="D68" s="28" t="s">
        <v>29</v>
      </c>
      <c r="E68" s="66"/>
      <c r="F68" s="66"/>
      <c r="G68" s="66"/>
      <c r="H68" s="66"/>
      <c r="I68" s="66"/>
      <c r="J68" s="146">
        <v>5269</v>
      </c>
      <c r="K68" s="146"/>
      <c r="L68" s="146"/>
      <c r="M68" s="146">
        <f t="shared" si="20"/>
        <v>5269</v>
      </c>
      <c r="O68" s="116"/>
      <c r="P68" s="152">
        <f>J70+J75+J80</f>
        <v>8612.5077004826981</v>
      </c>
      <c r="R68" s="131">
        <f>J70+J71+J72</f>
        <v>5269</v>
      </c>
    </row>
    <row r="69" spans="1:18" hidden="1" outlineLevel="2" x14ac:dyDescent="0.25">
      <c r="A69" s="226"/>
      <c r="B69" s="230"/>
      <c r="C69" s="231"/>
      <c r="D69" s="143"/>
      <c r="E69" s="144"/>
      <c r="F69" s="144"/>
      <c r="G69" s="144"/>
      <c r="H69" s="144"/>
      <c r="I69" s="144"/>
      <c r="J69" s="145">
        <f>J68-J72</f>
        <v>5005.55</v>
      </c>
      <c r="K69" s="145">
        <f t="shared" ref="K69" si="22">K68-K72</f>
        <v>0</v>
      </c>
      <c r="L69" s="145">
        <f t="shared" ref="L69" si="23">L68-L72</f>
        <v>0</v>
      </c>
      <c r="M69" s="145"/>
      <c r="O69" s="116"/>
      <c r="R69" s="131">
        <f>J71+J72+J73</f>
        <v>2863.2505373207537</v>
      </c>
    </row>
    <row r="70" spans="1:18" hidden="1" outlineLevel="1" x14ac:dyDescent="0.25">
      <c r="A70" s="226"/>
      <c r="B70" s="230"/>
      <c r="C70" s="231"/>
      <c r="D70" s="127" t="s">
        <v>116</v>
      </c>
      <c r="E70" s="67"/>
      <c r="F70" s="67"/>
      <c r="G70" s="67"/>
      <c r="H70" s="67"/>
      <c r="I70" s="67"/>
      <c r="J70" s="132">
        <f>J69*N70/100</f>
        <v>4949.7494626792468</v>
      </c>
      <c r="K70" s="132">
        <f t="shared" ref="K70:K71" si="24">K69*O70/100</f>
        <v>0</v>
      </c>
      <c r="L70" s="132">
        <f t="shared" ref="L70:L71" si="25">L69*P70/100</f>
        <v>0</v>
      </c>
      <c r="M70" s="132">
        <f t="shared" ref="M70" si="26">SUM(J70:L70)</f>
        <v>4949.7494626792468</v>
      </c>
      <c r="N70" s="1">
        <f>N$43</f>
        <v>98.885226652001208</v>
      </c>
      <c r="O70" s="116"/>
      <c r="P70" s="152">
        <f>J71+J76+J81</f>
        <v>97.092299517303161</v>
      </c>
    </row>
    <row r="71" spans="1:18" hidden="1" outlineLevel="1" x14ac:dyDescent="0.25">
      <c r="A71" s="226"/>
      <c r="B71" s="230"/>
      <c r="C71" s="231"/>
      <c r="D71" s="127" t="s">
        <v>32</v>
      </c>
      <c r="E71" s="67"/>
      <c r="F71" s="67"/>
      <c r="G71" s="67"/>
      <c r="H71" s="67"/>
      <c r="I71" s="67"/>
      <c r="J71" s="132">
        <f>J69*N71/100</f>
        <v>55.80053732075374</v>
      </c>
      <c r="K71" s="132">
        <f t="shared" si="24"/>
        <v>0</v>
      </c>
      <c r="L71" s="132">
        <f t="shared" si="25"/>
        <v>0</v>
      </c>
      <c r="M71" s="132">
        <f>SUM(J71:L71)</f>
        <v>55.80053732075374</v>
      </c>
      <c r="N71" s="1">
        <f>N$44</f>
        <v>1.114773347998796</v>
      </c>
      <c r="O71" s="116"/>
      <c r="P71" s="152">
        <f>J72+J77+J82</f>
        <v>458.4</v>
      </c>
    </row>
    <row r="72" spans="1:18" hidden="1" outlineLevel="1" x14ac:dyDescent="0.25">
      <c r="A72" s="201"/>
      <c r="B72" s="232"/>
      <c r="C72" s="233"/>
      <c r="D72" s="127" t="s">
        <v>14</v>
      </c>
      <c r="E72" s="67"/>
      <c r="F72" s="67"/>
      <c r="G72" s="67"/>
      <c r="H72" s="67"/>
      <c r="I72" s="67"/>
      <c r="J72" s="132">
        <f>J68*0.05</f>
        <v>263.45</v>
      </c>
      <c r="K72" s="132">
        <f t="shared" ref="K72:L72" si="27">K68*0.05</f>
        <v>0</v>
      </c>
      <c r="L72" s="132">
        <f t="shared" si="27"/>
        <v>0</v>
      </c>
      <c r="M72" s="132">
        <f>SUM(J72:L72)</f>
        <v>263.45</v>
      </c>
      <c r="O72" s="116"/>
    </row>
    <row r="73" spans="1:18" ht="15.75" hidden="1" customHeight="1" outlineLevel="1" x14ac:dyDescent="0.25">
      <c r="A73" s="200" t="s">
        <v>213</v>
      </c>
      <c r="B73" s="228" t="s">
        <v>197</v>
      </c>
      <c r="C73" s="229"/>
      <c r="D73" s="28" t="s">
        <v>29</v>
      </c>
      <c r="E73" s="66"/>
      <c r="F73" s="66"/>
      <c r="G73" s="66"/>
      <c r="H73" s="66"/>
      <c r="I73" s="66"/>
      <c r="J73" s="146">
        <v>2544</v>
      </c>
      <c r="K73" s="146"/>
      <c r="L73" s="146"/>
      <c r="M73" s="146">
        <f t="shared" si="20"/>
        <v>2544</v>
      </c>
      <c r="O73" s="116"/>
      <c r="R73" s="131">
        <f>J75+J76+J77</f>
        <v>2544</v>
      </c>
    </row>
    <row r="74" spans="1:18" hidden="1" outlineLevel="2" x14ac:dyDescent="0.25">
      <c r="A74" s="226"/>
      <c r="B74" s="230"/>
      <c r="C74" s="231"/>
      <c r="D74" s="143"/>
      <c r="E74" s="144"/>
      <c r="F74" s="144"/>
      <c r="G74" s="144"/>
      <c r="H74" s="144"/>
      <c r="I74" s="144"/>
      <c r="J74" s="145">
        <f>J73-J77</f>
        <v>2416.8000000000002</v>
      </c>
      <c r="K74" s="145">
        <f t="shared" ref="K74" si="28">K73-K77</f>
        <v>0</v>
      </c>
      <c r="L74" s="145">
        <f t="shared" ref="L74" si="29">L73-L77</f>
        <v>0</v>
      </c>
      <c r="M74" s="145"/>
      <c r="O74" s="116"/>
      <c r="R74" s="131">
        <f>J76+J77+J78</f>
        <v>1509.141842274435</v>
      </c>
    </row>
    <row r="75" spans="1:18" hidden="1" outlineLevel="1" x14ac:dyDescent="0.25">
      <c r="A75" s="226"/>
      <c r="B75" s="230"/>
      <c r="C75" s="231"/>
      <c r="D75" s="127" t="s">
        <v>116</v>
      </c>
      <c r="E75" s="67"/>
      <c r="F75" s="67"/>
      <c r="G75" s="67"/>
      <c r="H75" s="67"/>
      <c r="I75" s="67"/>
      <c r="J75" s="132">
        <f>J74*N75/100</f>
        <v>2389.8581577255654</v>
      </c>
      <c r="K75" s="132">
        <f t="shared" ref="K75:K76" si="30">K74*O75/100</f>
        <v>0</v>
      </c>
      <c r="L75" s="132">
        <f t="shared" ref="L75:L76" si="31">L74*P75/100</f>
        <v>0</v>
      </c>
      <c r="M75" s="132">
        <f t="shared" ref="M75" si="32">SUM(J75:L75)</f>
        <v>2389.8581577255654</v>
      </c>
      <c r="N75" s="1">
        <f>N$43</f>
        <v>98.885226652001208</v>
      </c>
      <c r="O75" s="116"/>
    </row>
    <row r="76" spans="1:18" hidden="1" outlineLevel="1" x14ac:dyDescent="0.25">
      <c r="A76" s="226"/>
      <c r="B76" s="230"/>
      <c r="C76" s="231"/>
      <c r="D76" s="127" t="s">
        <v>32</v>
      </c>
      <c r="E76" s="67"/>
      <c r="F76" s="67"/>
      <c r="G76" s="67"/>
      <c r="H76" s="67"/>
      <c r="I76" s="67"/>
      <c r="J76" s="132">
        <f>J74*N76/100</f>
        <v>26.941842274434904</v>
      </c>
      <c r="K76" s="132">
        <f t="shared" si="30"/>
        <v>0</v>
      </c>
      <c r="L76" s="132">
        <f t="shared" si="31"/>
        <v>0</v>
      </c>
      <c r="M76" s="132">
        <f>SUM(J76:L76)</f>
        <v>26.941842274434904</v>
      </c>
      <c r="N76" s="1">
        <f>N$44</f>
        <v>1.114773347998796</v>
      </c>
      <c r="O76" s="116"/>
    </row>
    <row r="77" spans="1:18" hidden="1" outlineLevel="1" x14ac:dyDescent="0.25">
      <c r="A77" s="201"/>
      <c r="B77" s="232"/>
      <c r="C77" s="233"/>
      <c r="D77" s="127" t="s">
        <v>14</v>
      </c>
      <c r="E77" s="67"/>
      <c r="F77" s="67"/>
      <c r="G77" s="67"/>
      <c r="H77" s="67"/>
      <c r="I77" s="67"/>
      <c r="J77" s="132">
        <f>J73*0.05</f>
        <v>127.2</v>
      </c>
      <c r="K77" s="132">
        <f t="shared" ref="K77:L77" si="33">K73*0.05</f>
        <v>0</v>
      </c>
      <c r="L77" s="132">
        <f t="shared" si="33"/>
        <v>0</v>
      </c>
      <c r="M77" s="132">
        <f>SUM(J77:L77)</f>
        <v>127.2</v>
      </c>
      <c r="O77" s="116"/>
    </row>
    <row r="78" spans="1:18" ht="15.75" hidden="1" customHeight="1" outlineLevel="1" x14ac:dyDescent="0.25">
      <c r="A78" s="200" t="s">
        <v>214</v>
      </c>
      <c r="B78" s="238" t="s">
        <v>198</v>
      </c>
      <c r="C78" s="239"/>
      <c r="D78" s="28" t="s">
        <v>29</v>
      </c>
      <c r="E78" s="66"/>
      <c r="F78" s="66"/>
      <c r="G78" s="66"/>
      <c r="H78" s="66"/>
      <c r="I78" s="66"/>
      <c r="J78" s="146">
        <v>1355</v>
      </c>
      <c r="K78" s="146"/>
      <c r="L78" s="146"/>
      <c r="M78" s="146">
        <f t="shared" si="20"/>
        <v>1355</v>
      </c>
      <c r="O78" s="116"/>
      <c r="R78" s="131">
        <f>J80+J81+J82</f>
        <v>1355</v>
      </c>
    </row>
    <row r="79" spans="1:18" hidden="1" outlineLevel="2" x14ac:dyDescent="0.25">
      <c r="A79" s="226"/>
      <c r="B79" s="240"/>
      <c r="C79" s="241"/>
      <c r="D79" s="143"/>
      <c r="E79" s="144"/>
      <c r="F79" s="144"/>
      <c r="G79" s="144"/>
      <c r="H79" s="144"/>
      <c r="I79" s="144"/>
      <c r="J79" s="145">
        <f>J78-J82</f>
        <v>1287.25</v>
      </c>
      <c r="K79" s="145">
        <f t="shared" ref="K79" si="34">K78-K82</f>
        <v>0</v>
      </c>
      <c r="L79" s="145">
        <f t="shared" ref="L79" si="35">L78-L82</f>
        <v>0</v>
      </c>
      <c r="M79" s="145"/>
      <c r="O79" s="116"/>
      <c r="R79" s="131">
        <f>J81+J82+J83</f>
        <v>182.09991992211451</v>
      </c>
    </row>
    <row r="80" spans="1:18" hidden="1" outlineLevel="1" x14ac:dyDescent="0.25">
      <c r="A80" s="226"/>
      <c r="B80" s="240"/>
      <c r="C80" s="241"/>
      <c r="D80" s="127" t="s">
        <v>116</v>
      </c>
      <c r="E80" s="67"/>
      <c r="F80" s="67"/>
      <c r="G80" s="67"/>
      <c r="H80" s="67"/>
      <c r="I80" s="67"/>
      <c r="J80" s="132">
        <f>J79*N80/100</f>
        <v>1272.9000800778856</v>
      </c>
      <c r="K80" s="132">
        <f t="shared" ref="K80:K81" si="36">K79*O80/100</f>
        <v>0</v>
      </c>
      <c r="L80" s="132">
        <f t="shared" ref="L80:L81" si="37">L79*P80/100</f>
        <v>0</v>
      </c>
      <c r="M80" s="132">
        <f t="shared" ref="M80" si="38">SUM(J80:L80)</f>
        <v>1272.9000800778856</v>
      </c>
      <c r="N80" s="1">
        <f>N$43</f>
        <v>98.885226652001208</v>
      </c>
      <c r="O80" s="116"/>
    </row>
    <row r="81" spans="1:15" hidden="1" outlineLevel="1" x14ac:dyDescent="0.25">
      <c r="A81" s="226"/>
      <c r="B81" s="240"/>
      <c r="C81" s="241"/>
      <c r="D81" s="127" t="s">
        <v>32</v>
      </c>
      <c r="E81" s="67"/>
      <c r="F81" s="67"/>
      <c r="G81" s="67"/>
      <c r="H81" s="67"/>
      <c r="I81" s="67"/>
      <c r="J81" s="132">
        <f>J79*N81/100</f>
        <v>14.349919922114502</v>
      </c>
      <c r="K81" s="132">
        <f t="shared" si="36"/>
        <v>0</v>
      </c>
      <c r="L81" s="132">
        <f t="shared" si="37"/>
        <v>0</v>
      </c>
      <c r="M81" s="132">
        <f>SUM(J81:L81)</f>
        <v>14.349919922114502</v>
      </c>
      <c r="N81" s="1">
        <f>N$44</f>
        <v>1.114773347998796</v>
      </c>
      <c r="O81" s="116"/>
    </row>
    <row r="82" spans="1:15" hidden="1" outlineLevel="1" x14ac:dyDescent="0.25">
      <c r="A82" s="201"/>
      <c r="B82" s="242"/>
      <c r="C82" s="243"/>
      <c r="D82" s="127" t="s">
        <v>14</v>
      </c>
      <c r="E82" s="67"/>
      <c r="F82" s="67"/>
      <c r="G82" s="67"/>
      <c r="H82" s="67"/>
      <c r="I82" s="67"/>
      <c r="J82" s="132">
        <f>J78*0.05</f>
        <v>67.75</v>
      </c>
      <c r="K82" s="132">
        <f t="shared" ref="K82:L82" si="39">K78*0.05</f>
        <v>0</v>
      </c>
      <c r="L82" s="132">
        <f t="shared" si="39"/>
        <v>0</v>
      </c>
      <c r="M82" s="132">
        <f>SUM(J82:L82)</f>
        <v>67.75</v>
      </c>
      <c r="O82" s="116"/>
    </row>
    <row r="83" spans="1:15" x14ac:dyDescent="0.25">
      <c r="A83" s="235" t="s">
        <v>203</v>
      </c>
      <c r="B83" s="222" t="s">
        <v>110</v>
      </c>
      <c r="C83" s="164" t="s">
        <v>106</v>
      </c>
      <c r="D83" s="52" t="s">
        <v>29</v>
      </c>
      <c r="E83" s="69">
        <f t="shared" ref="E83:I83" si="40">E85+E86+E87+E88+E89</f>
        <v>4694.55</v>
      </c>
      <c r="F83" s="69">
        <f t="shared" si="40"/>
        <v>0</v>
      </c>
      <c r="G83" s="69">
        <f t="shared" si="40"/>
        <v>0</v>
      </c>
      <c r="H83" s="69">
        <f t="shared" si="40"/>
        <v>0</v>
      </c>
      <c r="I83" s="69">
        <f t="shared" si="40"/>
        <v>2990.0576900000001</v>
      </c>
      <c r="J83" s="136">
        <f>J85+J86+J87+J88+J89</f>
        <v>100</v>
      </c>
      <c r="K83" s="136">
        <f t="shared" ref="K83:L83" si="41">K85+K86+K87+K88+K89</f>
        <v>100</v>
      </c>
      <c r="L83" s="136">
        <f t="shared" si="41"/>
        <v>100</v>
      </c>
      <c r="M83" s="136">
        <f t="shared" si="1"/>
        <v>300</v>
      </c>
      <c r="O83" s="118">
        <f t="shared" si="2"/>
        <v>7984.6076900000007</v>
      </c>
    </row>
    <row r="84" spans="1:15" x14ac:dyDescent="0.25">
      <c r="A84" s="235"/>
      <c r="B84" s="223"/>
      <c r="C84" s="164"/>
      <c r="D84" s="40" t="s">
        <v>13</v>
      </c>
      <c r="E84" s="67"/>
      <c r="F84" s="67"/>
      <c r="G84" s="67"/>
      <c r="H84" s="67"/>
      <c r="I84" s="67"/>
      <c r="J84" s="132"/>
      <c r="K84" s="132"/>
      <c r="L84" s="132"/>
      <c r="M84" s="132">
        <f t="shared" si="1"/>
        <v>0</v>
      </c>
      <c r="O84" s="116">
        <f t="shared" si="2"/>
        <v>0</v>
      </c>
    </row>
    <row r="85" spans="1:15" x14ac:dyDescent="0.25">
      <c r="A85" s="235"/>
      <c r="B85" s="223"/>
      <c r="C85" s="164"/>
      <c r="D85" s="9" t="s">
        <v>115</v>
      </c>
      <c r="E85" s="67"/>
      <c r="F85" s="67"/>
      <c r="G85" s="67"/>
      <c r="H85" s="67"/>
      <c r="I85" s="67"/>
      <c r="J85" s="132">
        <v>0</v>
      </c>
      <c r="K85" s="132">
        <v>0</v>
      </c>
      <c r="L85" s="132">
        <v>0</v>
      </c>
      <c r="M85" s="132">
        <f t="shared" si="1"/>
        <v>0</v>
      </c>
      <c r="O85" s="116">
        <f t="shared" si="2"/>
        <v>0</v>
      </c>
    </row>
    <row r="86" spans="1:15" x14ac:dyDescent="0.25">
      <c r="A86" s="235"/>
      <c r="B86" s="223"/>
      <c r="C86" s="164"/>
      <c r="D86" s="40" t="s">
        <v>116</v>
      </c>
      <c r="E86" s="67"/>
      <c r="F86" s="67"/>
      <c r="G86" s="67"/>
      <c r="H86" s="67"/>
      <c r="I86" s="67"/>
      <c r="J86" s="132">
        <v>0</v>
      </c>
      <c r="K86" s="132">
        <v>0</v>
      </c>
      <c r="L86" s="132">
        <v>0</v>
      </c>
      <c r="M86" s="132">
        <f t="shared" si="1"/>
        <v>0</v>
      </c>
      <c r="O86" s="116">
        <f t="shared" si="2"/>
        <v>0</v>
      </c>
    </row>
    <row r="87" spans="1:15" x14ac:dyDescent="0.25">
      <c r="A87" s="235"/>
      <c r="B87" s="223"/>
      <c r="C87" s="164"/>
      <c r="D87" s="40" t="s">
        <v>32</v>
      </c>
      <c r="E87" s="67">
        <v>4694.55</v>
      </c>
      <c r="F87" s="67">
        <v>0</v>
      </c>
      <c r="G87" s="67">
        <v>0</v>
      </c>
      <c r="H87" s="67">
        <v>0</v>
      </c>
      <c r="I87" s="156">
        <v>2990.0576900000001</v>
      </c>
      <c r="J87" s="132">
        <f>'пр 7 к Пр'!I29+'пр 7 к Пр'!I30</f>
        <v>100</v>
      </c>
      <c r="K87" s="132">
        <f>'пр 7 к Пр'!J29+'пр 7 к Пр'!J30</f>
        <v>100</v>
      </c>
      <c r="L87" s="132">
        <f>'пр 7 к Пр'!K29+'пр 7 к Пр'!K30</f>
        <v>100</v>
      </c>
      <c r="M87" s="132">
        <f t="shared" si="1"/>
        <v>300</v>
      </c>
      <c r="O87" s="116">
        <f t="shared" si="2"/>
        <v>7984.6076900000007</v>
      </c>
    </row>
    <row r="88" spans="1:15" ht="47.25" x14ac:dyDescent="0.25">
      <c r="A88" s="235"/>
      <c r="B88" s="223"/>
      <c r="C88" s="164"/>
      <c r="D88" s="10" t="s">
        <v>117</v>
      </c>
      <c r="E88" s="68"/>
      <c r="F88" s="68"/>
      <c r="G88" s="68"/>
      <c r="H88" s="68"/>
      <c r="I88" s="68"/>
      <c r="J88" s="132">
        <v>0</v>
      </c>
      <c r="K88" s="132">
        <v>0</v>
      </c>
      <c r="L88" s="132">
        <v>0</v>
      </c>
      <c r="M88" s="132">
        <f t="shared" si="1"/>
        <v>0</v>
      </c>
      <c r="O88" s="116">
        <f t="shared" si="2"/>
        <v>0</v>
      </c>
    </row>
    <row r="89" spans="1:15" x14ac:dyDescent="0.25">
      <c r="A89" s="235"/>
      <c r="B89" s="224"/>
      <c r="C89" s="164"/>
      <c r="D89" s="40" t="s">
        <v>14</v>
      </c>
      <c r="E89" s="67"/>
      <c r="F89" s="67"/>
      <c r="G89" s="67"/>
      <c r="H89" s="67"/>
      <c r="I89" s="67"/>
      <c r="J89" s="132">
        <v>0</v>
      </c>
      <c r="K89" s="132">
        <v>0</v>
      </c>
      <c r="L89" s="132">
        <v>0</v>
      </c>
      <c r="M89" s="132">
        <f t="shared" si="1"/>
        <v>0</v>
      </c>
      <c r="O89" s="116">
        <f t="shared" si="2"/>
        <v>0</v>
      </c>
    </row>
    <row r="90" spans="1:15" x14ac:dyDescent="0.25">
      <c r="A90" s="235" t="s">
        <v>204</v>
      </c>
      <c r="B90" s="190" t="s">
        <v>111</v>
      </c>
      <c r="C90" s="202" t="s">
        <v>107</v>
      </c>
      <c r="D90" s="52" t="s">
        <v>29</v>
      </c>
      <c r="E90" s="69">
        <f t="shared" ref="E90:I90" si="42">E92+E93+E94+E95+E96</f>
        <v>8180.7</v>
      </c>
      <c r="F90" s="69">
        <f t="shared" si="42"/>
        <v>7973.4191300000002</v>
      </c>
      <c r="G90" s="69">
        <f t="shared" si="42"/>
        <v>5614.6774000000005</v>
      </c>
      <c r="H90" s="69">
        <f t="shared" si="42"/>
        <v>5275.6247000000003</v>
      </c>
      <c r="I90" s="69">
        <f t="shared" si="42"/>
        <v>6082.2258000000002</v>
      </c>
      <c r="J90" s="136">
        <f>J92+J93+J94+J95+J96</f>
        <v>6959.0510000000004</v>
      </c>
      <c r="K90" s="136">
        <f t="shared" ref="K90:L90" si="43">K92+K93+K94+K95+K96</f>
        <v>6959.0510000000004</v>
      </c>
      <c r="L90" s="136">
        <f t="shared" si="43"/>
        <v>6959.0510000000004</v>
      </c>
      <c r="M90" s="136">
        <f t="shared" si="1"/>
        <v>20877.153000000002</v>
      </c>
      <c r="O90" s="118">
        <f t="shared" si="2"/>
        <v>54003.800029999999</v>
      </c>
    </row>
    <row r="91" spans="1:15" x14ac:dyDescent="0.25">
      <c r="A91" s="235"/>
      <c r="B91" s="225"/>
      <c r="C91" s="202"/>
      <c r="D91" s="40" t="s">
        <v>13</v>
      </c>
      <c r="E91" s="67"/>
      <c r="F91" s="67"/>
      <c r="G91" s="67"/>
      <c r="H91" s="67"/>
      <c r="I91" s="67"/>
      <c r="J91" s="132"/>
      <c r="K91" s="132"/>
      <c r="L91" s="132"/>
      <c r="M91" s="132">
        <f t="shared" si="1"/>
        <v>0</v>
      </c>
      <c r="O91" s="116">
        <f t="shared" si="2"/>
        <v>0</v>
      </c>
    </row>
    <row r="92" spans="1:15" x14ac:dyDescent="0.25">
      <c r="A92" s="235"/>
      <c r="B92" s="225"/>
      <c r="C92" s="202"/>
      <c r="D92" s="9" t="s">
        <v>115</v>
      </c>
      <c r="E92" s="67"/>
      <c r="F92" s="67"/>
      <c r="G92" s="67"/>
      <c r="H92" s="67"/>
      <c r="I92" s="67"/>
      <c r="J92" s="132">
        <v>0</v>
      </c>
      <c r="K92" s="132">
        <v>0</v>
      </c>
      <c r="L92" s="132">
        <v>0</v>
      </c>
      <c r="M92" s="132">
        <f t="shared" si="1"/>
        <v>0</v>
      </c>
      <c r="O92" s="116">
        <f t="shared" si="2"/>
        <v>0</v>
      </c>
    </row>
    <row r="93" spans="1:15" x14ac:dyDescent="0.25">
      <c r="A93" s="235"/>
      <c r="B93" s="225"/>
      <c r="C93" s="202"/>
      <c r="D93" s="40" t="s">
        <v>116</v>
      </c>
      <c r="E93" s="67"/>
      <c r="F93" s="67"/>
      <c r="G93" s="67"/>
      <c r="H93" s="67"/>
      <c r="I93" s="67"/>
      <c r="J93" s="132">
        <v>0</v>
      </c>
      <c r="K93" s="132">
        <v>0</v>
      </c>
      <c r="L93" s="132">
        <v>0</v>
      </c>
      <c r="M93" s="132">
        <f t="shared" si="1"/>
        <v>0</v>
      </c>
      <c r="O93" s="116">
        <f t="shared" si="2"/>
        <v>0</v>
      </c>
    </row>
    <row r="94" spans="1:15" x14ac:dyDescent="0.25">
      <c r="A94" s="235"/>
      <c r="B94" s="225"/>
      <c r="C94" s="202"/>
      <c r="D94" s="40" t="s">
        <v>32</v>
      </c>
      <c r="E94" s="67">
        <v>8180.7</v>
      </c>
      <c r="F94" s="67">
        <v>7973.4191300000002</v>
      </c>
      <c r="G94" s="67">
        <v>5614.6774000000005</v>
      </c>
      <c r="H94" s="67">
        <v>5275.6247000000003</v>
      </c>
      <c r="I94" s="156">
        <v>6082.2258000000002</v>
      </c>
      <c r="J94" s="139">
        <f>'пр 7 к Пр'!I33</f>
        <v>6959.0510000000004</v>
      </c>
      <c r="K94" s="139">
        <f>'пр 7 к Пр'!J33</f>
        <v>6959.0510000000004</v>
      </c>
      <c r="L94" s="139">
        <f>'пр 7 к Пр'!K33</f>
        <v>6959.0510000000004</v>
      </c>
      <c r="M94" s="132">
        <f t="shared" si="1"/>
        <v>20877.153000000002</v>
      </c>
      <c r="O94" s="119">
        <f t="shared" si="2"/>
        <v>54003.800029999999</v>
      </c>
    </row>
    <row r="95" spans="1:15" ht="47.25" x14ac:dyDescent="0.25">
      <c r="A95" s="235"/>
      <c r="B95" s="225"/>
      <c r="C95" s="202"/>
      <c r="D95" s="10" t="s">
        <v>117</v>
      </c>
      <c r="E95" s="68"/>
      <c r="F95" s="68"/>
      <c r="G95" s="68"/>
      <c r="H95" s="68"/>
      <c r="I95" s="68"/>
      <c r="J95" s="139">
        <v>0</v>
      </c>
      <c r="K95" s="139">
        <v>0</v>
      </c>
      <c r="L95" s="139">
        <v>0</v>
      </c>
      <c r="M95" s="132">
        <f t="shared" si="1"/>
        <v>0</v>
      </c>
      <c r="O95" s="119">
        <f t="shared" si="2"/>
        <v>0</v>
      </c>
    </row>
    <row r="96" spans="1:15" x14ac:dyDescent="0.25">
      <c r="A96" s="235"/>
      <c r="B96" s="191"/>
      <c r="C96" s="202"/>
      <c r="D96" s="40" t="s">
        <v>14</v>
      </c>
      <c r="E96" s="67"/>
      <c r="F96" s="67"/>
      <c r="G96" s="67"/>
      <c r="H96" s="67"/>
      <c r="I96" s="67"/>
      <c r="J96" s="139">
        <v>0</v>
      </c>
      <c r="K96" s="139">
        <v>0</v>
      </c>
      <c r="L96" s="139">
        <v>0</v>
      </c>
      <c r="M96" s="132">
        <f t="shared" si="1"/>
        <v>0</v>
      </c>
      <c r="O96" s="119">
        <f t="shared" si="2"/>
        <v>0</v>
      </c>
    </row>
    <row r="97" spans="1:15" x14ac:dyDescent="0.25">
      <c r="A97" s="235" t="s">
        <v>205</v>
      </c>
      <c r="B97" s="190" t="s">
        <v>127</v>
      </c>
      <c r="C97" s="202" t="s">
        <v>167</v>
      </c>
      <c r="D97" s="52" t="s">
        <v>29</v>
      </c>
      <c r="E97" s="69">
        <f t="shared" ref="E97:I97" si="44">E99+E100+E101+E102+E103</f>
        <v>0</v>
      </c>
      <c r="F97" s="69">
        <f t="shared" si="44"/>
        <v>0</v>
      </c>
      <c r="G97" s="69">
        <f t="shared" si="44"/>
        <v>0</v>
      </c>
      <c r="H97" s="69">
        <f t="shared" si="44"/>
        <v>0</v>
      </c>
      <c r="I97" s="69">
        <f t="shared" si="44"/>
        <v>1035.3559600000001</v>
      </c>
      <c r="J97" s="136">
        <f>J99+J100+J101+J102+J103</f>
        <v>1088.0090599999999</v>
      </c>
      <c r="K97" s="136">
        <f t="shared" ref="K97:L97" si="45">K99+K100+K101+K102+K103</f>
        <v>1088.0090599999999</v>
      </c>
      <c r="L97" s="136">
        <f t="shared" si="45"/>
        <v>1088.0090599999999</v>
      </c>
      <c r="M97" s="136">
        <f t="shared" ref="M97:M103" si="46">J97+K97+L97</f>
        <v>3264.0271799999996</v>
      </c>
      <c r="O97" s="118">
        <f t="shared" si="2"/>
        <v>4299.3831399999999</v>
      </c>
    </row>
    <row r="98" spans="1:15" x14ac:dyDescent="0.25">
      <c r="A98" s="235"/>
      <c r="B98" s="225"/>
      <c r="C98" s="202"/>
      <c r="D98" s="47" t="s">
        <v>13</v>
      </c>
      <c r="E98" s="67"/>
      <c r="F98" s="67"/>
      <c r="G98" s="67"/>
      <c r="H98" s="67"/>
      <c r="I98" s="67"/>
      <c r="J98" s="132"/>
      <c r="K98" s="132"/>
      <c r="L98" s="132"/>
      <c r="M98" s="132">
        <f t="shared" si="46"/>
        <v>0</v>
      </c>
      <c r="O98" s="116">
        <f t="shared" si="2"/>
        <v>0</v>
      </c>
    </row>
    <row r="99" spans="1:15" x14ac:dyDescent="0.25">
      <c r="A99" s="235"/>
      <c r="B99" s="225"/>
      <c r="C99" s="202"/>
      <c r="D99" s="9" t="s">
        <v>115</v>
      </c>
      <c r="E99" s="67"/>
      <c r="F99" s="67"/>
      <c r="G99" s="67"/>
      <c r="H99" s="67"/>
      <c r="I99" s="67"/>
      <c r="J99" s="132"/>
      <c r="K99" s="132"/>
      <c r="L99" s="132"/>
      <c r="M99" s="132">
        <f t="shared" si="46"/>
        <v>0</v>
      </c>
      <c r="O99" s="116">
        <f t="shared" si="2"/>
        <v>0</v>
      </c>
    </row>
    <row r="100" spans="1:15" x14ac:dyDescent="0.25">
      <c r="A100" s="235"/>
      <c r="B100" s="225"/>
      <c r="C100" s="202"/>
      <c r="D100" s="47" t="s">
        <v>116</v>
      </c>
      <c r="E100" s="67"/>
      <c r="F100" s="67"/>
      <c r="G100" s="67"/>
      <c r="H100" s="67"/>
      <c r="I100" s="67"/>
      <c r="J100" s="132"/>
      <c r="K100" s="132"/>
      <c r="L100" s="132"/>
      <c r="M100" s="132">
        <f t="shared" si="46"/>
        <v>0</v>
      </c>
      <c r="O100" s="116">
        <f t="shared" si="2"/>
        <v>0</v>
      </c>
    </row>
    <row r="101" spans="1:15" x14ac:dyDescent="0.25">
      <c r="A101" s="235"/>
      <c r="B101" s="225"/>
      <c r="C101" s="202"/>
      <c r="D101" s="47" t="s">
        <v>32</v>
      </c>
      <c r="E101" s="67"/>
      <c r="F101" s="67"/>
      <c r="G101" s="67"/>
      <c r="H101" s="67">
        <v>0</v>
      </c>
      <c r="I101" s="67">
        <v>1035.3559600000001</v>
      </c>
      <c r="J101" s="139">
        <f>'пр 7 к Пр'!I36</f>
        <v>1088.0090599999999</v>
      </c>
      <c r="K101" s="139">
        <f>'пр 7 к Пр'!J36</f>
        <v>1088.0090599999999</v>
      </c>
      <c r="L101" s="139">
        <f>'пр 7 к Пр'!K36</f>
        <v>1088.0090599999999</v>
      </c>
      <c r="M101" s="132">
        <f t="shared" si="46"/>
        <v>3264.0271799999996</v>
      </c>
      <c r="O101" s="119">
        <f t="shared" si="2"/>
        <v>4299.3831399999999</v>
      </c>
    </row>
    <row r="102" spans="1:15" ht="47.25" x14ac:dyDescent="0.25">
      <c r="A102" s="235"/>
      <c r="B102" s="225"/>
      <c r="C102" s="202"/>
      <c r="D102" s="10" t="s">
        <v>117</v>
      </c>
      <c r="E102" s="68"/>
      <c r="F102" s="68"/>
      <c r="G102" s="68"/>
      <c r="H102" s="68"/>
      <c r="I102" s="68"/>
      <c r="J102" s="139"/>
      <c r="K102" s="139"/>
      <c r="L102" s="139"/>
      <c r="M102" s="132">
        <f t="shared" si="46"/>
        <v>0</v>
      </c>
      <c r="O102" s="119">
        <f t="shared" si="2"/>
        <v>0</v>
      </c>
    </row>
    <row r="103" spans="1:15" x14ac:dyDescent="0.25">
      <c r="A103" s="235"/>
      <c r="B103" s="191"/>
      <c r="C103" s="202"/>
      <c r="D103" s="47" t="s">
        <v>14</v>
      </c>
      <c r="E103" s="67"/>
      <c r="F103" s="67"/>
      <c r="G103" s="67"/>
      <c r="H103" s="67"/>
      <c r="I103" s="67"/>
      <c r="J103" s="139"/>
      <c r="K103" s="139"/>
      <c r="L103" s="139"/>
      <c r="M103" s="132">
        <f t="shared" si="46"/>
        <v>0</v>
      </c>
      <c r="O103" s="119">
        <f t="shared" si="2"/>
        <v>0</v>
      </c>
    </row>
    <row r="106" spans="1:15" x14ac:dyDescent="0.25">
      <c r="B106" s="1" t="s">
        <v>228</v>
      </c>
    </row>
  </sheetData>
  <mergeCells count="52">
    <mergeCell ref="A63:A67"/>
    <mergeCell ref="A54:A62"/>
    <mergeCell ref="B36:C38"/>
    <mergeCell ref="A36:A38"/>
    <mergeCell ref="B57:C59"/>
    <mergeCell ref="B60:C62"/>
    <mergeCell ref="A42:A44"/>
    <mergeCell ref="A39:A41"/>
    <mergeCell ref="A48:A50"/>
    <mergeCell ref="A45:A47"/>
    <mergeCell ref="A51:A53"/>
    <mergeCell ref="B39:C41"/>
    <mergeCell ref="B42:C44"/>
    <mergeCell ref="B63:C67"/>
    <mergeCell ref="B54:C56"/>
    <mergeCell ref="B51:C53"/>
    <mergeCell ref="B78:C82"/>
    <mergeCell ref="A73:A77"/>
    <mergeCell ref="A78:A82"/>
    <mergeCell ref="A68:A72"/>
    <mergeCell ref="B73:C77"/>
    <mergeCell ref="B68:C72"/>
    <mergeCell ref="B48:C50"/>
    <mergeCell ref="B45:C47"/>
    <mergeCell ref="K1:M1"/>
    <mergeCell ref="A97:A103"/>
    <mergeCell ref="B97:B103"/>
    <mergeCell ref="C97:C103"/>
    <mergeCell ref="C90:C96"/>
    <mergeCell ref="B90:B96"/>
    <mergeCell ref="A90:A96"/>
    <mergeCell ref="K4:M4"/>
    <mergeCell ref="A83:A89"/>
    <mergeCell ref="B83:B89"/>
    <mergeCell ref="C83:C89"/>
    <mergeCell ref="M12:M13"/>
    <mergeCell ref="A15:A21"/>
    <mergeCell ref="B15:B21"/>
    <mergeCell ref="C15:C21"/>
    <mergeCell ref="A8:M8"/>
    <mergeCell ref="A29:A35"/>
    <mergeCell ref="K5:M5"/>
    <mergeCell ref="B29:B35"/>
    <mergeCell ref="C29:C35"/>
    <mergeCell ref="A12:A13"/>
    <mergeCell ref="B12:B13"/>
    <mergeCell ref="C12:C13"/>
    <mergeCell ref="A9:M9"/>
    <mergeCell ref="A22:A28"/>
    <mergeCell ref="B22:B28"/>
    <mergeCell ref="D12:D13"/>
    <mergeCell ref="C22:C28"/>
  </mergeCells>
  <pageMargins left="0.78740157480314965" right="0.78740157480314965" top="1.1811023622047245" bottom="0.52" header="0.31496062992125984" footer="0.31496062992125984"/>
  <pageSetup paperSize="9" scale="87" firstPageNumber="54" fitToHeight="0" orientation="landscape" useFirstPageNumber="1" r:id="rId1"/>
  <rowBreaks count="2" manualBreakCount="2">
    <brk id="21" max="12" man="1"/>
    <brk id="89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topLeftCell="A4" zoomScale="60" zoomScaleNormal="70" workbookViewId="0">
      <selection activeCell="D15" sqref="D15"/>
    </sheetView>
  </sheetViews>
  <sheetFormatPr defaultRowHeight="15.75" outlineLevelRow="1" x14ac:dyDescent="0.25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8" width="12.75" style="1" customWidth="1"/>
    <col min="9" max="16384" width="9" style="1"/>
  </cols>
  <sheetData>
    <row r="1" spans="1:8" ht="77.25" hidden="1" customHeight="1" outlineLevel="1" x14ac:dyDescent="0.25">
      <c r="E1" s="165" t="s">
        <v>172</v>
      </c>
      <c r="F1" s="165"/>
      <c r="G1" s="165"/>
      <c r="H1" s="165"/>
    </row>
    <row r="2" spans="1:8" hidden="1" outlineLevel="1" x14ac:dyDescent="0.25"/>
    <row r="3" spans="1:8" hidden="1" outlineLevel="1" x14ac:dyDescent="0.25"/>
    <row r="4" spans="1:8" ht="85.5" customHeight="1" collapsed="1" x14ac:dyDescent="0.25">
      <c r="E4" s="180" t="s">
        <v>143</v>
      </c>
      <c r="F4" s="180"/>
      <c r="G4" s="180"/>
      <c r="H4" s="180"/>
    </row>
    <row r="5" spans="1:8" x14ac:dyDescent="0.25">
      <c r="A5" s="25"/>
    </row>
    <row r="6" spans="1:8" x14ac:dyDescent="0.25">
      <c r="A6" s="169" t="s">
        <v>1</v>
      </c>
      <c r="B6" s="169"/>
      <c r="C6" s="169"/>
      <c r="D6" s="169"/>
      <c r="E6" s="169"/>
      <c r="F6" s="169"/>
      <c r="G6" s="169"/>
      <c r="H6" s="169"/>
    </row>
    <row r="7" spans="1:8" ht="21.75" customHeight="1" x14ac:dyDescent="0.25">
      <c r="A7" s="170" t="s">
        <v>73</v>
      </c>
      <c r="B7" s="170"/>
      <c r="C7" s="170"/>
      <c r="D7" s="170"/>
      <c r="E7" s="170"/>
      <c r="F7" s="170"/>
      <c r="G7" s="170"/>
      <c r="H7" s="170"/>
    </row>
    <row r="8" spans="1:8" x14ac:dyDescent="0.25">
      <c r="A8" s="25"/>
    </row>
    <row r="9" spans="1:8" x14ac:dyDescent="0.25">
      <c r="A9" s="171" t="s">
        <v>11</v>
      </c>
      <c r="B9" s="171" t="s">
        <v>33</v>
      </c>
      <c r="C9" s="171" t="s">
        <v>2</v>
      </c>
      <c r="D9" s="171" t="s">
        <v>34</v>
      </c>
      <c r="E9" s="171" t="s">
        <v>35</v>
      </c>
      <c r="F9" s="171"/>
      <c r="G9" s="171"/>
      <c r="H9" s="171"/>
    </row>
    <row r="10" spans="1:8" x14ac:dyDescent="0.25">
      <c r="A10" s="171"/>
      <c r="B10" s="171"/>
      <c r="C10" s="171"/>
      <c r="D10" s="171"/>
      <c r="E10" s="104">
        <v>2018</v>
      </c>
      <c r="F10" s="104">
        <v>2019</v>
      </c>
      <c r="G10" s="104">
        <v>2020</v>
      </c>
      <c r="H10" s="104">
        <v>2021</v>
      </c>
    </row>
    <row r="11" spans="1:8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x14ac:dyDescent="0.25">
      <c r="A12" s="177" t="s">
        <v>42</v>
      </c>
      <c r="B12" s="178"/>
      <c r="C12" s="178"/>
      <c r="D12" s="178"/>
      <c r="E12" s="178"/>
      <c r="F12" s="178"/>
      <c r="G12" s="178"/>
      <c r="H12" s="179"/>
    </row>
    <row r="13" spans="1:8" x14ac:dyDescent="0.25">
      <c r="A13" s="61">
        <v>1</v>
      </c>
      <c r="B13" s="174" t="s">
        <v>80</v>
      </c>
      <c r="C13" s="175"/>
      <c r="D13" s="175"/>
      <c r="E13" s="175"/>
      <c r="F13" s="175"/>
      <c r="G13" s="175"/>
      <c r="H13" s="176"/>
    </row>
    <row r="14" spans="1:8" ht="47.25" x14ac:dyDescent="0.25">
      <c r="A14" s="19" t="s">
        <v>3</v>
      </c>
      <c r="B14" s="18" t="s">
        <v>45</v>
      </c>
      <c r="C14" s="19" t="s">
        <v>44</v>
      </c>
      <c r="D14" s="18" t="s">
        <v>70</v>
      </c>
      <c r="E14" s="19">
        <v>0</v>
      </c>
      <c r="F14" s="19">
        <v>1</v>
      </c>
      <c r="G14" s="19">
        <f>F14</f>
        <v>1</v>
      </c>
      <c r="H14" s="19">
        <f>G14</f>
        <v>1</v>
      </c>
    </row>
    <row r="15" spans="1:8" ht="63" x14ac:dyDescent="0.25">
      <c r="A15" s="19" t="s">
        <v>75</v>
      </c>
      <c r="B15" s="18" t="s">
        <v>46</v>
      </c>
      <c r="C15" s="19" t="s">
        <v>44</v>
      </c>
      <c r="D15" s="18" t="s">
        <v>70</v>
      </c>
      <c r="E15" s="19">
        <v>0</v>
      </c>
      <c r="F15" s="19">
        <v>0</v>
      </c>
      <c r="G15" s="19">
        <f t="shared" ref="G15:H15" si="0">F15</f>
        <v>0</v>
      </c>
      <c r="H15" s="19">
        <f t="shared" si="0"/>
        <v>0</v>
      </c>
    </row>
    <row r="16" spans="1:8" ht="78.75" x14ac:dyDescent="0.25">
      <c r="A16" s="19" t="s">
        <v>76</v>
      </c>
      <c r="B16" s="124" t="s">
        <v>47</v>
      </c>
      <c r="C16" s="19" t="s">
        <v>44</v>
      </c>
      <c r="D16" s="124" t="s">
        <v>70</v>
      </c>
      <c r="E16" s="19">
        <v>0</v>
      </c>
      <c r="F16" s="19">
        <v>1</v>
      </c>
      <c r="G16" s="19">
        <f t="shared" ref="F16:H18" si="1">F16</f>
        <v>1</v>
      </c>
      <c r="H16" s="19">
        <f t="shared" si="1"/>
        <v>1</v>
      </c>
    </row>
    <row r="17" spans="1:8" s="108" customFormat="1" x14ac:dyDescent="0.25">
      <c r="A17" s="107">
        <v>2</v>
      </c>
      <c r="B17" s="174" t="s">
        <v>144</v>
      </c>
      <c r="C17" s="175"/>
      <c r="D17" s="175"/>
      <c r="E17" s="175"/>
      <c r="F17" s="175"/>
      <c r="G17" s="175"/>
      <c r="H17" s="176"/>
    </row>
    <row r="18" spans="1:8" s="108" customFormat="1" ht="47.25" x14ac:dyDescent="0.25">
      <c r="A18" s="109" t="s">
        <v>50</v>
      </c>
      <c r="B18" s="124" t="s">
        <v>72</v>
      </c>
      <c r="C18" s="123" t="s">
        <v>49</v>
      </c>
      <c r="D18" s="124" t="s">
        <v>70</v>
      </c>
      <c r="E18" s="125">
        <v>2</v>
      </c>
      <c r="F18" s="19">
        <f t="shared" si="1"/>
        <v>2</v>
      </c>
      <c r="G18" s="19">
        <f t="shared" si="1"/>
        <v>2</v>
      </c>
      <c r="H18" s="19">
        <f t="shared" si="1"/>
        <v>2</v>
      </c>
    </row>
  </sheetData>
  <mergeCells count="12">
    <mergeCell ref="E1:H1"/>
    <mergeCell ref="B13:H13"/>
    <mergeCell ref="A12:H12"/>
    <mergeCell ref="B17:H17"/>
    <mergeCell ref="E4:H4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59055118110236227" header="0.31496062992125984" footer="0.31496062992125984"/>
  <pageSetup paperSize="9" scale="90" firstPageNumber="25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7"/>
  <sheetViews>
    <sheetView view="pageBreakPreview" topLeftCell="A4" zoomScale="60" zoomScaleNormal="50" workbookViewId="0">
      <selection activeCell="H43" sqref="H43"/>
    </sheetView>
  </sheetViews>
  <sheetFormatPr defaultRowHeight="18.75" outlineLevelRow="1" x14ac:dyDescent="0.3"/>
  <cols>
    <col min="1" max="1" width="4.75" style="8" customWidth="1"/>
    <col min="2" max="2" width="26.25" style="8" customWidth="1"/>
    <col min="3" max="3" width="25.125" style="8" customWidth="1"/>
    <col min="4" max="5" width="7.375" style="8" customWidth="1"/>
    <col min="6" max="6" width="11.75" style="8" customWidth="1"/>
    <col min="7" max="7" width="8.5" style="8" customWidth="1"/>
    <col min="8" max="8" width="12" style="8" customWidth="1"/>
    <col min="9" max="10" width="11.125" style="8" customWidth="1"/>
    <col min="11" max="11" width="19" style="8" customWidth="1"/>
    <col min="12" max="12" width="34.75" style="8" customWidth="1"/>
    <col min="13" max="16384" width="9" style="8"/>
  </cols>
  <sheetData>
    <row r="1" spans="1:12" ht="73.5" hidden="1" customHeight="1" outlineLevel="1" x14ac:dyDescent="0.3">
      <c r="K1" s="165" t="s">
        <v>173</v>
      </c>
      <c r="L1" s="165"/>
    </row>
    <row r="2" spans="1:12" hidden="1" outlineLevel="1" x14ac:dyDescent="0.3"/>
    <row r="3" spans="1:12" hidden="1" outlineLevel="1" x14ac:dyDescent="0.3"/>
    <row r="4" spans="1:12" ht="102.75" customHeight="1" collapsed="1" x14ac:dyDescent="0.3">
      <c r="K4" s="181" t="s">
        <v>142</v>
      </c>
      <c r="L4" s="181"/>
    </row>
    <row r="5" spans="1:12" x14ac:dyDescent="0.3">
      <c r="A5" s="2"/>
    </row>
    <row r="6" spans="1:12" x14ac:dyDescent="0.3">
      <c r="A6" s="185" t="s">
        <v>1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</row>
    <row r="7" spans="1:12" x14ac:dyDescent="0.3">
      <c r="A7" s="185" t="s">
        <v>74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</row>
    <row r="8" spans="1:12" x14ac:dyDescent="0.3">
      <c r="A8" s="2"/>
    </row>
    <row r="9" spans="1:12" ht="33.75" customHeight="1" x14ac:dyDescent="0.3">
      <c r="A9" s="171" t="s">
        <v>11</v>
      </c>
      <c r="B9" s="171" t="s">
        <v>37</v>
      </c>
      <c r="C9" s="171" t="s">
        <v>18</v>
      </c>
      <c r="D9" s="171" t="s">
        <v>16</v>
      </c>
      <c r="E9" s="171"/>
      <c r="F9" s="171"/>
      <c r="G9" s="171"/>
      <c r="H9" s="171" t="s">
        <v>38</v>
      </c>
      <c r="I9" s="171"/>
      <c r="J9" s="171"/>
      <c r="K9" s="171"/>
      <c r="L9" s="171" t="s">
        <v>39</v>
      </c>
    </row>
    <row r="10" spans="1:12" ht="79.5" customHeight="1" x14ac:dyDescent="0.3">
      <c r="A10" s="171"/>
      <c r="B10" s="171"/>
      <c r="C10" s="171"/>
      <c r="D10" s="3" t="s">
        <v>18</v>
      </c>
      <c r="E10" s="3" t="s">
        <v>19</v>
      </c>
      <c r="F10" s="3" t="s">
        <v>20</v>
      </c>
      <c r="G10" s="3" t="s">
        <v>21</v>
      </c>
      <c r="H10" s="54">
        <f>'пр 1 к ПП 1'!F10</f>
        <v>2019</v>
      </c>
      <c r="I10" s="104">
        <f>'пр 1 к ПП 1'!G10</f>
        <v>2020</v>
      </c>
      <c r="J10" s="104">
        <f>'пр 1 к ПП 1'!H10</f>
        <v>2021</v>
      </c>
      <c r="K10" s="3" t="s">
        <v>40</v>
      </c>
      <c r="L10" s="171"/>
    </row>
    <row r="11" spans="1:12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ht="18.75" customHeight="1" x14ac:dyDescent="0.3">
      <c r="A12" s="182" t="s">
        <v>81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4"/>
    </row>
    <row r="13" spans="1:12" x14ac:dyDescent="0.3">
      <c r="A13" s="58" t="s">
        <v>68</v>
      </c>
      <c r="B13" s="174" t="s">
        <v>80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6"/>
    </row>
    <row r="14" spans="1:12" ht="63" x14ac:dyDescent="0.3">
      <c r="A14" s="12" t="s">
        <v>3</v>
      </c>
      <c r="B14" s="105" t="s">
        <v>77</v>
      </c>
      <c r="C14" s="105" t="s">
        <v>70</v>
      </c>
      <c r="D14" s="106">
        <v>241</v>
      </c>
      <c r="E14" s="27" t="s">
        <v>78</v>
      </c>
      <c r="F14" s="111" t="s">
        <v>79</v>
      </c>
      <c r="G14" s="111" t="s">
        <v>170</v>
      </c>
      <c r="H14" s="106">
        <v>100</v>
      </c>
      <c r="I14" s="106">
        <v>100</v>
      </c>
      <c r="J14" s="106">
        <v>100</v>
      </c>
      <c r="K14" s="106">
        <f>H14+I14+J14</f>
        <v>300</v>
      </c>
      <c r="L14" s="105" t="s">
        <v>187</v>
      </c>
    </row>
    <row r="15" spans="1:12" ht="18.75" customHeight="1" x14ac:dyDescent="0.3">
      <c r="A15" s="58">
        <v>2</v>
      </c>
      <c r="B15" s="174" t="s">
        <v>82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6"/>
    </row>
    <row r="16" spans="1:12" ht="94.5" x14ac:dyDescent="0.3">
      <c r="A16" s="12" t="s">
        <v>50</v>
      </c>
      <c r="B16" s="105" t="s">
        <v>83</v>
      </c>
      <c r="C16" s="105" t="s">
        <v>84</v>
      </c>
      <c r="D16" s="106">
        <v>244</v>
      </c>
      <c r="E16" s="27" t="s">
        <v>78</v>
      </c>
      <c r="F16" s="27" t="s">
        <v>79</v>
      </c>
      <c r="G16" s="106">
        <v>811</v>
      </c>
      <c r="H16" s="106">
        <v>25</v>
      </c>
      <c r="I16" s="106">
        <v>25</v>
      </c>
      <c r="J16" s="106">
        <v>25</v>
      </c>
      <c r="K16" s="106">
        <f>H16+I16+J16</f>
        <v>75</v>
      </c>
      <c r="L16" s="105" t="s">
        <v>188</v>
      </c>
    </row>
    <row r="17" spans="1:12" x14ac:dyDescent="0.3">
      <c r="A17" s="59"/>
      <c r="B17" s="59" t="s">
        <v>41</v>
      </c>
      <c r="C17" s="59"/>
      <c r="D17" s="59"/>
      <c r="E17" s="59"/>
      <c r="F17" s="59"/>
      <c r="G17" s="59"/>
      <c r="H17" s="60">
        <f>H16+H14</f>
        <v>125</v>
      </c>
      <c r="I17" s="60">
        <f t="shared" ref="I17:K17" si="0">I16+I14</f>
        <v>125</v>
      </c>
      <c r="J17" s="60">
        <f t="shared" si="0"/>
        <v>125</v>
      </c>
      <c r="K17" s="60">
        <f t="shared" si="0"/>
        <v>375</v>
      </c>
      <c r="L17" s="59"/>
    </row>
  </sheetData>
  <mergeCells count="13">
    <mergeCell ref="K1:L1"/>
    <mergeCell ref="B13:L13"/>
    <mergeCell ref="B15:L15"/>
    <mergeCell ref="K4:L4"/>
    <mergeCell ref="A12:L12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8740157480314965" right="0.78740157480314965" top="1.1811023622047245" bottom="0.59055118110236227" header="0.31496062992125984" footer="0.31496062992125984"/>
  <pageSetup paperSize="9" scale="67" firstPageNumber="25" fitToHeight="0" orientation="landscape" useFirstPageNumber="1" r:id="rId1"/>
  <headerFooter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topLeftCell="A4" zoomScale="60" zoomScaleNormal="100" workbookViewId="0">
      <selection activeCell="E15" sqref="E15:G15"/>
    </sheetView>
  </sheetViews>
  <sheetFormatPr defaultRowHeight="15.75" outlineLevelRow="1" x14ac:dyDescent="0.25"/>
  <cols>
    <col min="1" max="1" width="9" style="1"/>
    <col min="2" max="2" width="42.37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2" hidden="1" customHeight="1" outlineLevel="1" x14ac:dyDescent="0.25">
      <c r="F1" s="165" t="s">
        <v>174</v>
      </c>
      <c r="G1" s="165"/>
      <c r="H1" s="165"/>
    </row>
    <row r="2" spans="1:8" hidden="1" outlineLevel="1" x14ac:dyDescent="0.25"/>
    <row r="3" spans="1:8" hidden="1" outlineLevel="1" x14ac:dyDescent="0.25"/>
    <row r="4" spans="1:8" ht="93" customHeight="1" collapsed="1" x14ac:dyDescent="0.25">
      <c r="F4" s="180" t="s">
        <v>141</v>
      </c>
      <c r="G4" s="180"/>
      <c r="H4" s="180"/>
    </row>
    <row r="5" spans="1:8" x14ac:dyDescent="0.25">
      <c r="A5" s="15"/>
    </row>
    <row r="6" spans="1:8" x14ac:dyDescent="0.25">
      <c r="A6" s="25"/>
    </row>
    <row r="7" spans="1:8" x14ac:dyDescent="0.25">
      <c r="A7" s="169" t="s">
        <v>1</v>
      </c>
      <c r="B7" s="169"/>
      <c r="C7" s="169"/>
      <c r="D7" s="169"/>
      <c r="E7" s="169"/>
      <c r="F7" s="169"/>
      <c r="G7" s="169"/>
      <c r="H7" s="169"/>
    </row>
    <row r="8" spans="1:8" ht="40.5" customHeight="1" x14ac:dyDescent="0.25">
      <c r="A8" s="170" t="s">
        <v>85</v>
      </c>
      <c r="B8" s="170"/>
      <c r="C8" s="170"/>
      <c r="D8" s="170"/>
      <c r="E8" s="170"/>
      <c r="F8" s="170"/>
      <c r="G8" s="170"/>
      <c r="H8" s="170"/>
    </row>
    <row r="9" spans="1:8" x14ac:dyDescent="0.25">
      <c r="A9" s="25"/>
    </row>
    <row r="10" spans="1:8" x14ac:dyDescent="0.25">
      <c r="A10" s="171" t="s">
        <v>11</v>
      </c>
      <c r="B10" s="171" t="s">
        <v>33</v>
      </c>
      <c r="C10" s="171" t="s">
        <v>2</v>
      </c>
      <c r="D10" s="171" t="s">
        <v>34</v>
      </c>
      <c r="E10" s="171" t="s">
        <v>35</v>
      </c>
      <c r="F10" s="171"/>
      <c r="G10" s="171"/>
      <c r="H10" s="171"/>
    </row>
    <row r="11" spans="1:8" x14ac:dyDescent="0.25">
      <c r="A11" s="171"/>
      <c r="B11" s="171"/>
      <c r="C11" s="171"/>
      <c r="D11" s="171"/>
      <c r="E11" s="14">
        <f>'пр 1 к ПП 1'!E10</f>
        <v>2018</v>
      </c>
      <c r="F11" s="14">
        <f>'пр 1 к ПП 1'!F10</f>
        <v>2019</v>
      </c>
      <c r="G11" s="14">
        <f>'пр 1 к ПП 1'!G10</f>
        <v>2020</v>
      </c>
      <c r="H11" s="14">
        <f>'пр 1 к ПП 1'!H10</f>
        <v>2021</v>
      </c>
    </row>
    <row r="12" spans="1:8" x14ac:dyDescent="0.25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</row>
    <row r="13" spans="1:8" ht="34.5" customHeight="1" x14ac:dyDescent="0.25">
      <c r="A13" s="186" t="s">
        <v>230</v>
      </c>
      <c r="B13" s="187"/>
      <c r="C13" s="187"/>
      <c r="D13" s="187"/>
      <c r="E13" s="187"/>
      <c r="F13" s="187"/>
      <c r="G13" s="187"/>
      <c r="H13" s="188"/>
    </row>
    <row r="14" spans="1:8" ht="57" customHeight="1" x14ac:dyDescent="0.25">
      <c r="A14" s="13" t="s">
        <v>69</v>
      </c>
      <c r="B14" s="186" t="s">
        <v>231</v>
      </c>
      <c r="C14" s="187"/>
      <c r="D14" s="187"/>
      <c r="E14" s="187"/>
      <c r="F14" s="187"/>
      <c r="G14" s="187"/>
      <c r="H14" s="188"/>
    </row>
    <row r="15" spans="1:8" ht="123.75" customHeight="1" x14ac:dyDescent="0.25">
      <c r="A15" s="24">
        <v>1</v>
      </c>
      <c r="B15" s="72" t="str">
        <f>'[1]пр к пасп'!B19</f>
        <v>Индекс производства, к соответствующему периоду предыдущего года (по всем категориям хозяйств)</v>
      </c>
      <c r="C15" s="73" t="s">
        <v>52</v>
      </c>
      <c r="D15" s="112" t="s">
        <v>186</v>
      </c>
      <c r="E15" s="99">
        <f>'пр к пасп'!I19</f>
        <v>104</v>
      </c>
      <c r="F15" s="99">
        <f>'пр к пасп'!J19</f>
        <v>100.2</v>
      </c>
      <c r="G15" s="99">
        <f>'пр к пасп'!K19</f>
        <v>100.4</v>
      </c>
      <c r="H15" s="99">
        <f>'пр к пасп'!L19</f>
        <v>100.6</v>
      </c>
    </row>
  </sheetData>
  <mergeCells count="11">
    <mergeCell ref="F1:H1"/>
    <mergeCell ref="F4:H4"/>
    <mergeCell ref="A13:H13"/>
    <mergeCell ref="B14:H14"/>
    <mergeCell ref="A7:H7"/>
    <mergeCell ref="A8:H8"/>
    <mergeCell ref="A10:A11"/>
    <mergeCell ref="B10:B11"/>
    <mergeCell ref="C10:C11"/>
    <mergeCell ref="D10:D11"/>
    <mergeCell ref="E10:H10"/>
  </mergeCells>
  <pageMargins left="0.19685039370078741" right="0.19685039370078741" top="1.1811023622047245" bottom="0.59055118110236227" header="0.31496062992125984" footer="0.31496062992125984"/>
  <pageSetup paperSize="9" firstPageNumber="30" orientation="landscape" useFirstPageNumber="1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2"/>
  <sheetViews>
    <sheetView view="pageBreakPreview" topLeftCell="A11" zoomScale="70" zoomScaleNormal="75" zoomScaleSheetLayoutView="70" workbookViewId="0">
      <selection activeCell="A14" sqref="A14:L14"/>
    </sheetView>
  </sheetViews>
  <sheetFormatPr defaultRowHeight="19.5" customHeight="1" outlineLevelRow="1" x14ac:dyDescent="0.3"/>
  <cols>
    <col min="1" max="1" width="4.75" style="8" customWidth="1"/>
    <col min="2" max="2" width="35" style="8" customWidth="1"/>
    <col min="3" max="3" width="15.125" style="8" customWidth="1"/>
    <col min="4" max="5" width="7.375" style="8" customWidth="1"/>
    <col min="6" max="6" width="12.75" style="8" customWidth="1"/>
    <col min="7" max="7" width="5.75" style="8" customWidth="1"/>
    <col min="8" max="8" width="12" style="8" customWidth="1"/>
    <col min="9" max="10" width="10.875" style="8" customWidth="1"/>
    <col min="11" max="11" width="14" style="8" customWidth="1"/>
    <col min="12" max="12" width="34.375" style="8" customWidth="1"/>
    <col min="13" max="16384" width="9" style="8"/>
  </cols>
  <sheetData>
    <row r="1" spans="1:12" ht="69.75" hidden="1" customHeight="1" outlineLevel="1" x14ac:dyDescent="0.3">
      <c r="K1" s="165" t="s">
        <v>179</v>
      </c>
      <c r="L1" s="165"/>
    </row>
    <row r="2" spans="1:12" ht="19.5" hidden="1" customHeight="1" outlineLevel="1" x14ac:dyDescent="0.3"/>
    <row r="3" spans="1:12" ht="19.5" hidden="1" customHeight="1" outlineLevel="1" x14ac:dyDescent="0.3"/>
    <row r="4" spans="1:12" ht="19.5" hidden="1" customHeight="1" outlineLevel="1" x14ac:dyDescent="0.3"/>
    <row r="5" spans="1:12" ht="107.25" customHeight="1" collapsed="1" x14ac:dyDescent="0.3">
      <c r="K5" s="181" t="s">
        <v>140</v>
      </c>
      <c r="L5" s="194"/>
    </row>
    <row r="6" spans="1:12" ht="19.5" customHeight="1" x14ac:dyDescent="0.3">
      <c r="K6" s="11"/>
    </row>
    <row r="7" spans="1:12" ht="19.5" customHeight="1" x14ac:dyDescent="0.3">
      <c r="A7" s="2"/>
    </row>
    <row r="8" spans="1:12" ht="19.5" customHeight="1" x14ac:dyDescent="0.3">
      <c r="A8" s="185" t="s">
        <v>1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</row>
    <row r="9" spans="1:12" ht="19.5" customHeight="1" x14ac:dyDescent="0.3">
      <c r="A9" s="195" t="s">
        <v>86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</row>
    <row r="10" spans="1:12" ht="19.5" customHeight="1" x14ac:dyDescent="0.3">
      <c r="A10" s="2"/>
    </row>
    <row r="11" spans="1:12" ht="52.5" customHeight="1" x14ac:dyDescent="0.3">
      <c r="A11" s="171" t="s">
        <v>11</v>
      </c>
      <c r="B11" s="171" t="s">
        <v>37</v>
      </c>
      <c r="C11" s="171" t="s">
        <v>18</v>
      </c>
      <c r="D11" s="171" t="s">
        <v>16</v>
      </c>
      <c r="E11" s="171"/>
      <c r="F11" s="171"/>
      <c r="G11" s="171"/>
      <c r="H11" s="171" t="s">
        <v>38</v>
      </c>
      <c r="I11" s="171"/>
      <c r="J11" s="171"/>
      <c r="K11" s="171"/>
      <c r="L11" s="171" t="s">
        <v>39</v>
      </c>
    </row>
    <row r="12" spans="1:12" ht="105.75" customHeight="1" x14ac:dyDescent="0.3">
      <c r="A12" s="171"/>
      <c r="B12" s="171"/>
      <c r="C12" s="171"/>
      <c r="D12" s="95" t="s">
        <v>18</v>
      </c>
      <c r="E12" s="95" t="s">
        <v>19</v>
      </c>
      <c r="F12" s="95" t="s">
        <v>20</v>
      </c>
      <c r="G12" s="95" t="s">
        <v>21</v>
      </c>
      <c r="H12" s="95">
        <f>'пр 2 к ПП 1'!H10</f>
        <v>2019</v>
      </c>
      <c r="I12" s="104">
        <f>'пр 2 к ПП 1'!I10</f>
        <v>2020</v>
      </c>
      <c r="J12" s="104">
        <f>'пр 2 к ПП 1'!J10</f>
        <v>2021</v>
      </c>
      <c r="K12" s="95" t="s">
        <v>40</v>
      </c>
      <c r="L12" s="171"/>
    </row>
    <row r="13" spans="1:12" ht="19.5" customHeight="1" x14ac:dyDescent="0.3">
      <c r="A13" s="95">
        <v>1</v>
      </c>
      <c r="B13" s="95">
        <v>2</v>
      </c>
      <c r="C13" s="95">
        <v>3</v>
      </c>
      <c r="D13" s="95">
        <v>4</v>
      </c>
      <c r="E13" s="95">
        <v>5</v>
      </c>
      <c r="F13" s="95">
        <v>6</v>
      </c>
      <c r="G13" s="95">
        <v>7</v>
      </c>
      <c r="H13" s="95">
        <v>8</v>
      </c>
      <c r="I13" s="95">
        <v>9</v>
      </c>
      <c r="J13" s="95">
        <v>10</v>
      </c>
      <c r="K13" s="95">
        <v>11</v>
      </c>
      <c r="L13" s="95">
        <v>12</v>
      </c>
    </row>
    <row r="14" spans="1:12" ht="33.75" customHeight="1" x14ac:dyDescent="0.3">
      <c r="A14" s="186" t="s">
        <v>215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8"/>
    </row>
    <row r="15" spans="1:12" ht="47.25" customHeight="1" x14ac:dyDescent="0.3">
      <c r="A15" s="94"/>
      <c r="B15" s="186" t="s">
        <v>224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8"/>
    </row>
    <row r="16" spans="1:12" ht="171" customHeight="1" x14ac:dyDescent="0.3">
      <c r="A16" s="94"/>
      <c r="B16" s="190" t="s">
        <v>235</v>
      </c>
      <c r="C16" s="96" t="s">
        <v>70</v>
      </c>
      <c r="D16" s="27">
        <v>241</v>
      </c>
      <c r="E16" s="27" t="s">
        <v>87</v>
      </c>
      <c r="F16" s="27" t="s">
        <v>234</v>
      </c>
      <c r="G16" s="27" t="s">
        <v>170</v>
      </c>
      <c r="H16" s="110">
        <f>'пр 8 к Пр'!J32</f>
        <v>53222.600000000006</v>
      </c>
      <c r="I16" s="128">
        <f>'пр 8 к Пр'!K32</f>
        <v>296.65567995600361</v>
      </c>
      <c r="J16" s="128">
        <f>'пр 8 к Пр'!L32</f>
        <v>296.65567995600361</v>
      </c>
      <c r="K16" s="128">
        <f>'пр 8 к Пр'!M32</f>
        <v>53815.911359912017</v>
      </c>
      <c r="L16" s="192" t="s">
        <v>226</v>
      </c>
    </row>
    <row r="17" spans="1:12" ht="123.75" customHeight="1" x14ac:dyDescent="0.3">
      <c r="A17" s="94"/>
      <c r="B17" s="191"/>
      <c r="C17" s="96" t="s">
        <v>70</v>
      </c>
      <c r="D17" s="27">
        <v>241</v>
      </c>
      <c r="E17" s="27" t="s">
        <v>87</v>
      </c>
      <c r="F17" s="27" t="s">
        <v>88</v>
      </c>
      <c r="G17" s="27" t="s">
        <v>170</v>
      </c>
      <c r="H17" s="128">
        <f>'пр 8 к Пр'!J33</f>
        <v>600</v>
      </c>
      <c r="I17" s="128">
        <f>'пр 8 к Пр'!K33</f>
        <v>3.344320043996388</v>
      </c>
      <c r="J17" s="128">
        <f>'пр 8 к Пр'!L33</f>
        <v>3.344320043996388</v>
      </c>
      <c r="K17" s="128">
        <f>'пр 8 к Пр'!M33</f>
        <v>606.68864008799278</v>
      </c>
      <c r="L17" s="193"/>
    </row>
    <row r="18" spans="1:12" ht="30" customHeight="1" x14ac:dyDescent="0.3">
      <c r="A18" s="94"/>
      <c r="B18" s="43" t="s">
        <v>41</v>
      </c>
      <c r="C18" s="43"/>
      <c r="D18" s="43"/>
      <c r="E18" s="43"/>
      <c r="F18" s="43"/>
      <c r="G18" s="43"/>
      <c r="H18" s="100">
        <f>SUM(H16:H17)</f>
        <v>53822.600000000006</v>
      </c>
      <c r="I18" s="100">
        <f t="shared" ref="I18:K18" si="0">SUM(I16:I17)</f>
        <v>300</v>
      </c>
      <c r="J18" s="100">
        <f t="shared" si="0"/>
        <v>300</v>
      </c>
      <c r="K18" s="100">
        <f t="shared" si="0"/>
        <v>54422.600000000013</v>
      </c>
      <c r="L18" s="94"/>
    </row>
    <row r="19" spans="1:12" ht="19.5" customHeight="1" x14ac:dyDescent="0.3">
      <c r="B19" s="189" t="s">
        <v>228</v>
      </c>
      <c r="C19" s="189"/>
      <c r="D19" s="189"/>
      <c r="E19" s="189"/>
      <c r="F19" s="189"/>
      <c r="G19" s="189"/>
      <c r="H19" s="189"/>
      <c r="I19" s="189"/>
      <c r="J19" s="189"/>
      <c r="K19" s="189"/>
      <c r="L19" s="189"/>
    </row>
    <row r="20" spans="1:12" ht="19.5" customHeight="1" x14ac:dyDescent="0.3">
      <c r="H20" s="8">
        <f>H18+H21</f>
        <v>54281.000000000007</v>
      </c>
      <c r="I20" s="8">
        <f t="shared" ref="I20:K20" si="1">I18+I21</f>
        <v>300</v>
      </c>
      <c r="J20" s="8">
        <f t="shared" si="1"/>
        <v>300</v>
      </c>
      <c r="K20" s="8">
        <f t="shared" si="1"/>
        <v>54881.000000000015</v>
      </c>
    </row>
    <row r="21" spans="1:12" ht="19.5" customHeight="1" x14ac:dyDescent="0.3">
      <c r="C21" s="8" t="s">
        <v>227</v>
      </c>
      <c r="H21" s="8">
        <f>'пр 8 к Пр'!J67</f>
        <v>458.40000000000003</v>
      </c>
      <c r="I21" s="8">
        <f>'пр 8 к Пр'!K67</f>
        <v>0</v>
      </c>
      <c r="J21" s="8">
        <f>'пр 8 к Пр'!L67</f>
        <v>0</v>
      </c>
      <c r="K21" s="8">
        <f>'пр 8 к Пр'!M67</f>
        <v>458.40000000000003</v>
      </c>
    </row>
    <row r="22" spans="1:12" ht="19.5" customHeight="1" x14ac:dyDescent="0.3">
      <c r="H22" s="8" t="b">
        <f>H20='пр 8 к Пр'!J29</f>
        <v>1</v>
      </c>
      <c r="I22" s="8" t="b">
        <f>I20='пр 8 к Пр'!K29</f>
        <v>1</v>
      </c>
      <c r="J22" s="8" t="b">
        <f>J20='пр 8 к Пр'!L29</f>
        <v>1</v>
      </c>
      <c r="K22" s="8" t="b">
        <f>K20='пр 8 к Пр'!M29</f>
        <v>1</v>
      </c>
    </row>
  </sheetData>
  <mergeCells count="15">
    <mergeCell ref="B19:L19"/>
    <mergeCell ref="B16:B17"/>
    <mergeCell ref="L16:L17"/>
    <mergeCell ref="K1:L1"/>
    <mergeCell ref="K5:L5"/>
    <mergeCell ref="A14:L14"/>
    <mergeCell ref="A8:L8"/>
    <mergeCell ref="A9:L9"/>
    <mergeCell ref="A11:A12"/>
    <mergeCell ref="B11:B12"/>
    <mergeCell ref="C11:C12"/>
    <mergeCell ref="D11:G11"/>
    <mergeCell ref="H11:K11"/>
    <mergeCell ref="L11:L12"/>
    <mergeCell ref="B15:L15"/>
  </mergeCells>
  <pageMargins left="0.19685039370078741" right="0.19685039370078741" top="0.59" bottom="0.57999999999999996" header="0.31496062992125984" footer="0.26"/>
  <pageSetup paperSize="9" scale="75" firstPageNumber="32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topLeftCell="A4" zoomScale="60" zoomScaleNormal="100" workbookViewId="0">
      <selection activeCell="B13" sqref="B13"/>
    </sheetView>
  </sheetViews>
  <sheetFormatPr defaultRowHeight="15.75" outlineLevelRow="1" x14ac:dyDescent="0.25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hidden="1" customHeight="1" outlineLevel="1" x14ac:dyDescent="0.25">
      <c r="F1" s="165" t="s">
        <v>175</v>
      </c>
      <c r="G1" s="165"/>
      <c r="H1" s="165"/>
    </row>
    <row r="2" spans="1:8" hidden="1" outlineLevel="1" x14ac:dyDescent="0.25"/>
    <row r="3" spans="1:8" hidden="1" outlineLevel="1" x14ac:dyDescent="0.25"/>
    <row r="4" spans="1:8" ht="115.5" customHeight="1" collapsed="1" x14ac:dyDescent="0.25">
      <c r="F4" s="180" t="s">
        <v>136</v>
      </c>
      <c r="G4" s="180"/>
      <c r="H4" s="180"/>
    </row>
    <row r="5" spans="1:8" x14ac:dyDescent="0.25">
      <c r="F5" s="15"/>
    </row>
    <row r="6" spans="1:8" x14ac:dyDescent="0.25">
      <c r="A6" s="25"/>
    </row>
    <row r="7" spans="1:8" x14ac:dyDescent="0.25">
      <c r="A7" s="169" t="s">
        <v>1</v>
      </c>
      <c r="B7" s="169"/>
      <c r="C7" s="169"/>
      <c r="D7" s="169"/>
      <c r="E7" s="169"/>
      <c r="F7" s="169"/>
      <c r="G7" s="169"/>
      <c r="H7" s="169"/>
    </row>
    <row r="8" spans="1:8" x14ac:dyDescent="0.25">
      <c r="A8" s="169" t="s">
        <v>36</v>
      </c>
      <c r="B8" s="169"/>
      <c r="C8" s="169"/>
      <c r="D8" s="169"/>
      <c r="E8" s="169"/>
      <c r="F8" s="169"/>
      <c r="G8" s="169"/>
      <c r="H8" s="169"/>
    </row>
    <row r="9" spans="1:8" x14ac:dyDescent="0.25">
      <c r="A9" s="25"/>
    </row>
    <row r="10" spans="1:8" x14ac:dyDescent="0.25">
      <c r="A10" s="171" t="s">
        <v>11</v>
      </c>
      <c r="B10" s="171" t="s">
        <v>33</v>
      </c>
      <c r="C10" s="171" t="s">
        <v>2</v>
      </c>
      <c r="D10" s="171" t="s">
        <v>34</v>
      </c>
      <c r="E10" s="171" t="s">
        <v>35</v>
      </c>
      <c r="F10" s="171"/>
      <c r="G10" s="171"/>
      <c r="H10" s="171"/>
    </row>
    <row r="11" spans="1:8" x14ac:dyDescent="0.25">
      <c r="A11" s="171"/>
      <c r="B11" s="171"/>
      <c r="C11" s="171"/>
      <c r="D11" s="171"/>
      <c r="E11" s="49">
        <f>'пр 1 к ПП 1'!E10</f>
        <v>2018</v>
      </c>
      <c r="F11" s="104">
        <f>'пр 1 к ПП 1'!F10</f>
        <v>2019</v>
      </c>
      <c r="G11" s="104">
        <f>'пр 1 к ПП 1'!G10</f>
        <v>2020</v>
      </c>
      <c r="H11" s="104">
        <f>'пр 1 к ПП 1'!H10</f>
        <v>2021</v>
      </c>
    </row>
    <row r="12" spans="1:8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</row>
    <row r="13" spans="1:8" x14ac:dyDescent="0.25">
      <c r="A13" s="16"/>
      <c r="B13" s="6" t="s">
        <v>89</v>
      </c>
      <c r="C13" s="16"/>
      <c r="D13" s="16"/>
      <c r="E13" s="16"/>
      <c r="F13" s="16"/>
      <c r="G13" s="16"/>
      <c r="H13" s="16"/>
    </row>
    <row r="14" spans="1:8" ht="45.75" customHeight="1" x14ac:dyDescent="0.25">
      <c r="A14" s="16"/>
      <c r="B14" s="18" t="s">
        <v>90</v>
      </c>
      <c r="C14" s="16"/>
      <c r="D14" s="16"/>
      <c r="E14" s="16"/>
      <c r="F14" s="16"/>
      <c r="G14" s="16"/>
      <c r="H14" s="16"/>
    </row>
    <row r="15" spans="1:8" ht="31.5" x14ac:dyDescent="0.25">
      <c r="A15" s="17" t="s">
        <v>68</v>
      </c>
      <c r="B15" s="16" t="s">
        <v>66</v>
      </c>
      <c r="C15" s="24" t="s">
        <v>52</v>
      </c>
      <c r="D15" s="24" t="s">
        <v>91</v>
      </c>
      <c r="E15" s="113">
        <f>'пр к пасп'!I25</f>
        <v>29.171364000000001</v>
      </c>
      <c r="F15" s="57">
        <f>'пр к пасп'!J25</f>
        <v>0.98039215686274506</v>
      </c>
      <c r="G15" s="57">
        <f>'пр к пасп'!K25</f>
        <v>0.98039215686274506</v>
      </c>
      <c r="H15" s="57">
        <f>'пр к пасп'!L25</f>
        <v>0.98039215686274506</v>
      </c>
    </row>
    <row r="16" spans="1:8" x14ac:dyDescent="0.25">
      <c r="A16" s="25"/>
    </row>
    <row r="17" spans="1:1" x14ac:dyDescent="0.25">
      <c r="A17" s="25"/>
    </row>
    <row r="18" spans="1:1" x14ac:dyDescent="0.25">
      <c r="A18" s="25"/>
    </row>
  </sheetData>
  <mergeCells count="9">
    <mergeCell ref="F1:H1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19685039370078741" header="0.31496062992125984" footer="0.31496062992125984"/>
  <pageSetup paperSize="9" scale="89" firstPageNumber="39" orientation="landscape" useFirstPageNumber="1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2"/>
  <sheetViews>
    <sheetView view="pageBreakPreview" topLeftCell="A4" zoomScale="60" zoomScaleNormal="100" workbookViewId="0">
      <selection activeCell="A13" sqref="A13:L13"/>
    </sheetView>
  </sheetViews>
  <sheetFormatPr defaultRowHeight="15.75" outlineLevelRow="1" x14ac:dyDescent="0.25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2" ht="75" hidden="1" customHeight="1" outlineLevel="1" x14ac:dyDescent="0.25">
      <c r="J1" s="165" t="s">
        <v>176</v>
      </c>
      <c r="K1" s="165"/>
      <c r="L1" s="165"/>
    </row>
    <row r="2" spans="1:12" hidden="1" outlineLevel="1" x14ac:dyDescent="0.25"/>
    <row r="3" spans="1:12" hidden="1" outlineLevel="1" x14ac:dyDescent="0.25"/>
    <row r="4" spans="1:12" ht="98.25" customHeight="1" collapsed="1" x14ac:dyDescent="0.25">
      <c r="J4" s="180" t="s">
        <v>137</v>
      </c>
      <c r="K4" s="180"/>
      <c r="L4" s="180"/>
    </row>
    <row r="5" spans="1:12" x14ac:dyDescent="0.25">
      <c r="K5" s="30"/>
    </row>
    <row r="6" spans="1:12" x14ac:dyDescent="0.25">
      <c r="A6" s="25"/>
    </row>
    <row r="7" spans="1:12" x14ac:dyDescent="0.25">
      <c r="A7" s="169" t="s">
        <v>1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</row>
    <row r="8" spans="1:12" ht="30.75" customHeight="1" x14ac:dyDescent="0.25">
      <c r="A8" s="170" t="s">
        <v>92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</row>
    <row r="9" spans="1:12" x14ac:dyDescent="0.25">
      <c r="A9" s="25"/>
    </row>
    <row r="10" spans="1:12" ht="33.75" customHeight="1" x14ac:dyDescent="0.25">
      <c r="A10" s="171" t="s">
        <v>11</v>
      </c>
      <c r="B10" s="171" t="s">
        <v>37</v>
      </c>
      <c r="C10" s="171" t="s">
        <v>18</v>
      </c>
      <c r="D10" s="171" t="s">
        <v>16</v>
      </c>
      <c r="E10" s="171"/>
      <c r="F10" s="171"/>
      <c r="G10" s="171"/>
      <c r="H10" s="171" t="s">
        <v>38</v>
      </c>
      <c r="I10" s="171"/>
      <c r="J10" s="171"/>
      <c r="K10" s="171"/>
      <c r="L10" s="171" t="s">
        <v>39</v>
      </c>
    </row>
    <row r="11" spans="1:12" ht="112.5" customHeight="1" x14ac:dyDescent="0.25">
      <c r="A11" s="171"/>
      <c r="B11" s="171"/>
      <c r="C11" s="171"/>
      <c r="D11" s="17" t="s">
        <v>18</v>
      </c>
      <c r="E11" s="17" t="s">
        <v>19</v>
      </c>
      <c r="F11" s="17" t="s">
        <v>20</v>
      </c>
      <c r="G11" s="17" t="s">
        <v>21</v>
      </c>
      <c r="H11" s="17">
        <f>'пр 2 к ПП 1'!H10</f>
        <v>2019</v>
      </c>
      <c r="I11" s="104">
        <f>'пр 2 к ПП 1'!I10</f>
        <v>2020</v>
      </c>
      <c r="J11" s="104">
        <f>'пр 2 к ПП 1'!J10</f>
        <v>2021</v>
      </c>
      <c r="K11" s="17" t="s">
        <v>40</v>
      </c>
      <c r="L11" s="171"/>
    </row>
    <row r="12" spans="1:12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2" ht="15.75" customHeight="1" x14ac:dyDescent="0.25">
      <c r="A13" s="186" t="s">
        <v>93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8"/>
    </row>
    <row r="14" spans="1:12" ht="34.5" customHeight="1" x14ac:dyDescent="0.25">
      <c r="A14" s="186" t="s">
        <v>94</v>
      </c>
      <c r="B14" s="187"/>
      <c r="C14" s="187"/>
      <c r="D14" s="187"/>
      <c r="E14" s="187"/>
      <c r="F14" s="187"/>
      <c r="G14" s="188"/>
      <c r="H14" s="16"/>
      <c r="I14" s="16"/>
      <c r="J14" s="16"/>
      <c r="K14" s="16"/>
      <c r="L14" s="16"/>
    </row>
    <row r="15" spans="1:12" ht="57" customHeight="1" x14ac:dyDescent="0.25">
      <c r="A15" s="203">
        <v>1</v>
      </c>
      <c r="B15" s="202" t="s">
        <v>95</v>
      </c>
      <c r="C15" s="200" t="s">
        <v>70</v>
      </c>
      <c r="D15" s="200">
        <v>241</v>
      </c>
      <c r="E15" s="200" t="s">
        <v>78</v>
      </c>
      <c r="F15" s="198" t="s">
        <v>113</v>
      </c>
      <c r="G15" s="49">
        <v>811</v>
      </c>
      <c r="H15" s="91">
        <v>100</v>
      </c>
      <c r="I15" s="17">
        <v>100</v>
      </c>
      <c r="J15" s="17">
        <v>100</v>
      </c>
      <c r="K15" s="17">
        <f>H15+I15+J15</f>
        <v>300</v>
      </c>
      <c r="L15" s="190" t="s">
        <v>125</v>
      </c>
    </row>
    <row r="16" spans="1:12" ht="57" customHeight="1" x14ac:dyDescent="0.25">
      <c r="A16" s="204"/>
      <c r="B16" s="202"/>
      <c r="C16" s="201"/>
      <c r="D16" s="201"/>
      <c r="E16" s="201"/>
      <c r="F16" s="199"/>
      <c r="G16" s="49">
        <v>540</v>
      </c>
      <c r="H16" s="17">
        <v>0</v>
      </c>
      <c r="I16" s="17">
        <v>0</v>
      </c>
      <c r="J16" s="17">
        <v>0</v>
      </c>
      <c r="K16" s="17">
        <v>0</v>
      </c>
      <c r="L16" s="191"/>
    </row>
    <row r="17" spans="1:12" x14ac:dyDescent="0.25">
      <c r="A17" s="196" t="s">
        <v>41</v>
      </c>
      <c r="B17" s="197"/>
      <c r="C17" s="28"/>
      <c r="D17" s="28"/>
      <c r="E17" s="28"/>
      <c r="F17" s="28"/>
      <c r="G17" s="28"/>
      <c r="H17" s="29">
        <f>H15</f>
        <v>100</v>
      </c>
      <c r="I17" s="29">
        <f t="shared" ref="I17:K17" si="0">I15</f>
        <v>100</v>
      </c>
      <c r="J17" s="29">
        <f t="shared" si="0"/>
        <v>100</v>
      </c>
      <c r="K17" s="28">
        <f t="shared" si="0"/>
        <v>300</v>
      </c>
      <c r="L17" s="16"/>
    </row>
    <row r="22" spans="1:12" x14ac:dyDescent="0.25">
      <c r="H22" s="1">
        <f>H15*1000/102</f>
        <v>980.39215686274508</v>
      </c>
    </row>
  </sheetData>
  <mergeCells count="20"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  <mergeCell ref="A17:B17"/>
    <mergeCell ref="A13:L13"/>
    <mergeCell ref="A14:G14"/>
    <mergeCell ref="F15:F16"/>
    <mergeCell ref="E15:E16"/>
    <mergeCell ref="D15:D16"/>
    <mergeCell ref="C15:C16"/>
    <mergeCell ref="B15:B16"/>
    <mergeCell ref="A15:A16"/>
    <mergeCell ref="L15:L16"/>
  </mergeCells>
  <pageMargins left="0.78740157480314965" right="0.78740157480314965" top="1.1811023622047245" bottom="0.19685039370078741" header="0.31496062992125984" footer="0.31496062992125984"/>
  <pageSetup paperSize="9" scale="78" firstPageNumber="39" orientation="landscape" useFirstPageNumber="1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BreakPreview" topLeftCell="A4" zoomScale="60" zoomScaleNormal="100" workbookViewId="0">
      <selection activeCell="K49" sqref="K49"/>
    </sheetView>
  </sheetViews>
  <sheetFormatPr defaultRowHeight="15.75" outlineLevelRow="1" x14ac:dyDescent="0.25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12.875" style="1" customWidth="1"/>
    <col min="6" max="8" width="12" style="1" customWidth="1"/>
    <col min="9" max="16384" width="9" style="1"/>
  </cols>
  <sheetData>
    <row r="1" spans="1:8" ht="69.75" hidden="1" customHeight="1" outlineLevel="1" x14ac:dyDescent="0.25">
      <c r="F1" s="165" t="s">
        <v>177</v>
      </c>
      <c r="G1" s="165"/>
      <c r="H1" s="165"/>
    </row>
    <row r="2" spans="1:8" hidden="1" outlineLevel="1" x14ac:dyDescent="0.25"/>
    <row r="3" spans="1:8" hidden="1" outlineLevel="1" x14ac:dyDescent="0.25"/>
    <row r="4" spans="1:8" ht="123" customHeight="1" collapsed="1" x14ac:dyDescent="0.25">
      <c r="F4" s="180" t="s">
        <v>138</v>
      </c>
      <c r="G4" s="180"/>
      <c r="H4" s="180"/>
    </row>
    <row r="5" spans="1:8" x14ac:dyDescent="0.25">
      <c r="A5" s="25"/>
    </row>
    <row r="6" spans="1:8" x14ac:dyDescent="0.25">
      <c r="A6" s="169" t="s">
        <v>1</v>
      </c>
      <c r="B6" s="169"/>
      <c r="C6" s="169"/>
      <c r="D6" s="169"/>
      <c r="E6" s="169"/>
      <c r="F6" s="169"/>
      <c r="G6" s="169"/>
      <c r="H6" s="169"/>
    </row>
    <row r="7" spans="1:8" ht="36.75" customHeight="1" x14ac:dyDescent="0.25">
      <c r="A7" s="170" t="s">
        <v>124</v>
      </c>
      <c r="B7" s="170"/>
      <c r="C7" s="170"/>
      <c r="D7" s="170"/>
      <c r="E7" s="170"/>
      <c r="F7" s="170"/>
      <c r="G7" s="170"/>
      <c r="H7" s="170"/>
    </row>
    <row r="8" spans="1:8" x14ac:dyDescent="0.25">
      <c r="A8" s="25"/>
    </row>
    <row r="9" spans="1:8" x14ac:dyDescent="0.25">
      <c r="A9" s="171" t="s">
        <v>11</v>
      </c>
      <c r="B9" s="171" t="s">
        <v>33</v>
      </c>
      <c r="C9" s="171" t="s">
        <v>2</v>
      </c>
      <c r="D9" s="171" t="s">
        <v>34</v>
      </c>
      <c r="E9" s="171" t="s">
        <v>35</v>
      </c>
      <c r="F9" s="171"/>
      <c r="G9" s="171"/>
      <c r="H9" s="171"/>
    </row>
    <row r="10" spans="1:8" x14ac:dyDescent="0.25">
      <c r="A10" s="171"/>
      <c r="B10" s="171"/>
      <c r="C10" s="171"/>
      <c r="D10" s="171"/>
      <c r="E10" s="54">
        <f>'пр 1 к ПП 1'!E10</f>
        <v>2018</v>
      </c>
      <c r="F10" s="104">
        <f>'пр 1 к ПП 1'!F10</f>
        <v>2019</v>
      </c>
      <c r="G10" s="104">
        <f>'пр 1 к ПП 1'!G10</f>
        <v>2020</v>
      </c>
      <c r="H10" s="104">
        <f>'пр 1 к ПП 1'!H10</f>
        <v>2021</v>
      </c>
    </row>
    <row r="11" spans="1:8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</row>
    <row r="12" spans="1:8" ht="39" customHeight="1" x14ac:dyDescent="0.25">
      <c r="A12" s="186" t="s">
        <v>96</v>
      </c>
      <c r="B12" s="187"/>
      <c r="C12" s="187"/>
      <c r="D12" s="187"/>
      <c r="E12" s="187"/>
      <c r="F12" s="187"/>
      <c r="G12" s="187"/>
      <c r="H12" s="188"/>
    </row>
    <row r="13" spans="1:8" ht="54" customHeight="1" x14ac:dyDescent="0.25">
      <c r="A13" s="16"/>
      <c r="B13" s="186" t="s">
        <v>97</v>
      </c>
      <c r="C13" s="187"/>
      <c r="D13" s="188"/>
      <c r="E13" s="16"/>
      <c r="F13" s="16"/>
      <c r="G13" s="16"/>
      <c r="H13" s="16"/>
    </row>
    <row r="14" spans="1:8" x14ac:dyDescent="0.25">
      <c r="A14" s="16">
        <v>1</v>
      </c>
      <c r="B14" s="16" t="s">
        <v>57</v>
      </c>
      <c r="C14" s="16"/>
      <c r="D14" s="16"/>
      <c r="E14" s="16"/>
      <c r="F14" s="16"/>
      <c r="G14" s="16"/>
      <c r="H14" s="16"/>
    </row>
    <row r="15" spans="1:8" x14ac:dyDescent="0.25">
      <c r="A15" s="16" t="s">
        <v>3</v>
      </c>
      <c r="B15" s="16" t="s">
        <v>58</v>
      </c>
      <c r="C15" s="16" t="s">
        <v>65</v>
      </c>
      <c r="D15" s="16" t="s">
        <v>91</v>
      </c>
      <c r="E15" s="23">
        <f>'пр к пасп'!G28</f>
        <v>2</v>
      </c>
      <c r="F15" s="23">
        <f>'пр к пасп'!H28</f>
        <v>2</v>
      </c>
      <c r="G15" s="23">
        <f>'пр к пасп'!I28</f>
        <v>2</v>
      </c>
      <c r="H15" s="23">
        <f>'пр к пасп'!J28</f>
        <v>2</v>
      </c>
    </row>
    <row r="16" spans="1:8" ht="36.75" customHeight="1" x14ac:dyDescent="0.25">
      <c r="A16" s="16" t="s">
        <v>48</v>
      </c>
      <c r="B16" s="18" t="s">
        <v>59</v>
      </c>
      <c r="C16" s="16" t="s">
        <v>65</v>
      </c>
      <c r="D16" s="40" t="s">
        <v>91</v>
      </c>
      <c r="E16" s="23">
        <f>'пр к пасп'!G29</f>
        <v>10</v>
      </c>
      <c r="F16" s="23">
        <f>'пр к пасп'!H29</f>
        <v>10</v>
      </c>
      <c r="G16" s="23">
        <f>'пр к пасп'!I29</f>
        <v>10</v>
      </c>
      <c r="H16" s="23">
        <f>'пр к пасп'!J29</f>
        <v>10</v>
      </c>
    </row>
    <row r="17" spans="1:8" ht="18" customHeight="1" x14ac:dyDescent="0.25">
      <c r="A17" s="16" t="s">
        <v>98</v>
      </c>
      <c r="B17" s="16" t="s">
        <v>64</v>
      </c>
      <c r="C17" s="16" t="s">
        <v>52</v>
      </c>
      <c r="D17" s="40" t="s">
        <v>91</v>
      </c>
      <c r="E17" s="121">
        <f>'пр к пасп'!I30</f>
        <v>876</v>
      </c>
      <c r="F17" s="121">
        <f>'пр к пасп'!J30</f>
        <v>877</v>
      </c>
      <c r="G17" s="121">
        <f>'пр к пасп'!K30</f>
        <v>878</v>
      </c>
      <c r="H17" s="121">
        <f>'пр к пасп'!L30</f>
        <v>879</v>
      </c>
    </row>
    <row r="18" spans="1:8" x14ac:dyDescent="0.25">
      <c r="A18" s="25"/>
    </row>
    <row r="19" spans="1:8" x14ac:dyDescent="0.25">
      <c r="A19" s="25"/>
    </row>
    <row r="20" spans="1:8" x14ac:dyDescent="0.25">
      <c r="A20" s="25"/>
    </row>
  </sheetData>
  <mergeCells count="11">
    <mergeCell ref="F1:H1"/>
    <mergeCell ref="F4:H4"/>
    <mergeCell ref="A12:H12"/>
    <mergeCell ref="B13:D13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19685039370078741" header="0.31496062992125984" footer="0.31496062992125984"/>
  <pageSetup paperSize="9" scale="90" firstPageNumber="45" orientation="landscape" useFirstPageNumber="1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5"/>
  <sheetViews>
    <sheetView view="pageBreakPreview" topLeftCell="A4" zoomScale="60" zoomScaleNormal="100" workbookViewId="0">
      <selection activeCell="P34" sqref="P34"/>
    </sheetView>
  </sheetViews>
  <sheetFormatPr defaultRowHeight="15.75" outlineLevelRow="1" x14ac:dyDescent="0.25"/>
  <cols>
    <col min="1" max="1" width="4.75" style="1" customWidth="1"/>
    <col min="2" max="2" width="22" style="1" customWidth="1"/>
    <col min="3" max="3" width="11.5" style="1" customWidth="1"/>
    <col min="4" max="4" width="5.5" style="1" customWidth="1"/>
    <col min="5" max="5" width="6.25" style="1" customWidth="1"/>
    <col min="6" max="6" width="11.375" style="1" customWidth="1"/>
    <col min="7" max="7" width="4.625" style="1" customWidth="1"/>
    <col min="8" max="8" width="10.75" style="1" customWidth="1"/>
    <col min="9" max="9" width="9.25" style="1" customWidth="1"/>
    <col min="10" max="10" width="9.125" style="1" customWidth="1"/>
    <col min="11" max="11" width="19" style="1" customWidth="1"/>
    <col min="12" max="12" width="24.5" style="1" customWidth="1"/>
    <col min="13" max="16384" width="9" style="1"/>
  </cols>
  <sheetData>
    <row r="1" spans="1:13" ht="78" hidden="1" customHeight="1" outlineLevel="1" x14ac:dyDescent="0.25">
      <c r="K1" s="165" t="s">
        <v>178</v>
      </c>
      <c r="L1" s="165"/>
      <c r="M1" s="165"/>
    </row>
    <row r="2" spans="1:13" hidden="1" outlineLevel="1" x14ac:dyDescent="0.25"/>
    <row r="3" spans="1:13" hidden="1" outlineLevel="1" x14ac:dyDescent="0.25"/>
    <row r="4" spans="1:13" ht="103.5" customHeight="1" collapsed="1" x14ac:dyDescent="0.25">
      <c r="K4" s="180" t="s">
        <v>139</v>
      </c>
      <c r="L4" s="180"/>
    </row>
    <row r="5" spans="1:13" x14ac:dyDescent="0.25">
      <c r="A5" s="25"/>
    </row>
    <row r="6" spans="1:13" x14ac:dyDescent="0.25">
      <c r="A6" s="169" t="s">
        <v>1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</row>
    <row r="7" spans="1:13" ht="41.25" customHeight="1" x14ac:dyDescent="0.25">
      <c r="A7" s="170" t="s">
        <v>99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</row>
    <row r="8" spans="1:13" x14ac:dyDescent="0.25">
      <c r="A8" s="25"/>
    </row>
    <row r="9" spans="1:13" ht="33.75" customHeight="1" x14ac:dyDescent="0.25">
      <c r="A9" s="171" t="s">
        <v>11</v>
      </c>
      <c r="B9" s="171" t="s">
        <v>37</v>
      </c>
      <c r="C9" s="171" t="s">
        <v>18</v>
      </c>
      <c r="D9" s="171" t="s">
        <v>16</v>
      </c>
      <c r="E9" s="171"/>
      <c r="F9" s="171"/>
      <c r="G9" s="171"/>
      <c r="H9" s="171" t="s">
        <v>38</v>
      </c>
      <c r="I9" s="171"/>
      <c r="J9" s="171"/>
      <c r="K9" s="171"/>
      <c r="L9" s="171" t="s">
        <v>39</v>
      </c>
    </row>
    <row r="10" spans="1:13" ht="79.5" customHeight="1" x14ac:dyDescent="0.25">
      <c r="A10" s="171"/>
      <c r="B10" s="171"/>
      <c r="C10" s="171"/>
      <c r="D10" s="39" t="s">
        <v>18</v>
      </c>
      <c r="E10" s="39" t="s">
        <v>19</v>
      </c>
      <c r="F10" s="39" t="s">
        <v>20</v>
      </c>
      <c r="G10" s="39" t="s">
        <v>21</v>
      </c>
      <c r="H10" s="39">
        <f>'пр 1 к ПП 1'!F10</f>
        <v>2019</v>
      </c>
      <c r="I10" s="104">
        <f>'пр 1 к ПП 1'!G10</f>
        <v>2020</v>
      </c>
      <c r="J10" s="104">
        <f>'пр 1 к ПП 1'!H10</f>
        <v>2021</v>
      </c>
      <c r="K10" s="39" t="s">
        <v>40</v>
      </c>
      <c r="L10" s="171"/>
    </row>
    <row r="11" spans="1:13" x14ac:dyDescent="0.25">
      <c r="A11" s="39">
        <v>1</v>
      </c>
      <c r="B11" s="39">
        <v>2</v>
      </c>
      <c r="C11" s="39">
        <v>3</v>
      </c>
      <c r="D11" s="39">
        <v>4</v>
      </c>
      <c r="E11" s="39">
        <v>5</v>
      </c>
      <c r="F11" s="39">
        <v>6</v>
      </c>
      <c r="G11" s="39">
        <v>7</v>
      </c>
      <c r="H11" s="39">
        <v>8</v>
      </c>
      <c r="I11" s="39">
        <v>9</v>
      </c>
      <c r="J11" s="39">
        <v>10</v>
      </c>
      <c r="K11" s="39">
        <v>11</v>
      </c>
      <c r="L11" s="39">
        <v>12</v>
      </c>
    </row>
    <row r="12" spans="1:13" ht="36" customHeight="1" x14ac:dyDescent="0.25">
      <c r="A12" s="40"/>
      <c r="B12" s="186" t="s">
        <v>100</v>
      </c>
      <c r="C12" s="187"/>
      <c r="D12" s="187"/>
      <c r="E12" s="187"/>
      <c r="F12" s="187"/>
      <c r="G12" s="187"/>
      <c r="H12" s="187"/>
      <c r="I12" s="187"/>
      <c r="J12" s="187"/>
      <c r="K12" s="187"/>
      <c r="L12" s="188"/>
    </row>
    <row r="13" spans="1:13" ht="53.25" customHeight="1" x14ac:dyDescent="0.25">
      <c r="A13" s="40"/>
      <c r="B13" s="186" t="s">
        <v>101</v>
      </c>
      <c r="C13" s="187"/>
      <c r="D13" s="187"/>
      <c r="E13" s="187"/>
      <c r="F13" s="187"/>
      <c r="G13" s="188"/>
      <c r="H13" s="40"/>
      <c r="I13" s="40"/>
      <c r="J13" s="40"/>
      <c r="K13" s="40"/>
      <c r="L13" s="40"/>
    </row>
    <row r="14" spans="1:13" ht="131.25" customHeight="1" x14ac:dyDescent="0.25">
      <c r="A14" s="39" t="s">
        <v>68</v>
      </c>
      <c r="B14" s="85" t="s">
        <v>102</v>
      </c>
      <c r="C14" s="98" t="s">
        <v>70</v>
      </c>
      <c r="D14" s="98">
        <v>241</v>
      </c>
      <c r="E14" s="26" t="s">
        <v>78</v>
      </c>
      <c r="F14" s="26" t="s">
        <v>119</v>
      </c>
      <c r="G14" s="26" t="s">
        <v>170</v>
      </c>
      <c r="H14" s="31">
        <f>8047.06-1088.009</f>
        <v>6959.0510000000004</v>
      </c>
      <c r="I14" s="31">
        <f>H14</f>
        <v>6959.0510000000004</v>
      </c>
      <c r="J14" s="31">
        <f>I14</f>
        <v>6959.0510000000004</v>
      </c>
      <c r="K14" s="31">
        <f>H14+I14+J14</f>
        <v>20877.153000000002</v>
      </c>
      <c r="L14" s="40" t="s">
        <v>103</v>
      </c>
    </row>
    <row r="15" spans="1:13" ht="39" customHeight="1" x14ac:dyDescent="0.25">
      <c r="A15" s="205" t="s">
        <v>41</v>
      </c>
      <c r="B15" s="206"/>
      <c r="C15" s="43"/>
      <c r="D15" s="43"/>
      <c r="E15" s="26"/>
      <c r="F15" s="43"/>
      <c r="G15" s="43"/>
      <c r="H15" s="44">
        <f>H14</f>
        <v>6959.0510000000004</v>
      </c>
      <c r="I15" s="44">
        <f t="shared" ref="I15:K15" si="0">I14</f>
        <v>6959.0510000000004</v>
      </c>
      <c r="J15" s="44">
        <f t="shared" si="0"/>
        <v>6959.0510000000004</v>
      </c>
      <c r="K15" s="44">
        <f t="shared" si="0"/>
        <v>20877.153000000002</v>
      </c>
      <c r="L15" s="43"/>
    </row>
  </sheetData>
  <mergeCells count="13">
    <mergeCell ref="K1:M1"/>
    <mergeCell ref="K4:L4"/>
    <mergeCell ref="B12:L12"/>
    <mergeCell ref="B13:G13"/>
    <mergeCell ref="A15:B15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8740157480314965" right="0.78740157480314965" top="1.1811023622047245" bottom="0.19685039370078741" header="0.31496062992125984" footer="0.31496062992125984"/>
  <pageSetup paperSize="9" scale="87" firstPageNumber="45" fitToHeight="0" orientation="landscape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15</vt:i4>
      </vt:variant>
    </vt:vector>
  </HeadingPairs>
  <TitlesOfParts>
    <vt:vector size="28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пр. 2 к ПП 4</vt:lpstr>
      <vt:lpstr>пр к ОМ</vt:lpstr>
      <vt:lpstr>пр 6 к Пр</vt:lpstr>
      <vt:lpstr>пр 7 к Пр</vt:lpstr>
      <vt:lpstr>пр 8 к Пр</vt:lpstr>
      <vt:lpstr>'пр 1 к ПП 1'!Заголовки_для_печати</vt:lpstr>
      <vt:lpstr>'пр 6 к Пр'!Заголовки_для_печати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'пр 7 к Пр'!Область_печати</vt:lpstr>
      <vt:lpstr>'пр 8 к Пр'!Область_печати</vt:lpstr>
      <vt:lpstr>'пр к пасп'!Область_печати</vt:lpstr>
      <vt:lpstr>'пр. 1 к ПП 4'!Область_печати</vt:lpstr>
      <vt:lpstr>'пр. 2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Мирошникова </cp:lastModifiedBy>
  <cp:lastPrinted>2019-01-29T08:10:29Z</cp:lastPrinted>
  <dcterms:created xsi:type="dcterms:W3CDTF">2016-10-20T04:37:12Z</dcterms:created>
  <dcterms:modified xsi:type="dcterms:W3CDTF">2019-01-30T02:28:16Z</dcterms:modified>
</cp:coreProperties>
</file>