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горнаяЕМ\Desktop\540-п изм МП образование на 2021 год от 27.07.2021\изм. в МП Образование, школьное питание\"/>
    </mc:Choice>
  </mc:AlternateContent>
  <bookViews>
    <workbookView xWindow="-1515" yWindow="-240" windowWidth="19320" windowHeight="12420" tabRatio="864" firstSheet="6" activeTab="8"/>
  </bookViews>
  <sheets>
    <sheet name="пр 1 к ПП" sheetId="23" state="hidden" r:id="rId1"/>
    <sheet name="пр 1 к ПП 2" sheetId="24" state="hidden" r:id="rId2"/>
    <sheet name="пр 1 к ПП 3" sheetId="25" state="hidden" r:id="rId3"/>
    <sheet name="пр 2 к Пор" sheetId="1" state="hidden" r:id="rId4"/>
    <sheet name="пр 4 к Пор" sheetId="22" state="hidden" r:id="rId5"/>
    <sheet name="пр 5 к Пор" sheetId="4" state="hidden" r:id="rId6"/>
    <sheet name="пр 6 к Пор+" sheetId="15" r:id="rId7"/>
    <sheet name="пр 7 к Пор+" sheetId="17" r:id="rId8"/>
    <sheet name="пр 2 к ПП 1 +" sheetId="18" r:id="rId9"/>
    <sheet name="пр 2 к ПП 2" sheetId="19" state="hidden" r:id="rId10"/>
    <sheet name="пр 2 к ПП 3" sheetId="20" state="hidden" r:id="rId11"/>
    <sheet name="пр к пасп" sheetId="2" state="hidden" r:id="rId12"/>
    <sheet name="ОМ пр" sheetId="21" state="hidden" r:id="rId13"/>
    <sheet name="пр к ОМ" sheetId="9" state="hidden" r:id="rId14"/>
    <sheet name="пр 9 к Пор" sheetId="10" state="hidden" r:id="rId15"/>
    <sheet name="пр 10 к Пор" sheetId="11" state="hidden" r:id="rId16"/>
    <sheet name="пр 11 к Пор" sheetId="12" state="hidden" r:id="rId17"/>
    <sheet name="пр 12 к Пор" sheetId="13" state="hidden" r:id="rId18"/>
    <sheet name="пр 13 к Пор" sheetId="14" state="hidden" r:id="rId19"/>
  </sheets>
  <definedNames>
    <definedName name="_xlnm._FilterDatabase" localSheetId="8" hidden="1">'пр 2 к ПП 1 +'!$B$7:$P$132</definedName>
    <definedName name="Z_2166B299_1DBB_4BE8_98C9_E9EFB21DCA26_.wvu.FilterData" localSheetId="8" hidden="1">'пр 2 к ПП 1 +'!$B$7:$P$132</definedName>
    <definedName name="Z_2715DACA_7FC2_4162_875B_92B3FB82D8B1_.wvu.FilterData" localSheetId="8" hidden="1">'пр 2 к ПП 1 +'!$B$7:$P$132</definedName>
    <definedName name="Z_29BFB567_1C85_481C_A8AF_8210D8E0792F_.wvu.FilterData" localSheetId="8" hidden="1">'пр 2 к ПП 1 +'!$B$7:$P$132</definedName>
    <definedName name="Z_3AB5DFBB_09FD_4C2F_9D3D_E333A248F7A4_.wvu.FilterData" localSheetId="8" hidden="1">'пр 2 к ПП 1 +'!$B$7:$P$132</definedName>
    <definedName name="Z_3AB5DFBB_09FD_4C2F_9D3D_E333A248F7A4_.wvu.PrintArea" localSheetId="12" hidden="1">'ОМ пр'!$A$1:$L$11</definedName>
    <definedName name="Z_3AB5DFBB_09FD_4C2F_9D3D_E333A248F7A4_.wvu.PrintArea" localSheetId="8" hidden="1">'пр 2 к ПП 1 +'!$B$4:$M$134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Пор+'!$B$6:$L$33</definedName>
    <definedName name="Z_3AB5DFBB_09FD_4C2F_9D3D_E333A248F7A4_.wvu.PrintArea" localSheetId="7" hidden="1">'пр 7 к Пор+'!$B$6:$H$47</definedName>
    <definedName name="Z_3AB5DFBB_09FD_4C2F_9D3D_E333A248F7A4_.wvu.PrintTitles" localSheetId="12" hidden="1">'ОМ пр'!$A$3:$IT$4</definedName>
    <definedName name="Z_3AB5DFBB_09FD_4C2F_9D3D_E333A248F7A4_.wvu.PrintTitles" localSheetId="8" hidden="1">'пр 2 к ПП 1 +'!$B$6:$IW$7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Пор+'!$A$10:$IV$11</definedName>
    <definedName name="Z_3AB5DFBB_09FD_4C2F_9D3D_E333A248F7A4_.wvu.PrintTitles" localSheetId="7" hidden="1">'пр 7 к Пор+'!$B$8:$IW$9</definedName>
    <definedName name="Z_3AB5DFBB_09FD_4C2F_9D3D_E333A248F7A4_.wvu.Rows" localSheetId="12" hidden="1">'ОМ пр'!#REF!,'ОМ пр'!#REF!</definedName>
    <definedName name="Z_3AB5DFBB_09FD_4C2F_9D3D_E333A248F7A4_.wvu.Rows" localSheetId="8" hidden="1">'пр 2 к ПП 1 +'!#REF!,'пр 2 к ПП 1 +'!#REF!,'пр 2 к ПП 1 +'!#REF!,'пр 2 к ПП 1 +'!#REF!,'пр 2 к ПП 1 +'!#REF!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 +'!$B$7:$P$132</definedName>
    <definedName name="Z_4767DD30_F6FB_4FF0_A429_8866A8232500_.wvu.PrintArea" localSheetId="12" hidden="1">'ОМ пр'!$A$1:$L$11</definedName>
    <definedName name="Z_4767DD30_F6FB_4FF0_A429_8866A8232500_.wvu.PrintArea" localSheetId="8" hidden="1">'пр 2 к ПП 1 +'!$B$4:$M$134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Пор+'!$B$6:$L$33</definedName>
    <definedName name="Z_4767DD30_F6FB_4FF0_A429_8866A8232500_.wvu.PrintArea" localSheetId="7" hidden="1">'пр 7 к Пор+'!$B$6:$H$47</definedName>
    <definedName name="Z_4767DD30_F6FB_4FF0_A429_8866A8232500_.wvu.PrintTitles" localSheetId="12" hidden="1">'ОМ пр'!$A$3:$IT$4</definedName>
    <definedName name="Z_4767DD30_F6FB_4FF0_A429_8866A8232500_.wvu.PrintTitles" localSheetId="8" hidden="1">'пр 2 к ПП 1 +'!$B$6:$IW$7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Пор+'!$A$10:$IV$11</definedName>
    <definedName name="Z_4767DD30_F6FB_4FF0_A429_8866A8232500_.wvu.PrintTitles" localSheetId="7" hidden="1">'пр 7 к Пор+'!$B$8:$IW$9</definedName>
    <definedName name="Z_4767DD30_F6FB_4FF0_A429_8866A8232500_.wvu.Rows" localSheetId="12" hidden="1">'ОМ пр'!#REF!,'ОМ пр'!#REF!</definedName>
    <definedName name="Z_4767DD30_F6FB_4FF0_A429_8866A8232500_.wvu.Rows" localSheetId="8" hidden="1">'пр 2 к ПП 1 +'!$B$14:$IW$14,'пр 2 к ПП 1 +'!#REF!,'пр 2 к ПП 1 +'!#REF!,'пр 2 к ПП 1 +'!#REF!,'пр 2 к ПП 1 +'!#REF!,'пр 2 к ПП 1 +'!#REF!,'пр 2 к ПП 1 +'!#REF!,'пр 2 к ПП 1 +'!#REF!,'пр 2 к ПП 1 +'!#REF!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 +'!$B$7:$P$132</definedName>
    <definedName name="Z_7C917F30_361A_4C86_9002_2134EAE2E3CF_.wvu.FilterData" localSheetId="8" hidden="1">'пр 2 к ПП 1 +'!$B$7:$P$132</definedName>
    <definedName name="Z_7C917F30_361A_4C86_9002_2134EAE2E3CF_.wvu.PrintArea" localSheetId="8" hidden="1">'пр 2 к ПП 1 +'!$B$4:$M$134</definedName>
    <definedName name="Z_7C917F30_361A_4C86_9002_2134EAE2E3CF_.wvu.PrintArea" localSheetId="7" hidden="1">'пр 7 к Пор+'!$B$6:$H$47</definedName>
    <definedName name="Z_7C917F30_361A_4C86_9002_2134EAE2E3CF_.wvu.PrintTitles" localSheetId="12" hidden="1">'ОМ пр'!$A$3:$IT$4</definedName>
    <definedName name="Z_7C917F30_361A_4C86_9002_2134EAE2E3CF_.wvu.PrintTitles" localSheetId="8" hidden="1">'пр 2 к ПП 1 +'!$B$6:$IW$7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Пор+'!$B$8:$IW$9</definedName>
    <definedName name="Z_7C917F30_361A_4C86_9002_2134EAE2E3CF_.wvu.Rows" localSheetId="12" hidden="1">'ОМ пр'!#REF!,'ОМ пр'!#REF!</definedName>
    <definedName name="Z_7C917F30_361A_4C86_9002_2134EAE2E3CF_.wvu.Rows" localSheetId="8" hidden="1">'пр 2 к ПП 1 +'!$B$14:$IW$14,'пр 2 к ПП 1 +'!#REF!,'пр 2 к ПП 1 +'!#REF!,'пр 2 к ПП 1 +'!#REF!,'пр 2 к ПП 1 +'!#REF!,'пр 2 к ПП 1 +'!#REF!,'пр 2 к ПП 1 +'!#REF!,'пр 2 к ПП 1 +'!#REF!,'пр 2 к ПП 1 +'!#REF!,'пр 2 к ПП 1 +'!#REF!,'пр 2 к ПП 1 +'!#REF!,'пр 2 к ПП 1 +'!#REF!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 +'!$B$7:$P$132</definedName>
    <definedName name="Z_AD6F79BD_847B_4421_A1AA_268A55FACAB4_.wvu.FilterData" localSheetId="8" hidden="1">'пр 2 к ПП 1 +'!$B$7:$P$132</definedName>
    <definedName name="Z_B45C2115_52AF_4E7B_8578_551FB3CF371E_.wvu.FilterData" localSheetId="8" hidden="1">'пр 2 к ПП 1 +'!$B$7:$P$132</definedName>
    <definedName name="Z_C75D4C66_EC35_48DB_8FCD_E29923CDB091_.wvu.FilterData" localSheetId="8" hidden="1">'пр 2 к ПП 1 +'!$B$7:$P$132</definedName>
    <definedName name="Z_CDE1D6F6_68DF_42F8_B01A_FF6465B24CCD_.wvu.FilterData" localSheetId="8" hidden="1">'пр 2 к ПП 1 +'!$B$7:$P$132</definedName>
    <definedName name="Z_CDE1D6F6_68DF_42F8_B01A_FF6465B24CCD_.wvu.PrintArea" localSheetId="12" hidden="1">'ОМ пр'!$A$1:$L$11</definedName>
    <definedName name="Z_CDE1D6F6_68DF_42F8_B01A_FF6465B24CCD_.wvu.PrintArea" localSheetId="8" hidden="1">'пр 2 к ПП 1 +'!$B$4:$M$134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Пор+'!$B$6:$L$33</definedName>
    <definedName name="Z_CDE1D6F6_68DF_42F8_B01A_FF6465B24CCD_.wvu.PrintArea" localSheetId="7" hidden="1">'пр 7 к Пор+'!$B$6:$H$47</definedName>
    <definedName name="Z_CDE1D6F6_68DF_42F8_B01A_FF6465B24CCD_.wvu.PrintTitles" localSheetId="12" hidden="1">'ОМ пр'!$A$3:$IT$4</definedName>
    <definedName name="Z_CDE1D6F6_68DF_42F8_B01A_FF6465B24CCD_.wvu.PrintTitles" localSheetId="8" hidden="1">'пр 2 к ПП 1 +'!$B$6:$IW$7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Пор+'!$A$10:$IV$11</definedName>
    <definedName name="Z_CDE1D6F6_68DF_42F8_B01A_FF6465B24CCD_.wvu.PrintTitles" localSheetId="7" hidden="1">'пр 7 к Пор+'!$B$8:$IW$9</definedName>
    <definedName name="Z_CDE1D6F6_68DF_42F8_B01A_FF6465B24CCD_.wvu.Rows" localSheetId="12" hidden="1">'ОМ пр'!#REF!,'ОМ пр'!#REF!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 +'!$B$7:$P$132</definedName>
    <definedName name="Z_FAC3C627_8E23_41AB_B3FB_95B33614D8DB_.wvu.FilterData" localSheetId="8" hidden="1">'пр 2 к ПП 1 +'!$B$7:$P$132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4">'пр 9 к Пор'!$16:$19</definedName>
    <definedName name="_xlnm.Print_Area" localSheetId="0">'пр 1 к ПП'!$A$1:$L$43</definedName>
    <definedName name="_xlnm.Print_Area" localSheetId="18">'пр 13 к Пор'!$A$1:$F$35</definedName>
    <definedName name="_xlnm.Print_Area" localSheetId="8">'пр 2 к ПП 1 +'!$B$1:$M$132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Пор+'!$A$1:$M$36</definedName>
    <definedName name="_xlnm.Print_Area" localSheetId="7">'пр 7 к Пор+'!$A$1:$H$49</definedName>
    <definedName name="_xlnm.Print_Area" localSheetId="11">'пр к пасп'!$A$1:$M$23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3" i="18" l="1"/>
  <c r="I100" i="18" l="1"/>
  <c r="I70" i="18"/>
  <c r="I26" i="18"/>
  <c r="I62" i="18"/>
  <c r="I56" i="18"/>
  <c r="I22" i="18"/>
  <c r="I94" i="18"/>
  <c r="I59" i="18"/>
  <c r="L59" i="18" s="1"/>
  <c r="I112" i="18"/>
  <c r="I111" i="18"/>
  <c r="I109" i="18"/>
  <c r="H13" i="20"/>
  <c r="H9" i="20"/>
  <c r="I54" i="18"/>
  <c r="I61" i="18"/>
  <c r="I105" i="18"/>
  <c r="I106" i="18"/>
  <c r="H15" i="20"/>
  <c r="I121" i="18"/>
  <c r="I119" i="18"/>
  <c r="I120" i="18"/>
  <c r="I113" i="18"/>
  <c r="K139" i="18"/>
  <c r="J140" i="18"/>
  <c r="K140" i="18"/>
  <c r="L44" i="18"/>
  <c r="L43" i="18"/>
  <c r="L42" i="18"/>
  <c r="H15" i="19"/>
  <c r="H34" i="19" s="1"/>
  <c r="K118" i="18"/>
  <c r="J118" i="18"/>
  <c r="J131" i="18" s="1"/>
  <c r="I118" i="18"/>
  <c r="L85" i="18"/>
  <c r="L83" i="18"/>
  <c r="L79" i="18"/>
  <c r="L76" i="18"/>
  <c r="L68" i="18"/>
  <c r="L58" i="18"/>
  <c r="L51" i="18"/>
  <c r="L46" i="18"/>
  <c r="L40" i="18"/>
  <c r="L147" i="18"/>
  <c r="L148" i="18"/>
  <c r="L146" i="18"/>
  <c r="J89" i="18"/>
  <c r="K89" i="18"/>
  <c r="L138" i="18"/>
  <c r="K11" i="20"/>
  <c r="K17" i="20"/>
  <c r="I34" i="19"/>
  <c r="J34" i="19"/>
  <c r="I35" i="19"/>
  <c r="J35" i="19"/>
  <c r="H35" i="19"/>
  <c r="K15" i="19"/>
  <c r="K135" i="18"/>
  <c r="L87" i="18"/>
  <c r="L86" i="18"/>
  <c r="J35" i="18"/>
  <c r="K35" i="18"/>
  <c r="J102" i="18"/>
  <c r="K102" i="18"/>
  <c r="J107" i="18"/>
  <c r="K107" i="18"/>
  <c r="K131" i="18"/>
  <c r="I135" i="18" l="1"/>
  <c r="I89" i="18"/>
  <c r="J135" i="18"/>
  <c r="J139" i="18"/>
  <c r="I140" i="18"/>
  <c r="I139" i="18"/>
  <c r="K132" i="18"/>
  <c r="K136" i="18" s="1"/>
  <c r="J132" i="18"/>
  <c r="J136" i="18" s="1"/>
  <c r="L75" i="18"/>
  <c r="L63" i="18"/>
  <c r="L125" i="18"/>
  <c r="L84" i="18"/>
  <c r="L82" i="18"/>
  <c r="L139" i="18" l="1"/>
  <c r="K145" i="18"/>
  <c r="I36" i="15"/>
  <c r="K8" i="21"/>
  <c r="J35" i="15" l="1"/>
  <c r="K35" i="15"/>
  <c r="J36" i="15"/>
  <c r="K36" i="15"/>
  <c r="I35" i="15"/>
  <c r="L45" i="18"/>
  <c r="L47" i="18"/>
  <c r="K10" i="19"/>
  <c r="I11" i="19"/>
  <c r="I30" i="19" s="1"/>
  <c r="J11" i="19"/>
  <c r="J30" i="19" s="1"/>
  <c r="H11" i="19"/>
  <c r="H30" i="19" s="1"/>
  <c r="L23" i="18"/>
  <c r="L101" i="18"/>
  <c r="L71" i="18"/>
  <c r="I102" i="18" l="1"/>
  <c r="K16" i="20"/>
  <c r="K7" i="21"/>
  <c r="L115" i="18"/>
  <c r="L116" i="18"/>
  <c r="L114" i="18"/>
  <c r="I21" i="15" l="1"/>
  <c r="L121" i="18"/>
  <c r="L122" i="18"/>
  <c r="L123" i="18"/>
  <c r="G21" i="17"/>
  <c r="E21" i="17"/>
  <c r="H44" i="17"/>
  <c r="H42" i="17"/>
  <c r="H41" i="17"/>
  <c r="H40" i="17"/>
  <c r="J10" i="21"/>
  <c r="K33" i="15" s="1"/>
  <c r="I10" i="21"/>
  <c r="J33" i="15" s="1"/>
  <c r="H10" i="21"/>
  <c r="E45" i="17" s="1"/>
  <c r="E39" i="17" s="1"/>
  <c r="K9" i="21"/>
  <c r="L35" i="15" s="1"/>
  <c r="K6" i="21"/>
  <c r="L36" i="15" s="1"/>
  <c r="J28" i="15"/>
  <c r="K28" i="15"/>
  <c r="I28" i="15"/>
  <c r="J23" i="15"/>
  <c r="K23" i="15"/>
  <c r="I23" i="15"/>
  <c r="J142" i="18"/>
  <c r="J22" i="15" s="1"/>
  <c r="K142" i="18"/>
  <c r="K22" i="15" s="1"/>
  <c r="K17" i="15" s="1"/>
  <c r="I142" i="18"/>
  <c r="I22" i="15" s="1"/>
  <c r="I25" i="15"/>
  <c r="L100" i="18"/>
  <c r="L110" i="18"/>
  <c r="L60" i="18"/>
  <c r="L57" i="18"/>
  <c r="L24" i="18"/>
  <c r="F20" i="17"/>
  <c r="G20" i="17"/>
  <c r="G13" i="17" s="1"/>
  <c r="E20" i="17"/>
  <c r="K29" i="20"/>
  <c r="J27" i="20"/>
  <c r="I27" i="20"/>
  <c r="H27" i="20"/>
  <c r="J26" i="20"/>
  <c r="I26" i="20"/>
  <c r="H26" i="20"/>
  <c r="J25" i="20"/>
  <c r="I25" i="20"/>
  <c r="H25" i="20"/>
  <c r="J21" i="20"/>
  <c r="G36" i="17" s="1"/>
  <c r="G32" i="17" s="1"/>
  <c r="I21" i="20"/>
  <c r="F36" i="17" s="1"/>
  <c r="F32" i="17" s="1"/>
  <c r="H21" i="20"/>
  <c r="E36" i="17" s="1"/>
  <c r="K20" i="20"/>
  <c r="K18" i="20"/>
  <c r="K15" i="20"/>
  <c r="K14" i="20"/>
  <c r="K13" i="20"/>
  <c r="K12" i="20"/>
  <c r="K10" i="20"/>
  <c r="K9" i="20"/>
  <c r="K8" i="20"/>
  <c r="K29" i="15"/>
  <c r="J29" i="15"/>
  <c r="I29" i="15"/>
  <c r="G29" i="17"/>
  <c r="F29" i="17"/>
  <c r="J28" i="19"/>
  <c r="G27" i="17" s="1"/>
  <c r="I28" i="19"/>
  <c r="F27" i="17" s="1"/>
  <c r="H28" i="19"/>
  <c r="H25" i="19"/>
  <c r="J23" i="19"/>
  <c r="J24" i="19" s="1"/>
  <c r="I23" i="19"/>
  <c r="H23" i="19"/>
  <c r="K22" i="19"/>
  <c r="K21" i="19"/>
  <c r="J19" i="19"/>
  <c r="I19" i="19"/>
  <c r="I24" i="19" s="1"/>
  <c r="H19" i="19"/>
  <c r="H24" i="19" s="1"/>
  <c r="K18" i="19"/>
  <c r="K17" i="19"/>
  <c r="K16" i="19"/>
  <c r="K14" i="19"/>
  <c r="K13" i="19"/>
  <c r="K9" i="19"/>
  <c r="K8" i="19"/>
  <c r="K141" i="18"/>
  <c r="K24" i="15" s="1"/>
  <c r="K16" i="15" s="1"/>
  <c r="J141" i="18"/>
  <c r="J24" i="15" s="1"/>
  <c r="I141" i="18"/>
  <c r="I24" i="15" s="1"/>
  <c r="K25" i="15"/>
  <c r="J25" i="15"/>
  <c r="G24" i="17"/>
  <c r="E24" i="17"/>
  <c r="I131" i="18"/>
  <c r="L130" i="18"/>
  <c r="L129" i="18"/>
  <c r="L128" i="18"/>
  <c r="L127" i="18"/>
  <c r="L126" i="18"/>
  <c r="L124" i="18"/>
  <c r="L120" i="18"/>
  <c r="L118" i="18"/>
  <c r="L117" i="18"/>
  <c r="L113" i="18"/>
  <c r="L111" i="18"/>
  <c r="L109" i="18"/>
  <c r="I107" i="18"/>
  <c r="L106" i="18"/>
  <c r="L105" i="18"/>
  <c r="L104" i="18"/>
  <c r="L99" i="18"/>
  <c r="L94" i="18"/>
  <c r="L92" i="18"/>
  <c r="L91" i="18"/>
  <c r="L81" i="18"/>
  <c r="L80" i="18"/>
  <c r="L78" i="18"/>
  <c r="L77" i="18"/>
  <c r="L74" i="18"/>
  <c r="L73" i="18"/>
  <c r="L72" i="18"/>
  <c r="L70" i="18"/>
  <c r="L69" i="18"/>
  <c r="L67" i="18"/>
  <c r="L66" i="18"/>
  <c r="L65" i="18"/>
  <c r="L64" i="18"/>
  <c r="L62" i="18"/>
  <c r="L61" i="18"/>
  <c r="L56" i="18"/>
  <c r="L55" i="18"/>
  <c r="L54" i="18"/>
  <c r="L53" i="18"/>
  <c r="L52" i="18"/>
  <c r="L50" i="18"/>
  <c r="L49" i="18"/>
  <c r="L48" i="18"/>
  <c r="L41" i="18"/>
  <c r="L39" i="18"/>
  <c r="L38" i="18"/>
  <c r="L37" i="18"/>
  <c r="I35" i="18"/>
  <c r="L34" i="18"/>
  <c r="L33" i="18"/>
  <c r="L32" i="18"/>
  <c r="L31" i="18"/>
  <c r="L30" i="18"/>
  <c r="L29" i="18"/>
  <c r="L28" i="18"/>
  <c r="L27" i="18"/>
  <c r="L26" i="18"/>
  <c r="L25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H38" i="17"/>
  <c r="H35" i="17"/>
  <c r="H34" i="17"/>
  <c r="H33" i="17"/>
  <c r="H31" i="17"/>
  <c r="H26" i="17"/>
  <c r="H19" i="17"/>
  <c r="F16" i="17"/>
  <c r="H12" i="17"/>
  <c r="F13" i="17" l="1"/>
  <c r="I18" i="15"/>
  <c r="L89" i="18"/>
  <c r="L135" i="18"/>
  <c r="L102" i="18"/>
  <c r="L107" i="18"/>
  <c r="L35" i="18"/>
  <c r="L131" i="18"/>
  <c r="K11" i="19"/>
  <c r="G45" i="17"/>
  <c r="G39" i="17" s="1"/>
  <c r="I29" i="19"/>
  <c r="F28" i="17" s="1"/>
  <c r="J29" i="19"/>
  <c r="G28" i="17" s="1"/>
  <c r="G25" i="17" s="1"/>
  <c r="H29" i="19"/>
  <c r="E28" i="17" s="1"/>
  <c r="H26" i="19"/>
  <c r="K19" i="19"/>
  <c r="L33" i="15"/>
  <c r="K15" i="15"/>
  <c r="F45" i="17"/>
  <c r="F39" i="17" s="1"/>
  <c r="J15" i="15"/>
  <c r="E17" i="17"/>
  <c r="J21" i="15"/>
  <c r="J28" i="20"/>
  <c r="J26" i="15"/>
  <c r="H28" i="20"/>
  <c r="I19" i="15"/>
  <c r="H43" i="17"/>
  <c r="K10" i="21"/>
  <c r="K26" i="15"/>
  <c r="K21" i="15"/>
  <c r="K23" i="19"/>
  <c r="K28" i="19"/>
  <c r="I28" i="20"/>
  <c r="H30" i="20"/>
  <c r="J30" i="20"/>
  <c r="K34" i="19"/>
  <c r="K30" i="19"/>
  <c r="K35" i="19"/>
  <c r="I132" i="18"/>
  <c r="I136" i="18" s="1"/>
  <c r="I17" i="15"/>
  <c r="I16" i="15"/>
  <c r="E32" i="17"/>
  <c r="H32" i="17" s="1"/>
  <c r="H36" i="17"/>
  <c r="K18" i="15"/>
  <c r="L137" i="18"/>
  <c r="L140" i="18"/>
  <c r="L141" i="18"/>
  <c r="L142" i="18"/>
  <c r="K21" i="20"/>
  <c r="K26" i="20"/>
  <c r="K27" i="20"/>
  <c r="L25" i="15"/>
  <c r="L24" i="15"/>
  <c r="J18" i="15"/>
  <c r="J17" i="15"/>
  <c r="I26" i="15"/>
  <c r="I32" i="15"/>
  <c r="I30" i="15" s="1"/>
  <c r="I14" i="15" s="1"/>
  <c r="K32" i="15"/>
  <c r="K30" i="15" s="1"/>
  <c r="J32" i="15"/>
  <c r="J30" i="15" s="1"/>
  <c r="F24" i="17"/>
  <c r="F21" i="17"/>
  <c r="H21" i="17" s="1"/>
  <c r="E27" i="17"/>
  <c r="E13" i="17" s="1"/>
  <c r="E29" i="17"/>
  <c r="H29" i="17" s="1"/>
  <c r="H20" i="17"/>
  <c r="I30" i="20"/>
  <c r="K25" i="20"/>
  <c r="H30" i="17"/>
  <c r="E16" i="17"/>
  <c r="G16" i="17"/>
  <c r="E14" i="17"/>
  <c r="H23" i="17"/>
  <c r="H37" i="17"/>
  <c r="F25" i="17"/>
  <c r="J16" i="15"/>
  <c r="L23" i="15"/>
  <c r="G14" i="17" l="1"/>
  <c r="K24" i="19"/>
  <c r="L132" i="18"/>
  <c r="L136" i="18" s="1"/>
  <c r="E22" i="17"/>
  <c r="E18" i="17" s="1"/>
  <c r="J145" i="18"/>
  <c r="H45" i="17"/>
  <c r="H28" i="17"/>
  <c r="J14" i="15"/>
  <c r="J12" i="15" s="1"/>
  <c r="K19" i="15"/>
  <c r="K14" i="15"/>
  <c r="K12" i="15" s="1"/>
  <c r="I33" i="15"/>
  <c r="K29" i="19"/>
  <c r="I15" i="15"/>
  <c r="L15" i="15" s="1"/>
  <c r="H39" i="17"/>
  <c r="G17" i="17"/>
  <c r="K28" i="20"/>
  <c r="L17" i="15"/>
  <c r="H24" i="17"/>
  <c r="F17" i="17"/>
  <c r="L21" i="15"/>
  <c r="G22" i="17"/>
  <c r="G15" i="17" s="1"/>
  <c r="F22" i="17"/>
  <c r="F15" i="17" s="1"/>
  <c r="L32" i="15"/>
  <c r="L30" i="15" s="1"/>
  <c r="H27" i="17"/>
  <c r="K30" i="20"/>
  <c r="H13" i="17"/>
  <c r="E25" i="17"/>
  <c r="H25" i="17" s="1"/>
  <c r="J19" i="15"/>
  <c r="L28" i="15"/>
  <c r="L16" i="15"/>
  <c r="F14" i="17"/>
  <c r="H14" i="17" s="1"/>
  <c r="L29" i="15"/>
  <c r="L18" i="15"/>
  <c r="L22" i="15"/>
  <c r="H16" i="17"/>
  <c r="E15" i="17" l="1"/>
  <c r="E11" i="17" s="1"/>
  <c r="G11" i="17"/>
  <c r="H17" i="17"/>
  <c r="F11" i="17"/>
  <c r="L14" i="15"/>
  <c r="I12" i="15"/>
  <c r="G18" i="17"/>
  <c r="F18" i="17"/>
  <c r="H22" i="17"/>
  <c r="L26" i="15"/>
  <c r="L19" i="15"/>
  <c r="H15" i="17" l="1"/>
  <c r="H11" i="17"/>
  <c r="L12" i="15"/>
  <c r="H18" i="17"/>
</calcChain>
</file>

<file path=xl/sharedStrings.xml><?xml version="1.0" encoding="utf-8"?>
<sst xmlns="http://schemas.openxmlformats.org/spreadsheetml/2006/main" count="1720" uniqueCount="573">
  <si>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</si>
  <si>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</si>
  <si>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</si>
  <si>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</si>
  <si>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</si>
  <si>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</si>
  <si>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</si>
  <si>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</si>
  <si>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</si>
  <si>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</si>
  <si>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</si>
  <si>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</si>
  <si>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</si>
  <si>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</si>
  <si>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</si>
  <si>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</si>
  <si>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</si>
  <si>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</si>
  <si>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</si>
  <si>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</si>
  <si>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</si>
  <si>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</si>
  <si>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</si>
  <si>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</si>
  <si>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</si>
  <si>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</si>
  <si>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</si>
  <si>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</si>
  <si>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</si>
  <si>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</si>
  <si>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</si>
  <si>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</si>
  <si>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</si>
  <si>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</si>
  <si>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</si>
  <si>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</si>
  <si>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</si>
  <si>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</si>
  <si>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</si>
  <si>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</si>
  <si>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</si>
  <si>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</si>
  <si>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</si>
  <si>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</si>
  <si>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</si>
  <si>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</si>
  <si>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</si>
  <si>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</si>
  <si>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</si>
  <si>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</si>
  <si>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</si>
  <si>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</si>
  <si>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</si>
  <si>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</si>
  <si>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</si>
  <si>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</si>
  <si>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</si>
  <si>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</si>
  <si>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</si>
  <si>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</si>
  <si>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</si>
  <si>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</si>
  <si>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</si>
  <si>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</si>
  <si>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</si>
  <si>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</si>
  <si>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</si>
  <si>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</si>
  <si>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</si>
  <si>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</si>
  <si>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</si>
  <si>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</si>
  <si>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</si>
  <si>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</si>
  <si>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</si>
  <si>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</si>
  <si>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</si>
  <si>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</si>
  <si>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</si>
  <si>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</si>
  <si>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</si>
  <si>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</si>
  <si>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</si>
  <si>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</si>
  <si>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</si>
  <si>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</si>
  <si>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</si>
  <si>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</si>
  <si>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</si>
  <si>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</si>
  <si>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</si>
  <si>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</si>
  <si>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</si>
  <si>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</si>
  <si>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</si>
  <si>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</si>
  <si>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</si>
  <si>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</si>
  <si>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</si>
  <si>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</si>
  <si>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</si>
  <si>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</si>
  <si>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</si>
  <si>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</si>
  <si>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</si>
  <si>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</si>
  <si>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</si>
  <si>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</si>
  <si>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</si>
  <si>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</si>
  <si>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</si>
  <si>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</si>
  <si>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</si>
  <si>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</si>
  <si>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</si>
  <si>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</si>
  <si>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</si>
  <si>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</si>
  <si>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</si>
  <si>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</si>
  <si>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</si>
  <si>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</si>
  <si>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</si>
  <si>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</si>
  <si>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</si>
  <si>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</si>
  <si>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</si>
  <si>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</si>
  <si>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</si>
  <si>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</si>
  <si>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</si>
  <si>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</si>
  <si>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</si>
  <si>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</si>
  <si>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</si>
  <si>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</si>
  <si>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</si>
  <si>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</si>
  <si>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</si>
  <si>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</si>
  <si>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</si>
  <si>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</si>
  <si>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</si>
  <si>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</si>
  <si>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</si>
  <si>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</si>
  <si>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</si>
  <si>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</si>
  <si>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</si>
  <si>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</si>
  <si>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</si>
  <si>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</si>
  <si>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</si>
  <si>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</si>
  <si>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</si>
  <si>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</si>
  <si>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</si>
  <si>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</si>
  <si>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</si>
  <si>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</si>
  <si>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</si>
  <si>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</si>
  <si>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</si>
  <si>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</si>
  <si>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</si>
  <si>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</si>
  <si>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</si>
  <si>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</si>
  <si>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</si>
  <si>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</si>
  <si>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</si>
  <si>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</si>
  <si>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</si>
  <si>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</si>
  <si>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</si>
  <si>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</si>
  <si>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</si>
  <si>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</si>
  <si>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</si>
  <si>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</si>
  <si>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</si>
  <si>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</si>
  <si>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</si>
  <si>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</si>
  <si>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</si>
  <si>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</si>
  <si>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</si>
  <si>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</si>
  <si>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</si>
  <si>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</si>
  <si>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</si>
  <si>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</si>
  <si>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</si>
  <si>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</si>
  <si>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</si>
  <si>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</si>
  <si>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</si>
  <si>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</si>
  <si>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</si>
  <si>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</si>
  <si>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</si>
  <si>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</si>
  <si>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</si>
  <si>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</si>
  <si>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</si>
  <si>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</si>
  <si>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</si>
  <si>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</si>
  <si>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</si>
  <si>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</si>
  <si>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</si>
  <si>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</si>
  <si>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</si>
  <si>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</si>
  <si>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</si>
  <si>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</si>
  <si>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</si>
  <si>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</si>
  <si>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</si>
  <si>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</si>
  <si>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</si>
  <si>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</si>
  <si>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</si>
  <si>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</si>
  <si>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</si>
  <si>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</si>
  <si>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</si>
  <si>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</si>
  <si>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</si>
  <si>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</si>
  <si>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</si>
  <si>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</si>
  <si>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</si>
  <si>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</si>
  <si>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</si>
  <si>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</si>
  <si>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</si>
  <si>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</si>
  <si>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</si>
  <si>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</si>
  <si>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</si>
  <si>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</si>
  <si>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</si>
  <si>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</si>
  <si>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</si>
  <si>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</si>
  <si>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</si>
  <si>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</si>
  <si>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</si>
  <si>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</si>
  <si>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</si>
  <si>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</si>
  <si>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</si>
  <si>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</si>
  <si>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</si>
  <si>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</si>
  <si>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</si>
  <si>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</si>
  <si>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</si>
  <si>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</si>
  <si>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</si>
  <si>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</si>
  <si>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</si>
  <si>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</si>
  <si>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</si>
  <si>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</si>
  <si>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</si>
  <si>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</si>
  <si>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</si>
  <si>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</si>
  <si>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</si>
  <si>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</si>
  <si>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</si>
  <si>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</si>
  <si>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</si>
  <si>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</si>
  <si>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</si>
  <si>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</si>
  <si>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</si>
  <si>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</si>
  <si>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</si>
  <si>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</si>
  <si>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</si>
  <si>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</si>
  <si>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</si>
  <si>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</si>
  <si>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</si>
  <si>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</si>
  <si>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</si>
  <si>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</si>
  <si>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</si>
  <si>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</si>
  <si>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</si>
  <si>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</si>
  <si>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</si>
  <si>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</si>
  <si>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</si>
  <si>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</si>
  <si>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</si>
  <si>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</si>
  <si>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</si>
  <si>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</si>
  <si>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</si>
  <si>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</si>
  <si>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</si>
  <si>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</si>
  <si>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5.4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</si>
  <si>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</si>
  <si>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</si>
  <si>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</si>
  <si>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</si>
  <si>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</si>
  <si>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</si>
  <si>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</si>
  <si>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</si>
  <si>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</si>
  <si>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</si>
  <si>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</si>
  <si>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</si>
  <si>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</si>
  <si>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</si>
  <si>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</si>
  <si>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</si>
  <si>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</si>
  <si>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</si>
  <si>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</si>
  <si>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</si>
  <si>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</si>
  <si>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</si>
  <si>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</si>
  <si>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</si>
  <si>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</si>
  <si>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</si>
  <si>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</si>
  <si>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</si>
  <si>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</si>
  <si>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</si>
  <si>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</si>
  <si>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</si>
  <si>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</si>
  <si>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</si>
  <si>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</si>
  <si>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</si>
  <si>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</si>
  <si>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</si>
  <si>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</si>
  <si>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</si>
  <si>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</si>
  <si>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</si>
  <si>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</si>
  <si>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</si>
  <si>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</si>
  <si>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</si>
  <si>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</si>
  <si>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</si>
  <si>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</si>
  <si>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</si>
  <si>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</si>
  <si>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</si>
  <si>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</si>
  <si>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</si>
  <si>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</si>
  <si>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</si>
  <si>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</si>
  <si>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</si>
  <si>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</si>
  <si>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</si>
  <si>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</si>
  <si>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</si>
  <si>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</si>
  <si>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</si>
  <si>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</si>
  <si>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</si>
  <si>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</si>
  <si>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</si>
  <si>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</si>
  <si>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</si>
  <si>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</si>
  <si>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</si>
  <si>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</si>
  <si>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</si>
  <si>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</si>
  <si>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</si>
  <si>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</si>
  <si>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</si>
  <si>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</si>
  <si>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</si>
  <si>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</si>
  <si>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</si>
  <si>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</si>
  <si>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</si>
  <si>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</si>
  <si>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</si>
  <si>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</si>
  <si>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</si>
  <si>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</si>
  <si>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</si>
  <si>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</si>
  <si>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</si>
  <si>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</si>
  <si>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</si>
  <si>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</si>
  <si>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</si>
  <si>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</si>
  <si>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</si>
  <si>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</si>
  <si>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</si>
  <si>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</si>
  <si>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</si>
  <si>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</si>
  <si>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</si>
  <si>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</si>
  <si>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</si>
  <si>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</si>
  <si>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</si>
  <si>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</si>
  <si>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</si>
  <si>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</si>
  <si>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</si>
  <si>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</si>
  <si>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</si>
  <si>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</si>
  <si>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</si>
  <si>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</si>
  <si>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</si>
  <si>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</si>
  <si>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</si>
  <si>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</si>
  <si>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</si>
  <si>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</si>
  <si>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</si>
  <si>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</si>
  <si>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</si>
  <si>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</si>
  <si>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</si>
  <si>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</si>
  <si>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</si>
  <si>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</si>
  <si>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</si>
  <si>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</si>
  <si>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</si>
  <si>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</si>
  <si>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</si>
  <si>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</si>
  <si>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</si>
  <si>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</si>
  <si>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</si>
  <si>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</si>
  <si>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</si>
  <si>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</si>
  <si>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</si>
  <si>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</si>
  <si>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</si>
  <si>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</si>
  <si>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</si>
  <si>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</si>
  <si>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</si>
  <si>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</si>
  <si>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</si>
  <si>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</si>
  <si>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</si>
  <si>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</si>
  <si>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</si>
  <si>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</si>
  <si>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</si>
  <si>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</si>
  <si>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</si>
  <si>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</si>
  <si>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</si>
  <si>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</si>
  <si>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</si>
  <si>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</si>
  <si>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</si>
  <si>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</si>
  <si>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</si>
  <si>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</si>
  <si>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</si>
  <si>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</si>
  <si>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</si>
  <si>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</si>
  <si>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</si>
  <si>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</si>
  <si>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</si>
  <si>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</si>
  <si>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</si>
  <si>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</si>
  <si>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</si>
  <si>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</si>
  <si>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</si>
  <si>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</si>
  <si>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</si>
  <si>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</si>
  <si>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</si>
  <si>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</si>
  <si>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</si>
  <si>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</si>
  <si>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</si>
  <si>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</si>
  <si>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</si>
  <si>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</si>
  <si>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</si>
  <si>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Текущий ремонт учреждений образования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</si>
  <si>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</si>
  <si>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</si>
  <si>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</si>
  <si>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 xml:space="preserve">243 </t>
  </si>
  <si>
    <t>111</t>
  </si>
  <si>
    <t>119</t>
  </si>
  <si>
    <t>0110076490</t>
  </si>
  <si>
    <t>Капитальный ремонт учреждений дополнительного образования</t>
  </si>
  <si>
    <t>2021 год</t>
  </si>
  <si>
    <t>4,8</t>
  </si>
  <si>
    <t>9,5</t>
  </si>
  <si>
    <t>4,2</t>
  </si>
  <si>
    <t xml:space="preserve">Строительство гаража, спортивных сооружений для ДЮСШ </t>
  </si>
  <si>
    <t>4,3</t>
  </si>
  <si>
    <t>отчетность соисполнителя программы</t>
  </si>
  <si>
    <t>2022 год</t>
  </si>
  <si>
    <t>Средства ООО "РН-Ванкор"</t>
  </si>
  <si>
    <t>900 детей получат услуги дошкольного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</si>
  <si>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</si>
  <si>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</si>
  <si>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</si>
  <si>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0110015980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</si>
  <si>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</si>
  <si>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</si>
  <si>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</si>
  <si>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</si>
  <si>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</si>
  <si>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</si>
  <si>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83,96</t>
  </si>
  <si>
    <t>98</t>
  </si>
  <si>
    <t>2,64</t>
  </si>
  <si>
    <t>84,7</t>
  </si>
  <si>
    <t>54,50</t>
  </si>
  <si>
    <t>64,32</t>
  </si>
  <si>
    <t>80,9</t>
  </si>
  <si>
    <t>1.4.0</t>
  </si>
  <si>
    <t>1.5.0</t>
  </si>
  <si>
    <t>011E452100</t>
  </si>
  <si>
    <t>011E151690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</si>
  <si>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2020-2022 года  за счет средств фелдерального, краевого и районного бюджетов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</si>
  <si>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2020-2022 годах за счет средств федерального, краевого и районного бюджетов</t>
  </si>
  <si>
    <t>Обеспечение питанием учащихся начальных классов горячим завтраком, не считая горячего напитка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</si>
  <si>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</si>
  <si>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</si>
  <si>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</si>
  <si>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</si>
  <si>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4,5</t>
  </si>
  <si>
    <t>83,97</t>
  </si>
  <si>
    <t>84,8</t>
  </si>
  <si>
    <t>63,13</t>
  </si>
  <si>
    <t>81,5</t>
  </si>
  <si>
    <t>6,5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</si>
  <si>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</si>
  <si>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Бесплатное питание учащихся начальных классов</t>
  </si>
  <si>
    <t>612</t>
  </si>
  <si>
    <t>0110053030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</si>
  <si>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</si>
  <si>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</si>
  <si>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</si>
  <si>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3.3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</si>
  <si>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</si>
  <si>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2023 год</t>
  </si>
  <si>
    <t>1.6.0</t>
  </si>
  <si>
    <t>Субсидия на организацию школьного питания</t>
  </si>
  <si>
    <t>01 13</t>
  </si>
  <si>
    <t xml:space="preserve"> к постановлению администрации Туруханского района</t>
  </si>
  <si>
    <t>Приложение №1</t>
  </si>
  <si>
    <t>к постановлению администрации Туруханского района</t>
  </si>
  <si>
    <t>Приложение №2</t>
  </si>
  <si>
    <t>Приложение №3</t>
  </si>
  <si>
    <t>0110084260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</si>
</sst>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</numFmts>
  <fonts count="3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5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2" xfId="2" applyFont="1" applyFill="1" applyBorder="1" applyAlignment="1">
      <alignment horizontal="center" vertical="center" wrapText="1" readingOrder="1"/>
    </xf>
    <xf numFmtId="0" fontId="9" fillId="0" borderId="14" xfId="2" applyFont="1" applyFill="1" applyBorder="1" applyAlignment="1">
      <alignment horizontal="center" vertical="center" wrapText="1" readingOrder="1"/>
    </xf>
    <xf numFmtId="168" fontId="9" fillId="0" borderId="15" xfId="2" applyNumberFormat="1" applyFont="1" applyFill="1" applyBorder="1" applyAlignment="1">
      <alignment horizontal="center" vertical="center" wrapText="1" readingOrder="1"/>
    </xf>
    <xf numFmtId="0" fontId="23" fillId="0" borderId="0" xfId="2" applyFont="1" applyFill="1"/>
    <xf numFmtId="168" fontId="9" fillId="0" borderId="10" xfId="2" applyNumberFormat="1" applyFont="1" applyFill="1" applyBorder="1" applyAlignment="1">
      <alignment horizontal="center" vertical="center" wrapText="1" readingOrder="1"/>
    </xf>
    <xf numFmtId="168" fontId="9" fillId="0" borderId="16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20" xfId="2" applyFont="1" applyFill="1" applyBorder="1" applyAlignment="1">
      <alignment horizontal="center" vertical="center" wrapText="1" readingOrder="1"/>
    </xf>
    <xf numFmtId="49" fontId="20" fillId="0" borderId="2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2" xfId="2" applyFont="1" applyFill="1" applyBorder="1" applyAlignment="1">
      <alignment horizontal="center" vertical="center" wrapText="1" readingOrder="1"/>
    </xf>
    <xf numFmtId="0" fontId="20" fillId="0" borderId="14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center" vertical="center" wrapText="1"/>
    </xf>
    <xf numFmtId="0" fontId="9" fillId="0" borderId="0" xfId="2" applyFont="1" applyFill="1" applyAlignment="1">
      <alignment vertical="center"/>
    </xf>
    <xf numFmtId="169" fontId="9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4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6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0" fontId="25" fillId="0" borderId="0" xfId="2" applyFont="1" applyFill="1" applyAlignment="1">
      <alignment horizontal="left" vertical="center"/>
    </xf>
    <xf numFmtId="4" fontId="9" fillId="0" borderId="0" xfId="2" applyNumberFormat="1" applyFont="1" applyFill="1"/>
    <xf numFmtId="49" fontId="9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 vertical="center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0" fontId="26" fillId="0" borderId="0" xfId="2" applyFont="1" applyFill="1"/>
    <xf numFmtId="0" fontId="9" fillId="0" borderId="0" xfId="2" applyFont="1" applyFill="1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7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vertical="center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2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3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/>
    </xf>
    <xf numFmtId="168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/>
    <xf numFmtId="0" fontId="29" fillId="0" borderId="8" xfId="2" applyFont="1" applyFill="1" applyBorder="1" applyAlignment="1">
      <alignment vertical="center"/>
    </xf>
    <xf numFmtId="0" fontId="29" fillId="0" borderId="3" xfId="2" applyFont="1" applyFill="1" applyBorder="1" applyAlignment="1">
      <alignment vertical="center"/>
    </xf>
    <xf numFmtId="49" fontId="29" fillId="0" borderId="3" xfId="2" applyNumberFormat="1" applyFont="1" applyFill="1" applyBorder="1" applyAlignment="1">
      <alignment vertical="center"/>
    </xf>
    <xf numFmtId="168" fontId="29" fillId="0" borderId="3" xfId="2" applyNumberFormat="1" applyFont="1" applyFill="1" applyBorder="1" applyAlignment="1">
      <alignment vertical="center"/>
    </xf>
    <xf numFmtId="0" fontId="29" fillId="0" borderId="4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169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top" wrapText="1"/>
    </xf>
    <xf numFmtId="49" fontId="16" fillId="0" borderId="1" xfId="2" applyNumberFormat="1" applyFont="1" applyFill="1" applyBorder="1" applyAlignment="1">
      <alignment horizontal="center" vertical="top" wrapText="1"/>
    </xf>
    <xf numFmtId="168" fontId="16" fillId="0" borderId="1" xfId="2" applyNumberFormat="1" applyFont="1" applyFill="1" applyBorder="1" applyAlignment="1">
      <alignment horizontal="center" vertical="center" readingOrder="1"/>
    </xf>
    <xf numFmtId="0" fontId="23" fillId="0" borderId="7" xfId="2" applyFont="1" applyFill="1" applyBorder="1" applyAlignment="1">
      <alignment horizontal="center" vertical="center" wrapText="1"/>
    </xf>
    <xf numFmtId="168" fontId="9" fillId="0" borderId="0" xfId="2" applyNumberFormat="1" applyFont="1" applyFill="1"/>
    <xf numFmtId="168" fontId="9" fillId="0" borderId="0" xfId="2" applyNumberFormat="1" applyFont="1" applyFill="1" applyAlignment="1">
      <alignment horizontal="right" vertical="center"/>
    </xf>
    <xf numFmtId="168" fontId="9" fillId="0" borderId="0" xfId="2" applyNumberFormat="1" applyFont="1" applyFill="1" applyAlignment="1">
      <alignment horizontal="right"/>
    </xf>
    <xf numFmtId="0" fontId="9" fillId="0" borderId="4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168" fontId="16" fillId="0" borderId="0" xfId="2" applyNumberFormat="1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9" fillId="0" borderId="6" xfId="2" applyFont="1" applyFill="1" applyBorder="1" applyAlignment="1">
      <alignment horizontal="center" vertical="center" wrapText="1"/>
    </xf>
    <xf numFmtId="168" fontId="19" fillId="0" borderId="0" xfId="2" applyNumberFormat="1" applyFont="1" applyFill="1"/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20" fillId="0" borderId="24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left" vertical="center" wrapText="1"/>
    </xf>
    <xf numFmtId="0" fontId="33" fillId="0" borderId="0" xfId="2" applyFont="1" applyAlignment="1">
      <alignment wrapText="1"/>
    </xf>
    <xf numFmtId="0" fontId="34" fillId="0" borderId="0" xfId="0" applyFont="1" applyAlignment="1">
      <alignment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0" fillId="0" borderId="0" xfId="2" applyFont="1"/>
    <xf numFmtId="0" fontId="10" fillId="0" borderId="0" xfId="2" applyFont="1" applyFill="1"/>
    <xf numFmtId="0" fontId="23" fillId="0" borderId="1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 applyAlignment="1">
      <alignment horizontal="justify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0" fontId="32" fillId="0" borderId="0" xfId="0" applyFont="1" applyAlignment="1">
      <alignment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29" fillId="0" borderId="8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left" vertical="center" wrapText="1"/>
    </xf>
    <xf numFmtId="0" fontId="16" fillId="0" borderId="8" xfId="2" applyNumberFormat="1" applyFont="1" applyFill="1" applyBorder="1" applyAlignment="1">
      <alignment horizontal="left" vertical="center"/>
    </xf>
    <xf numFmtId="0" fontId="16" fillId="0" borderId="4" xfId="2" applyNumberFormat="1" applyFont="1" applyFill="1" applyBorder="1" applyAlignment="1">
      <alignment horizontal="left" vertical="center"/>
    </xf>
    <xf numFmtId="0" fontId="9" fillId="0" borderId="6" xfId="2" applyNumberFormat="1" applyFont="1" applyFill="1" applyBorder="1" applyAlignment="1">
      <alignment horizontal="left" vertical="center" wrapText="1"/>
    </xf>
    <xf numFmtId="49" fontId="20" fillId="0" borderId="6" xfId="2" applyNumberFormat="1" applyFont="1" applyFill="1" applyBorder="1" applyAlignment="1">
      <alignment horizontal="center" vertical="center"/>
    </xf>
    <xf numFmtId="0" fontId="16" fillId="0" borderId="1" xfId="2" applyNumberFormat="1" applyFont="1" applyFill="1" applyBorder="1" applyAlignment="1">
      <alignment horizontal="left" vertical="top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0" fontId="16" fillId="0" borderId="8" xfId="2" applyNumberFormat="1" applyFont="1" applyFill="1" applyBorder="1" applyAlignment="1">
      <alignment horizontal="left" vertical="top"/>
    </xf>
    <xf numFmtId="0" fontId="16" fillId="0" borderId="4" xfId="2" applyNumberFormat="1" applyFont="1" applyFill="1" applyBorder="1" applyAlignment="1">
      <alignment horizontal="left" vertical="top"/>
    </xf>
    <xf numFmtId="0" fontId="30" fillId="0" borderId="8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4" xfId="2" applyFont="1" applyFill="1" applyBorder="1" applyAlignment="1">
      <alignment horizontal="left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7" xfId="2" applyFont="1" applyFill="1" applyBorder="1" applyAlignment="1">
      <alignment horizontal="left" vertical="center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top" wrapText="1"/>
    </xf>
    <xf numFmtId="0" fontId="9" fillId="0" borderId="6" xfId="2" applyFont="1" applyFill="1" applyBorder="1" applyAlignment="1">
      <alignment horizontal="center" vertical="top" wrapText="1"/>
    </xf>
    <xf numFmtId="0" fontId="9" fillId="0" borderId="7" xfId="2" applyFont="1" applyFill="1" applyBorder="1" applyAlignment="1">
      <alignment horizontal="center" vertical="top" wrapText="1"/>
    </xf>
    <xf numFmtId="0" fontId="9" fillId="0" borderId="5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5" xfId="2" quotePrefix="1" applyNumberFormat="1" applyFont="1" applyFill="1" applyBorder="1" applyAlignment="1">
      <alignment horizontal="center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23" xfId="2" applyNumberFormat="1" applyFont="1" applyFill="1" applyBorder="1" applyAlignment="1">
      <alignment horizontal="center" vertical="center" wrapText="1"/>
    </xf>
    <xf numFmtId="49" fontId="20" fillId="0" borderId="24" xfId="2" applyNumberFormat="1" applyFont="1" applyFill="1" applyBorder="1" applyAlignment="1">
      <alignment horizontal="center" vertical="center" wrapText="1"/>
    </xf>
    <xf numFmtId="49" fontId="20" fillId="0" borderId="21" xfId="2" applyNumberFormat="1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left" vertical="center" wrapText="1"/>
    </xf>
    <xf numFmtId="0" fontId="29" fillId="0" borderId="25" xfId="2" applyFont="1" applyFill="1" applyBorder="1" applyAlignment="1">
      <alignment horizontal="left" vertical="center" wrapText="1"/>
    </xf>
    <xf numFmtId="0" fontId="29" fillId="0" borderId="9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49" fontId="20" fillId="0" borderId="9" xfId="2" applyNumberFormat="1" applyFont="1" applyFill="1" applyBorder="1" applyAlignment="1">
      <alignment horizontal="center" vertical="center" wrapText="1" readingOrder="1"/>
    </xf>
    <xf numFmtId="49" fontId="20" fillId="0" borderId="11" xfId="2" applyNumberFormat="1" applyFont="1" applyFill="1" applyBorder="1" applyAlignment="1">
      <alignment horizontal="center" vertical="center" wrapText="1" readingOrder="1"/>
    </xf>
    <xf numFmtId="49" fontId="20" fillId="0" borderId="13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17" xfId="2" applyNumberFormat="1" applyFont="1" applyFill="1" applyBorder="1" applyAlignment="1">
      <alignment horizontal="center" vertical="center" wrapText="1" readingOrder="1"/>
    </xf>
    <xf numFmtId="49" fontId="20" fillId="0" borderId="18" xfId="2" applyNumberFormat="1" applyFont="1" applyFill="1" applyBorder="1" applyAlignment="1">
      <alignment horizontal="center" vertical="center" wrapText="1" readingOrder="1"/>
    </xf>
    <xf numFmtId="49" fontId="20" fillId="0" borderId="19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49" fontId="29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11" fontId="30" fillId="0" borderId="8" xfId="2" applyNumberFormat="1" applyFont="1" applyFill="1" applyBorder="1" applyAlignment="1">
      <alignment horizontal="left" vertical="center" wrapText="1"/>
    </xf>
    <xf numFmtId="11" fontId="30" fillId="0" borderId="3" xfId="2" applyNumberFormat="1" applyFont="1" applyFill="1" applyBorder="1" applyAlignment="1">
      <alignment horizontal="left" vertical="center" wrapText="1"/>
    </xf>
    <xf numFmtId="11" fontId="30" fillId="0" borderId="4" xfId="2" applyNumberFormat="1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left" vertical="center"/>
    </xf>
    <xf numFmtId="49" fontId="20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M55"/>
  <sheetViews>
    <sheetView zoomScaleNormal="100" workbookViewId="0">
      <selection activeCell="J32" sqref="J32"/>
    </sheetView>
  </sheetViews>
  <sheetFormatPr defaultRowHeight="15.75" outlineLevelCol="1" x14ac:dyDescent="0.25"/>
  <cols>
    <col min="1" max="1" width="10.875" style="194" bestFit="1" customWidth="1"/>
    <col min="2" max="2" width="81.875" style="194" customWidth="1"/>
    <col min="3" max="3" width="11.5" style="194" customWidth="1"/>
    <col min="4" max="4" width="14.875" style="194" customWidth="1"/>
    <col min="5" max="6" width="8.125" style="194" customWidth="1" outlineLevel="1"/>
    <col min="7" max="8" width="8.125" style="194" customWidth="1"/>
    <col min="9" max="258" width="9" style="1"/>
    <col min="259" max="259" width="10.875" style="1" bestFit="1" customWidth="1"/>
    <col min="260" max="260" width="81.875" style="1" customWidth="1"/>
    <col min="261" max="261" width="11.5" style="1" customWidth="1"/>
    <col min="262" max="262" width="14.875" style="1" customWidth="1"/>
    <col min="263" max="266" width="8.125" style="1" customWidth="1"/>
    <col min="267" max="514" width="9" style="1"/>
    <col min="515" max="515" width="10.875" style="1" bestFit="1" customWidth="1"/>
    <col min="516" max="516" width="81.875" style="1" customWidth="1"/>
    <col min="517" max="517" width="11.5" style="1" customWidth="1"/>
    <col min="518" max="518" width="14.875" style="1" customWidth="1"/>
    <col min="519" max="522" width="8.125" style="1" customWidth="1"/>
    <col min="523" max="770" width="9" style="1"/>
    <col min="771" max="771" width="10.875" style="1" bestFit="1" customWidth="1"/>
    <col min="772" max="772" width="81.875" style="1" customWidth="1"/>
    <col min="773" max="773" width="11.5" style="1" customWidth="1"/>
    <col min="774" max="774" width="14.875" style="1" customWidth="1"/>
    <col min="775" max="778" width="8.125" style="1" customWidth="1"/>
    <col min="779" max="1026" width="9" style="1"/>
    <col min="1027" max="1027" width="10.875" style="1" bestFit="1" customWidth="1"/>
    <col min="1028" max="1028" width="81.875" style="1" customWidth="1"/>
    <col min="1029" max="1029" width="11.5" style="1" customWidth="1"/>
    <col min="1030" max="1030" width="14.875" style="1" customWidth="1"/>
    <col min="1031" max="1034" width="8.125" style="1" customWidth="1"/>
    <col min="1035" max="1282" width="9" style="1"/>
    <col min="1283" max="1283" width="10.875" style="1" bestFit="1" customWidth="1"/>
    <col min="1284" max="1284" width="81.875" style="1" customWidth="1"/>
    <col min="1285" max="1285" width="11.5" style="1" customWidth="1"/>
    <col min="1286" max="1286" width="14.875" style="1" customWidth="1"/>
    <col min="1287" max="1290" width="8.125" style="1" customWidth="1"/>
    <col min="1291" max="1538" width="9" style="1"/>
    <col min="1539" max="1539" width="10.875" style="1" bestFit="1" customWidth="1"/>
    <col min="1540" max="1540" width="81.875" style="1" customWidth="1"/>
    <col min="1541" max="1541" width="11.5" style="1" customWidth="1"/>
    <col min="1542" max="1542" width="14.875" style="1" customWidth="1"/>
    <col min="1543" max="1546" width="8.125" style="1" customWidth="1"/>
    <col min="1547" max="1794" width="9" style="1"/>
    <col min="1795" max="1795" width="10.875" style="1" bestFit="1" customWidth="1"/>
    <col min="1796" max="1796" width="81.875" style="1" customWidth="1"/>
    <col min="1797" max="1797" width="11.5" style="1" customWidth="1"/>
    <col min="1798" max="1798" width="14.875" style="1" customWidth="1"/>
    <col min="1799" max="1802" width="8.125" style="1" customWidth="1"/>
    <col min="1803" max="2050" width="9" style="1"/>
    <col min="2051" max="2051" width="10.875" style="1" bestFit="1" customWidth="1"/>
    <col min="2052" max="2052" width="81.875" style="1" customWidth="1"/>
    <col min="2053" max="2053" width="11.5" style="1" customWidth="1"/>
    <col min="2054" max="2054" width="14.875" style="1" customWidth="1"/>
    <col min="2055" max="2058" width="8.125" style="1" customWidth="1"/>
    <col min="2059" max="2306" width="9" style="1"/>
    <col min="2307" max="2307" width="10.875" style="1" bestFit="1" customWidth="1"/>
    <col min="2308" max="2308" width="81.875" style="1" customWidth="1"/>
    <col min="2309" max="2309" width="11.5" style="1" customWidth="1"/>
    <col min="2310" max="2310" width="14.875" style="1" customWidth="1"/>
    <col min="2311" max="2314" width="8.125" style="1" customWidth="1"/>
    <col min="2315" max="2562" width="9" style="1"/>
    <col min="2563" max="2563" width="10.875" style="1" bestFit="1" customWidth="1"/>
    <col min="2564" max="2564" width="81.875" style="1" customWidth="1"/>
    <col min="2565" max="2565" width="11.5" style="1" customWidth="1"/>
    <col min="2566" max="2566" width="14.875" style="1" customWidth="1"/>
    <col min="2567" max="2570" width="8.125" style="1" customWidth="1"/>
    <col min="2571" max="2818" width="9" style="1"/>
    <col min="2819" max="2819" width="10.875" style="1" bestFit="1" customWidth="1"/>
    <col min="2820" max="2820" width="81.875" style="1" customWidth="1"/>
    <col min="2821" max="2821" width="11.5" style="1" customWidth="1"/>
    <col min="2822" max="2822" width="14.875" style="1" customWidth="1"/>
    <col min="2823" max="2826" width="8.125" style="1" customWidth="1"/>
    <col min="2827" max="3074" width="9" style="1"/>
    <col min="3075" max="3075" width="10.875" style="1" bestFit="1" customWidth="1"/>
    <col min="3076" max="3076" width="81.875" style="1" customWidth="1"/>
    <col min="3077" max="3077" width="11.5" style="1" customWidth="1"/>
    <col min="3078" max="3078" width="14.875" style="1" customWidth="1"/>
    <col min="3079" max="3082" width="8.125" style="1" customWidth="1"/>
    <col min="3083" max="3330" width="9" style="1"/>
    <col min="3331" max="3331" width="10.875" style="1" bestFit="1" customWidth="1"/>
    <col min="3332" max="3332" width="81.875" style="1" customWidth="1"/>
    <col min="3333" max="3333" width="11.5" style="1" customWidth="1"/>
    <col min="3334" max="3334" width="14.875" style="1" customWidth="1"/>
    <col min="3335" max="3338" width="8.125" style="1" customWidth="1"/>
    <col min="3339" max="3586" width="9" style="1"/>
    <col min="3587" max="3587" width="10.875" style="1" bestFit="1" customWidth="1"/>
    <col min="3588" max="3588" width="81.875" style="1" customWidth="1"/>
    <col min="3589" max="3589" width="11.5" style="1" customWidth="1"/>
    <col min="3590" max="3590" width="14.875" style="1" customWidth="1"/>
    <col min="3591" max="3594" width="8.125" style="1" customWidth="1"/>
    <col min="3595" max="3842" width="9" style="1"/>
    <col min="3843" max="3843" width="10.875" style="1" bestFit="1" customWidth="1"/>
    <col min="3844" max="3844" width="81.875" style="1" customWidth="1"/>
    <col min="3845" max="3845" width="11.5" style="1" customWidth="1"/>
    <col min="3846" max="3846" width="14.875" style="1" customWidth="1"/>
    <col min="3847" max="3850" width="8.125" style="1" customWidth="1"/>
    <col min="3851" max="4098" width="9" style="1"/>
    <col min="4099" max="4099" width="10.875" style="1" bestFit="1" customWidth="1"/>
    <col min="4100" max="4100" width="81.875" style="1" customWidth="1"/>
    <col min="4101" max="4101" width="11.5" style="1" customWidth="1"/>
    <col min="4102" max="4102" width="14.875" style="1" customWidth="1"/>
    <col min="4103" max="4106" width="8.125" style="1" customWidth="1"/>
    <col min="4107" max="4354" width="9" style="1"/>
    <col min="4355" max="4355" width="10.875" style="1" bestFit="1" customWidth="1"/>
    <col min="4356" max="4356" width="81.875" style="1" customWidth="1"/>
    <col min="4357" max="4357" width="11.5" style="1" customWidth="1"/>
    <col min="4358" max="4358" width="14.875" style="1" customWidth="1"/>
    <col min="4359" max="4362" width="8.125" style="1" customWidth="1"/>
    <col min="4363" max="4610" width="9" style="1"/>
    <col min="4611" max="4611" width="10.875" style="1" bestFit="1" customWidth="1"/>
    <col min="4612" max="4612" width="81.875" style="1" customWidth="1"/>
    <col min="4613" max="4613" width="11.5" style="1" customWidth="1"/>
    <col min="4614" max="4614" width="14.875" style="1" customWidth="1"/>
    <col min="4615" max="4618" width="8.125" style="1" customWidth="1"/>
    <col min="4619" max="4866" width="9" style="1"/>
    <col min="4867" max="4867" width="10.875" style="1" bestFit="1" customWidth="1"/>
    <col min="4868" max="4868" width="81.875" style="1" customWidth="1"/>
    <col min="4869" max="4869" width="11.5" style="1" customWidth="1"/>
    <col min="4870" max="4870" width="14.875" style="1" customWidth="1"/>
    <col min="4871" max="4874" width="8.125" style="1" customWidth="1"/>
    <col min="4875" max="5122" width="9" style="1"/>
    <col min="5123" max="5123" width="10.875" style="1" bestFit="1" customWidth="1"/>
    <col min="5124" max="5124" width="81.875" style="1" customWidth="1"/>
    <col min="5125" max="5125" width="11.5" style="1" customWidth="1"/>
    <col min="5126" max="5126" width="14.875" style="1" customWidth="1"/>
    <col min="5127" max="5130" width="8.125" style="1" customWidth="1"/>
    <col min="5131" max="5378" width="9" style="1"/>
    <col min="5379" max="5379" width="10.875" style="1" bestFit="1" customWidth="1"/>
    <col min="5380" max="5380" width="81.875" style="1" customWidth="1"/>
    <col min="5381" max="5381" width="11.5" style="1" customWidth="1"/>
    <col min="5382" max="5382" width="14.875" style="1" customWidth="1"/>
    <col min="5383" max="5386" width="8.125" style="1" customWidth="1"/>
    <col min="5387" max="5634" width="9" style="1"/>
    <col min="5635" max="5635" width="10.875" style="1" bestFit="1" customWidth="1"/>
    <col min="5636" max="5636" width="81.875" style="1" customWidth="1"/>
    <col min="5637" max="5637" width="11.5" style="1" customWidth="1"/>
    <col min="5638" max="5638" width="14.875" style="1" customWidth="1"/>
    <col min="5639" max="5642" width="8.125" style="1" customWidth="1"/>
    <col min="5643" max="5890" width="9" style="1"/>
    <col min="5891" max="5891" width="10.875" style="1" bestFit="1" customWidth="1"/>
    <col min="5892" max="5892" width="81.875" style="1" customWidth="1"/>
    <col min="5893" max="5893" width="11.5" style="1" customWidth="1"/>
    <col min="5894" max="5894" width="14.875" style="1" customWidth="1"/>
    <col min="5895" max="5898" width="8.125" style="1" customWidth="1"/>
    <col min="5899" max="6146" width="9" style="1"/>
    <col min="6147" max="6147" width="10.875" style="1" bestFit="1" customWidth="1"/>
    <col min="6148" max="6148" width="81.875" style="1" customWidth="1"/>
    <col min="6149" max="6149" width="11.5" style="1" customWidth="1"/>
    <col min="6150" max="6150" width="14.875" style="1" customWidth="1"/>
    <col min="6151" max="6154" width="8.125" style="1" customWidth="1"/>
    <col min="6155" max="6402" width="9" style="1"/>
    <col min="6403" max="6403" width="10.875" style="1" bestFit="1" customWidth="1"/>
    <col min="6404" max="6404" width="81.875" style="1" customWidth="1"/>
    <col min="6405" max="6405" width="11.5" style="1" customWidth="1"/>
    <col min="6406" max="6406" width="14.875" style="1" customWidth="1"/>
    <col min="6407" max="6410" width="8.125" style="1" customWidth="1"/>
    <col min="6411" max="6658" width="9" style="1"/>
    <col min="6659" max="6659" width="10.875" style="1" bestFit="1" customWidth="1"/>
    <col min="6660" max="6660" width="81.875" style="1" customWidth="1"/>
    <col min="6661" max="6661" width="11.5" style="1" customWidth="1"/>
    <col min="6662" max="6662" width="14.875" style="1" customWidth="1"/>
    <col min="6663" max="6666" width="8.125" style="1" customWidth="1"/>
    <col min="6667" max="6914" width="9" style="1"/>
    <col min="6915" max="6915" width="10.875" style="1" bestFit="1" customWidth="1"/>
    <col min="6916" max="6916" width="81.875" style="1" customWidth="1"/>
    <col min="6917" max="6917" width="11.5" style="1" customWidth="1"/>
    <col min="6918" max="6918" width="14.875" style="1" customWidth="1"/>
    <col min="6919" max="6922" width="8.125" style="1" customWidth="1"/>
    <col min="6923" max="7170" width="9" style="1"/>
    <col min="7171" max="7171" width="10.875" style="1" bestFit="1" customWidth="1"/>
    <col min="7172" max="7172" width="81.875" style="1" customWidth="1"/>
    <col min="7173" max="7173" width="11.5" style="1" customWidth="1"/>
    <col min="7174" max="7174" width="14.875" style="1" customWidth="1"/>
    <col min="7175" max="7178" width="8.125" style="1" customWidth="1"/>
    <col min="7179" max="7426" width="9" style="1"/>
    <col min="7427" max="7427" width="10.875" style="1" bestFit="1" customWidth="1"/>
    <col min="7428" max="7428" width="81.875" style="1" customWidth="1"/>
    <col min="7429" max="7429" width="11.5" style="1" customWidth="1"/>
    <col min="7430" max="7430" width="14.875" style="1" customWidth="1"/>
    <col min="7431" max="7434" width="8.125" style="1" customWidth="1"/>
    <col min="7435" max="7682" width="9" style="1"/>
    <col min="7683" max="7683" width="10.875" style="1" bestFit="1" customWidth="1"/>
    <col min="7684" max="7684" width="81.875" style="1" customWidth="1"/>
    <col min="7685" max="7685" width="11.5" style="1" customWidth="1"/>
    <col min="7686" max="7686" width="14.875" style="1" customWidth="1"/>
    <col min="7687" max="7690" width="8.125" style="1" customWidth="1"/>
    <col min="7691" max="7938" width="9" style="1"/>
    <col min="7939" max="7939" width="10.875" style="1" bestFit="1" customWidth="1"/>
    <col min="7940" max="7940" width="81.875" style="1" customWidth="1"/>
    <col min="7941" max="7941" width="11.5" style="1" customWidth="1"/>
    <col min="7942" max="7942" width="14.875" style="1" customWidth="1"/>
    <col min="7943" max="7946" width="8.125" style="1" customWidth="1"/>
    <col min="7947" max="8194" width="9" style="1"/>
    <col min="8195" max="8195" width="10.875" style="1" bestFit="1" customWidth="1"/>
    <col min="8196" max="8196" width="81.875" style="1" customWidth="1"/>
    <col min="8197" max="8197" width="11.5" style="1" customWidth="1"/>
    <col min="8198" max="8198" width="14.875" style="1" customWidth="1"/>
    <col min="8199" max="8202" width="8.125" style="1" customWidth="1"/>
    <col min="8203" max="8450" width="9" style="1"/>
    <col min="8451" max="8451" width="10.875" style="1" bestFit="1" customWidth="1"/>
    <col min="8452" max="8452" width="81.875" style="1" customWidth="1"/>
    <col min="8453" max="8453" width="11.5" style="1" customWidth="1"/>
    <col min="8454" max="8454" width="14.875" style="1" customWidth="1"/>
    <col min="8455" max="8458" width="8.125" style="1" customWidth="1"/>
    <col min="8459" max="8706" width="9" style="1"/>
    <col min="8707" max="8707" width="10.875" style="1" bestFit="1" customWidth="1"/>
    <col min="8708" max="8708" width="81.875" style="1" customWidth="1"/>
    <col min="8709" max="8709" width="11.5" style="1" customWidth="1"/>
    <col min="8710" max="8710" width="14.875" style="1" customWidth="1"/>
    <col min="8711" max="8714" width="8.125" style="1" customWidth="1"/>
    <col min="8715" max="8962" width="9" style="1"/>
    <col min="8963" max="8963" width="10.875" style="1" bestFit="1" customWidth="1"/>
    <col min="8964" max="8964" width="81.875" style="1" customWidth="1"/>
    <col min="8965" max="8965" width="11.5" style="1" customWidth="1"/>
    <col min="8966" max="8966" width="14.875" style="1" customWidth="1"/>
    <col min="8967" max="8970" width="8.125" style="1" customWidth="1"/>
    <col min="8971" max="9218" width="9" style="1"/>
    <col min="9219" max="9219" width="10.875" style="1" bestFit="1" customWidth="1"/>
    <col min="9220" max="9220" width="81.875" style="1" customWidth="1"/>
    <col min="9221" max="9221" width="11.5" style="1" customWidth="1"/>
    <col min="9222" max="9222" width="14.875" style="1" customWidth="1"/>
    <col min="9223" max="9226" width="8.125" style="1" customWidth="1"/>
    <col min="9227" max="9474" width="9" style="1"/>
    <col min="9475" max="9475" width="10.875" style="1" bestFit="1" customWidth="1"/>
    <col min="9476" max="9476" width="81.875" style="1" customWidth="1"/>
    <col min="9477" max="9477" width="11.5" style="1" customWidth="1"/>
    <col min="9478" max="9478" width="14.875" style="1" customWidth="1"/>
    <col min="9479" max="9482" width="8.125" style="1" customWidth="1"/>
    <col min="9483" max="9730" width="9" style="1"/>
    <col min="9731" max="9731" width="10.875" style="1" bestFit="1" customWidth="1"/>
    <col min="9732" max="9732" width="81.875" style="1" customWidth="1"/>
    <col min="9733" max="9733" width="11.5" style="1" customWidth="1"/>
    <col min="9734" max="9734" width="14.875" style="1" customWidth="1"/>
    <col min="9735" max="9738" width="8.125" style="1" customWidth="1"/>
    <col min="9739" max="9986" width="9" style="1"/>
    <col min="9987" max="9987" width="10.875" style="1" bestFit="1" customWidth="1"/>
    <col min="9988" max="9988" width="81.875" style="1" customWidth="1"/>
    <col min="9989" max="9989" width="11.5" style="1" customWidth="1"/>
    <col min="9990" max="9990" width="14.875" style="1" customWidth="1"/>
    <col min="9991" max="9994" width="8.125" style="1" customWidth="1"/>
    <col min="9995" max="10242" width="9" style="1"/>
    <col min="10243" max="10243" width="10.875" style="1" bestFit="1" customWidth="1"/>
    <col min="10244" max="10244" width="81.875" style="1" customWidth="1"/>
    <col min="10245" max="10245" width="11.5" style="1" customWidth="1"/>
    <col min="10246" max="10246" width="14.875" style="1" customWidth="1"/>
    <col min="10247" max="10250" width="8.125" style="1" customWidth="1"/>
    <col min="10251" max="10498" width="9" style="1"/>
    <col min="10499" max="10499" width="10.875" style="1" bestFit="1" customWidth="1"/>
    <col min="10500" max="10500" width="81.875" style="1" customWidth="1"/>
    <col min="10501" max="10501" width="11.5" style="1" customWidth="1"/>
    <col min="10502" max="10502" width="14.875" style="1" customWidth="1"/>
    <col min="10503" max="10506" width="8.125" style="1" customWidth="1"/>
    <col min="10507" max="10754" width="9" style="1"/>
    <col min="10755" max="10755" width="10.875" style="1" bestFit="1" customWidth="1"/>
    <col min="10756" max="10756" width="81.875" style="1" customWidth="1"/>
    <col min="10757" max="10757" width="11.5" style="1" customWidth="1"/>
    <col min="10758" max="10758" width="14.875" style="1" customWidth="1"/>
    <col min="10759" max="10762" width="8.125" style="1" customWidth="1"/>
    <col min="10763" max="11010" width="9" style="1"/>
    <col min="11011" max="11011" width="10.875" style="1" bestFit="1" customWidth="1"/>
    <col min="11012" max="11012" width="81.875" style="1" customWidth="1"/>
    <col min="11013" max="11013" width="11.5" style="1" customWidth="1"/>
    <col min="11014" max="11014" width="14.875" style="1" customWidth="1"/>
    <col min="11015" max="11018" width="8.125" style="1" customWidth="1"/>
    <col min="11019" max="11266" width="9" style="1"/>
    <col min="11267" max="11267" width="10.875" style="1" bestFit="1" customWidth="1"/>
    <col min="11268" max="11268" width="81.875" style="1" customWidth="1"/>
    <col min="11269" max="11269" width="11.5" style="1" customWidth="1"/>
    <col min="11270" max="11270" width="14.875" style="1" customWidth="1"/>
    <col min="11271" max="11274" width="8.125" style="1" customWidth="1"/>
    <col min="11275" max="11522" width="9" style="1"/>
    <col min="11523" max="11523" width="10.875" style="1" bestFit="1" customWidth="1"/>
    <col min="11524" max="11524" width="81.875" style="1" customWidth="1"/>
    <col min="11525" max="11525" width="11.5" style="1" customWidth="1"/>
    <col min="11526" max="11526" width="14.875" style="1" customWidth="1"/>
    <col min="11527" max="11530" width="8.125" style="1" customWidth="1"/>
    <col min="11531" max="11778" width="9" style="1"/>
    <col min="11779" max="11779" width="10.875" style="1" bestFit="1" customWidth="1"/>
    <col min="11780" max="11780" width="81.875" style="1" customWidth="1"/>
    <col min="11781" max="11781" width="11.5" style="1" customWidth="1"/>
    <col min="11782" max="11782" width="14.875" style="1" customWidth="1"/>
    <col min="11783" max="11786" width="8.125" style="1" customWidth="1"/>
    <col min="11787" max="12034" width="9" style="1"/>
    <col min="12035" max="12035" width="10.875" style="1" bestFit="1" customWidth="1"/>
    <col min="12036" max="12036" width="81.875" style="1" customWidth="1"/>
    <col min="12037" max="12037" width="11.5" style="1" customWidth="1"/>
    <col min="12038" max="12038" width="14.875" style="1" customWidth="1"/>
    <col min="12039" max="12042" width="8.125" style="1" customWidth="1"/>
    <col min="12043" max="12290" width="9" style="1"/>
    <col min="12291" max="12291" width="10.875" style="1" bestFit="1" customWidth="1"/>
    <col min="12292" max="12292" width="81.875" style="1" customWidth="1"/>
    <col min="12293" max="12293" width="11.5" style="1" customWidth="1"/>
    <col min="12294" max="12294" width="14.875" style="1" customWidth="1"/>
    <col min="12295" max="12298" width="8.125" style="1" customWidth="1"/>
    <col min="12299" max="12546" width="9" style="1"/>
    <col min="12547" max="12547" width="10.875" style="1" bestFit="1" customWidth="1"/>
    <col min="12548" max="12548" width="81.875" style="1" customWidth="1"/>
    <col min="12549" max="12549" width="11.5" style="1" customWidth="1"/>
    <col min="12550" max="12550" width="14.875" style="1" customWidth="1"/>
    <col min="12551" max="12554" width="8.125" style="1" customWidth="1"/>
    <col min="12555" max="12802" width="9" style="1"/>
    <col min="12803" max="12803" width="10.875" style="1" bestFit="1" customWidth="1"/>
    <col min="12804" max="12804" width="81.875" style="1" customWidth="1"/>
    <col min="12805" max="12805" width="11.5" style="1" customWidth="1"/>
    <col min="12806" max="12806" width="14.875" style="1" customWidth="1"/>
    <col min="12807" max="12810" width="8.125" style="1" customWidth="1"/>
    <col min="12811" max="13058" width="9" style="1"/>
    <col min="13059" max="13059" width="10.875" style="1" bestFit="1" customWidth="1"/>
    <col min="13060" max="13060" width="81.875" style="1" customWidth="1"/>
    <col min="13061" max="13061" width="11.5" style="1" customWidth="1"/>
    <col min="13062" max="13062" width="14.875" style="1" customWidth="1"/>
    <col min="13063" max="13066" width="8.125" style="1" customWidth="1"/>
    <col min="13067" max="13314" width="9" style="1"/>
    <col min="13315" max="13315" width="10.875" style="1" bestFit="1" customWidth="1"/>
    <col min="13316" max="13316" width="81.875" style="1" customWidth="1"/>
    <col min="13317" max="13317" width="11.5" style="1" customWidth="1"/>
    <col min="13318" max="13318" width="14.875" style="1" customWidth="1"/>
    <col min="13319" max="13322" width="8.125" style="1" customWidth="1"/>
    <col min="13323" max="13570" width="9" style="1"/>
    <col min="13571" max="13571" width="10.875" style="1" bestFit="1" customWidth="1"/>
    <col min="13572" max="13572" width="81.875" style="1" customWidth="1"/>
    <col min="13573" max="13573" width="11.5" style="1" customWidth="1"/>
    <col min="13574" max="13574" width="14.875" style="1" customWidth="1"/>
    <col min="13575" max="13578" width="8.125" style="1" customWidth="1"/>
    <col min="13579" max="13826" width="9" style="1"/>
    <col min="13827" max="13827" width="10.875" style="1" bestFit="1" customWidth="1"/>
    <col min="13828" max="13828" width="81.875" style="1" customWidth="1"/>
    <col min="13829" max="13829" width="11.5" style="1" customWidth="1"/>
    <col min="13830" max="13830" width="14.875" style="1" customWidth="1"/>
    <col min="13831" max="13834" width="8.125" style="1" customWidth="1"/>
    <col min="13835" max="14082" width="9" style="1"/>
    <col min="14083" max="14083" width="10.875" style="1" bestFit="1" customWidth="1"/>
    <col min="14084" max="14084" width="81.875" style="1" customWidth="1"/>
    <col min="14085" max="14085" width="11.5" style="1" customWidth="1"/>
    <col min="14086" max="14086" width="14.875" style="1" customWidth="1"/>
    <col min="14087" max="14090" width="8.125" style="1" customWidth="1"/>
    <col min="14091" max="14338" width="9" style="1"/>
    <col min="14339" max="14339" width="10.875" style="1" bestFit="1" customWidth="1"/>
    <col min="14340" max="14340" width="81.875" style="1" customWidth="1"/>
    <col min="14341" max="14341" width="11.5" style="1" customWidth="1"/>
    <col min="14342" max="14342" width="14.875" style="1" customWidth="1"/>
    <col min="14343" max="14346" width="8.125" style="1" customWidth="1"/>
    <col min="14347" max="14594" width="9" style="1"/>
    <col min="14595" max="14595" width="10.875" style="1" bestFit="1" customWidth="1"/>
    <col min="14596" max="14596" width="81.875" style="1" customWidth="1"/>
    <col min="14597" max="14597" width="11.5" style="1" customWidth="1"/>
    <col min="14598" max="14598" width="14.875" style="1" customWidth="1"/>
    <col min="14599" max="14602" width="8.125" style="1" customWidth="1"/>
    <col min="14603" max="14850" width="9" style="1"/>
    <col min="14851" max="14851" width="10.875" style="1" bestFit="1" customWidth="1"/>
    <col min="14852" max="14852" width="81.875" style="1" customWidth="1"/>
    <col min="14853" max="14853" width="11.5" style="1" customWidth="1"/>
    <col min="14854" max="14854" width="14.875" style="1" customWidth="1"/>
    <col min="14855" max="14858" width="8.125" style="1" customWidth="1"/>
    <col min="14859" max="15106" width="9" style="1"/>
    <col min="15107" max="15107" width="10.875" style="1" bestFit="1" customWidth="1"/>
    <col min="15108" max="15108" width="81.875" style="1" customWidth="1"/>
    <col min="15109" max="15109" width="11.5" style="1" customWidth="1"/>
    <col min="15110" max="15110" width="14.875" style="1" customWidth="1"/>
    <col min="15111" max="15114" width="8.125" style="1" customWidth="1"/>
    <col min="15115" max="15362" width="9" style="1"/>
    <col min="15363" max="15363" width="10.875" style="1" bestFit="1" customWidth="1"/>
    <col min="15364" max="15364" width="81.875" style="1" customWidth="1"/>
    <col min="15365" max="15365" width="11.5" style="1" customWidth="1"/>
    <col min="15366" max="15366" width="14.875" style="1" customWidth="1"/>
    <col min="15367" max="15370" width="8.125" style="1" customWidth="1"/>
    <col min="15371" max="15618" width="9" style="1"/>
    <col min="15619" max="15619" width="10.875" style="1" bestFit="1" customWidth="1"/>
    <col min="15620" max="15620" width="81.875" style="1" customWidth="1"/>
    <col min="15621" max="15621" width="11.5" style="1" customWidth="1"/>
    <col min="15622" max="15622" width="14.875" style="1" customWidth="1"/>
    <col min="15623" max="15626" width="8.125" style="1" customWidth="1"/>
    <col min="15627" max="15874" width="9" style="1"/>
    <col min="15875" max="15875" width="10.875" style="1" bestFit="1" customWidth="1"/>
    <col min="15876" max="15876" width="81.875" style="1" customWidth="1"/>
    <col min="15877" max="15877" width="11.5" style="1" customWidth="1"/>
    <col min="15878" max="15878" width="14.875" style="1" customWidth="1"/>
    <col min="15879" max="15882" width="8.125" style="1" customWidth="1"/>
    <col min="15883" max="16130" width="9" style="1"/>
    <col min="16131" max="16131" width="10.875" style="1" bestFit="1" customWidth="1"/>
    <col min="16132" max="16132" width="81.875" style="1" customWidth="1"/>
    <col min="16133" max="16133" width="11.5" style="1" customWidth="1"/>
    <col min="16134" max="16134" width="14.875" style="1" customWidth="1"/>
    <col min="16135" max="16138" width="8.125" style="1" customWidth="1"/>
    <col min="16139" max="16384" width="9" style="1"/>
  </cols>
  <sheetData>
    <row r="1" spans="1:13" ht="18.75" x14ac:dyDescent="0.25">
      <c r="I1" s="195" t="s">
        <v>429</v>
      </c>
      <c r="J1" s="196"/>
      <c r="K1" s="196"/>
      <c r="L1" s="196"/>
      <c r="M1" s="196"/>
    </row>
    <row r="2" spans="1:13" ht="18.75" x14ac:dyDescent="0.25">
      <c r="I2" s="342" t="s">
        <v>430</v>
      </c>
      <c r="J2" s="342"/>
      <c r="K2" s="342"/>
      <c r="L2" s="342"/>
      <c r="M2" s="342"/>
    </row>
    <row r="3" spans="1:13" ht="48" customHeight="1" x14ac:dyDescent="0.25">
      <c r="I3" s="343" t="s">
        <v>431</v>
      </c>
      <c r="J3" s="343"/>
      <c r="K3" s="343"/>
      <c r="L3" s="343"/>
      <c r="M3" s="343"/>
    </row>
    <row r="4" spans="1:13" ht="18.75" hidden="1" x14ac:dyDescent="0.25">
      <c r="F4" s="197"/>
    </row>
    <row r="5" spans="1:13" ht="18.75" hidden="1" x14ac:dyDescent="0.25">
      <c r="F5" s="197"/>
    </row>
    <row r="6" spans="1:13" ht="18.75" hidden="1" x14ac:dyDescent="0.25">
      <c r="A6" s="197"/>
    </row>
    <row r="7" spans="1:13" ht="18.75" hidden="1" x14ac:dyDescent="0.25">
      <c r="A7" s="197"/>
    </row>
    <row r="8" spans="1:13" ht="18.75" hidden="1" x14ac:dyDescent="0.25">
      <c r="A8" s="197"/>
    </row>
    <row r="9" spans="1:13" ht="18.75" hidden="1" x14ac:dyDescent="0.25">
      <c r="A9" s="198"/>
    </row>
    <row r="10" spans="1:13" ht="18.75" x14ac:dyDescent="0.25">
      <c r="A10" s="198"/>
    </row>
    <row r="11" spans="1:13" ht="18.75" x14ac:dyDescent="0.25">
      <c r="A11" s="198"/>
    </row>
    <row r="12" spans="1:13" ht="18.75" x14ac:dyDescent="0.25">
      <c r="A12" s="344" t="s">
        <v>26</v>
      </c>
      <c r="B12" s="344"/>
      <c r="C12" s="344"/>
      <c r="D12" s="344"/>
      <c r="E12" s="344"/>
      <c r="F12" s="344"/>
      <c r="G12" s="344"/>
      <c r="H12" s="344"/>
    </row>
    <row r="13" spans="1:13" ht="18.75" x14ac:dyDescent="0.25">
      <c r="A13" s="344" t="s">
        <v>113</v>
      </c>
      <c r="B13" s="344"/>
      <c r="C13" s="344"/>
      <c r="D13" s="344"/>
      <c r="E13" s="344"/>
      <c r="F13" s="344"/>
      <c r="G13" s="344"/>
      <c r="H13" s="344"/>
    </row>
    <row r="14" spans="1:13" ht="18.75" x14ac:dyDescent="0.25">
      <c r="A14" s="198"/>
    </row>
    <row r="15" spans="1:13" ht="15.75" customHeight="1" x14ac:dyDescent="0.25">
      <c r="A15" s="345" t="s">
        <v>55</v>
      </c>
      <c r="B15" s="345" t="s">
        <v>110</v>
      </c>
      <c r="C15" s="345" t="s">
        <v>27</v>
      </c>
      <c r="D15" s="345" t="s">
        <v>111</v>
      </c>
      <c r="E15" s="345" t="s">
        <v>112</v>
      </c>
      <c r="F15" s="345"/>
      <c r="G15" s="345"/>
      <c r="H15" s="345"/>
      <c r="I15" s="345"/>
      <c r="J15" s="345"/>
      <c r="K15" s="345"/>
      <c r="L15" s="345"/>
    </row>
    <row r="16" spans="1:13" x14ac:dyDescent="0.25">
      <c r="A16" s="345"/>
      <c r="B16" s="345"/>
      <c r="C16" s="345"/>
      <c r="D16" s="345"/>
      <c r="E16" s="199">
        <v>2016</v>
      </c>
      <c r="F16" s="289">
        <v>2017</v>
      </c>
      <c r="G16" s="289">
        <v>2018</v>
      </c>
      <c r="H16" s="289">
        <v>2019</v>
      </c>
      <c r="I16" s="289">
        <v>2020</v>
      </c>
      <c r="J16" s="289">
        <v>2021</v>
      </c>
      <c r="K16" s="289">
        <v>2022</v>
      </c>
      <c r="L16" s="289">
        <v>2023</v>
      </c>
    </row>
    <row r="17" spans="1:12" x14ac:dyDescent="0.25">
      <c r="A17" s="289">
        <v>1</v>
      </c>
      <c r="B17" s="289">
        <v>2</v>
      </c>
      <c r="C17" s="289">
        <v>3</v>
      </c>
      <c r="D17" s="289">
        <v>4</v>
      </c>
      <c r="E17" s="289">
        <v>5</v>
      </c>
      <c r="F17" s="289">
        <v>6</v>
      </c>
      <c r="G17" s="289">
        <v>7</v>
      </c>
      <c r="H17" s="289">
        <v>8</v>
      </c>
      <c r="I17" s="289">
        <v>9</v>
      </c>
      <c r="J17" s="289">
        <v>10</v>
      </c>
      <c r="K17" s="289">
        <v>11</v>
      </c>
      <c r="L17" s="289">
        <v>12</v>
      </c>
    </row>
    <row r="18" spans="1:12" ht="53.25" customHeight="1" x14ac:dyDescent="0.25">
      <c r="A18" s="326" t="s">
        <v>432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8"/>
    </row>
    <row r="19" spans="1:12" ht="31.5" hidden="1" customHeight="1" x14ac:dyDescent="0.25">
      <c r="A19" s="200">
        <v>1</v>
      </c>
      <c r="B19" s="201" t="s">
        <v>433</v>
      </c>
      <c r="C19" s="202" t="s">
        <v>207</v>
      </c>
      <c r="D19" s="203" t="s">
        <v>434</v>
      </c>
      <c r="E19" s="204">
        <v>92.2</v>
      </c>
      <c r="F19" s="204">
        <v>95</v>
      </c>
      <c r="G19" s="204">
        <v>95</v>
      </c>
      <c r="H19" s="204">
        <v>97</v>
      </c>
      <c r="I19" s="238"/>
      <c r="J19" s="238"/>
      <c r="K19" s="238"/>
      <c r="L19" s="238"/>
    </row>
    <row r="20" spans="1:12" ht="78.75" hidden="1" customHeight="1" x14ac:dyDescent="0.25">
      <c r="A20" s="200" t="s">
        <v>435</v>
      </c>
      <c r="B20" s="201" t="s">
        <v>206</v>
      </c>
      <c r="C20" s="202" t="s">
        <v>207</v>
      </c>
      <c r="D20" s="203" t="s">
        <v>436</v>
      </c>
      <c r="E20" s="202">
        <v>100</v>
      </c>
      <c r="F20" s="202">
        <v>100</v>
      </c>
      <c r="G20" s="202">
        <v>100</v>
      </c>
      <c r="H20" s="202">
        <v>100</v>
      </c>
      <c r="I20" s="238"/>
      <c r="J20" s="238"/>
      <c r="K20" s="238"/>
      <c r="L20" s="238"/>
    </row>
    <row r="21" spans="1:12" ht="63" hidden="1" customHeight="1" x14ac:dyDescent="0.25">
      <c r="A21" s="200" t="s">
        <v>437</v>
      </c>
      <c r="B21" s="205" t="s">
        <v>438</v>
      </c>
      <c r="C21" s="206" t="s">
        <v>207</v>
      </c>
      <c r="D21" s="206" t="s">
        <v>436</v>
      </c>
      <c r="E21" s="206">
        <v>1.74</v>
      </c>
      <c r="F21" s="206">
        <v>1.5</v>
      </c>
      <c r="G21" s="206">
        <v>1</v>
      </c>
      <c r="H21" s="206">
        <v>1</v>
      </c>
      <c r="I21" s="238"/>
      <c r="J21" s="238"/>
      <c r="K21" s="238"/>
      <c r="L21" s="238"/>
    </row>
    <row r="22" spans="1:12" ht="47.25" hidden="1" customHeight="1" x14ac:dyDescent="0.25">
      <c r="A22" s="200" t="s">
        <v>439</v>
      </c>
      <c r="B22" s="201" t="s">
        <v>440</v>
      </c>
      <c r="C22" s="202" t="s">
        <v>207</v>
      </c>
      <c r="D22" s="206" t="s">
        <v>436</v>
      </c>
      <c r="E22" s="207">
        <v>76.150000000000006</v>
      </c>
      <c r="F22" s="208"/>
      <c r="G22" s="208"/>
      <c r="H22" s="200"/>
      <c r="I22" s="238"/>
      <c r="J22" s="238"/>
      <c r="K22" s="238"/>
      <c r="L22" s="238"/>
    </row>
    <row r="23" spans="1:12" ht="15.75" customHeight="1" x14ac:dyDescent="0.25">
      <c r="A23" s="329" t="s">
        <v>441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1"/>
    </row>
    <row r="24" spans="1:12" ht="15.75" customHeight="1" x14ac:dyDescent="0.25">
      <c r="A24" s="326" t="s">
        <v>442</v>
      </c>
      <c r="B24" s="327"/>
      <c r="C24" s="327"/>
      <c r="D24" s="327"/>
      <c r="E24" s="327"/>
      <c r="F24" s="327"/>
      <c r="G24" s="327"/>
      <c r="H24" s="328"/>
      <c r="I24" s="238"/>
      <c r="J24" s="238"/>
      <c r="K24" s="238"/>
      <c r="L24" s="238"/>
    </row>
    <row r="25" spans="1:12" ht="78.75" x14ac:dyDescent="0.25">
      <c r="A25" s="200" t="s">
        <v>332</v>
      </c>
      <c r="B25" s="201" t="s">
        <v>206</v>
      </c>
      <c r="C25" s="202" t="s">
        <v>207</v>
      </c>
      <c r="D25" s="203" t="s">
        <v>436</v>
      </c>
      <c r="E25" s="202">
        <v>100</v>
      </c>
      <c r="F25" s="202">
        <v>100</v>
      </c>
      <c r="G25" s="202">
        <v>100</v>
      </c>
      <c r="H25" s="200" t="s">
        <v>443</v>
      </c>
      <c r="I25" s="200" t="s">
        <v>443</v>
      </c>
      <c r="J25" s="200" t="s">
        <v>443</v>
      </c>
      <c r="K25" s="200" t="s">
        <v>443</v>
      </c>
      <c r="L25" s="200" t="s">
        <v>443</v>
      </c>
    </row>
    <row r="26" spans="1:12" ht="78.75" x14ac:dyDescent="0.25">
      <c r="A26" s="200" t="s">
        <v>337</v>
      </c>
      <c r="B26" s="201" t="s">
        <v>209</v>
      </c>
      <c r="C26" s="202" t="s">
        <v>207</v>
      </c>
      <c r="D26" s="203" t="s">
        <v>436</v>
      </c>
      <c r="E26" s="202">
        <v>60</v>
      </c>
      <c r="F26" s="202">
        <v>60</v>
      </c>
      <c r="G26" s="202">
        <v>100</v>
      </c>
      <c r="H26" s="202">
        <v>100</v>
      </c>
      <c r="I26" s="202">
        <v>100</v>
      </c>
      <c r="J26" s="202">
        <v>100</v>
      </c>
      <c r="K26" s="202">
        <v>100</v>
      </c>
      <c r="L26" s="202">
        <v>100</v>
      </c>
    </row>
    <row r="27" spans="1:12" ht="15.75" customHeight="1" x14ac:dyDescent="0.25">
      <c r="A27" s="329" t="s">
        <v>262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1"/>
    </row>
    <row r="28" spans="1:12" ht="78.75" x14ac:dyDescent="0.25">
      <c r="A28" s="200" t="s">
        <v>445</v>
      </c>
      <c r="B28" s="201" t="s">
        <v>446</v>
      </c>
      <c r="C28" s="206" t="s">
        <v>207</v>
      </c>
      <c r="D28" s="203" t="s">
        <v>434</v>
      </c>
      <c r="E28" s="210">
        <v>9.4</v>
      </c>
      <c r="F28" s="210">
        <v>9.4</v>
      </c>
      <c r="G28" s="210">
        <v>7.7</v>
      </c>
      <c r="H28" s="200" t="s">
        <v>512</v>
      </c>
      <c r="I28" s="200" t="s">
        <v>548</v>
      </c>
      <c r="J28" s="200" t="s">
        <v>511</v>
      </c>
      <c r="K28" s="200" t="s">
        <v>511</v>
      </c>
      <c r="L28" s="200" t="s">
        <v>511</v>
      </c>
    </row>
    <row r="29" spans="1:12" ht="47.25" x14ac:dyDescent="0.25">
      <c r="A29" s="200" t="s">
        <v>342</v>
      </c>
      <c r="B29" s="201" t="s">
        <v>447</v>
      </c>
      <c r="C29" s="206" t="s">
        <v>207</v>
      </c>
      <c r="D29" s="203" t="s">
        <v>434</v>
      </c>
      <c r="E29" s="211">
        <v>83.96</v>
      </c>
      <c r="F29" s="211">
        <v>83.96</v>
      </c>
      <c r="G29" s="211">
        <v>48</v>
      </c>
      <c r="H29" s="200" t="s">
        <v>530</v>
      </c>
      <c r="I29" s="200" t="s">
        <v>549</v>
      </c>
      <c r="J29" s="200" t="s">
        <v>443</v>
      </c>
      <c r="K29" s="200" t="s">
        <v>443</v>
      </c>
      <c r="L29" s="200" t="s">
        <v>443</v>
      </c>
    </row>
    <row r="30" spans="1:12" ht="31.5" x14ac:dyDescent="0.25">
      <c r="A30" s="200" t="s">
        <v>448</v>
      </c>
      <c r="B30" s="201" t="s">
        <v>449</v>
      </c>
      <c r="C30" s="206" t="s">
        <v>207</v>
      </c>
      <c r="D30" s="206" t="s">
        <v>436</v>
      </c>
      <c r="E30" s="212">
        <v>98</v>
      </c>
      <c r="F30" s="212">
        <v>98</v>
      </c>
      <c r="G30" s="212">
        <v>98</v>
      </c>
      <c r="H30" s="200" t="s">
        <v>531</v>
      </c>
      <c r="I30" s="200" t="s">
        <v>443</v>
      </c>
      <c r="J30" s="200" t="s">
        <v>443</v>
      </c>
      <c r="K30" s="200" t="s">
        <v>443</v>
      </c>
      <c r="L30" s="200" t="s">
        <v>443</v>
      </c>
    </row>
    <row r="31" spans="1:12" ht="47.25" x14ac:dyDescent="0.25">
      <c r="A31" s="200" t="s">
        <v>450</v>
      </c>
      <c r="B31" s="201" t="s">
        <v>451</v>
      </c>
      <c r="C31" s="202" t="s">
        <v>207</v>
      </c>
      <c r="D31" s="206" t="s">
        <v>436</v>
      </c>
      <c r="E31" s="207">
        <v>2.64</v>
      </c>
      <c r="F31" s="207">
        <v>2.64</v>
      </c>
      <c r="G31" s="207">
        <v>4.5999999999999996</v>
      </c>
      <c r="H31" s="200" t="s">
        <v>532</v>
      </c>
      <c r="I31" s="200" t="s">
        <v>452</v>
      </c>
      <c r="J31" s="200" t="s">
        <v>435</v>
      </c>
      <c r="K31" s="200" t="s">
        <v>435</v>
      </c>
      <c r="L31" s="200" t="s">
        <v>435</v>
      </c>
    </row>
    <row r="32" spans="1:12" ht="47.25" x14ac:dyDescent="0.25">
      <c r="A32" s="200" t="s">
        <v>453</v>
      </c>
      <c r="B32" s="201" t="s">
        <v>454</v>
      </c>
      <c r="C32" s="206" t="s">
        <v>207</v>
      </c>
      <c r="D32" s="203" t="s">
        <v>434</v>
      </c>
      <c r="E32" s="211">
        <v>17.5</v>
      </c>
      <c r="F32" s="211">
        <v>17.5</v>
      </c>
      <c r="G32" s="211">
        <v>5</v>
      </c>
      <c r="H32" s="200" t="s">
        <v>455</v>
      </c>
      <c r="I32" s="190" t="s">
        <v>511</v>
      </c>
      <c r="J32" s="200" t="s">
        <v>513</v>
      </c>
      <c r="K32" s="200" t="s">
        <v>513</v>
      </c>
      <c r="L32" s="200" t="s">
        <v>513</v>
      </c>
    </row>
    <row r="33" spans="1:12" ht="63" x14ac:dyDescent="0.25">
      <c r="A33" s="200" t="s">
        <v>456</v>
      </c>
      <c r="B33" s="201" t="s">
        <v>457</v>
      </c>
      <c r="C33" s="213" t="s">
        <v>207</v>
      </c>
      <c r="D33" s="206" t="s">
        <v>436</v>
      </c>
      <c r="E33" s="213">
        <v>100</v>
      </c>
      <c r="F33" s="213">
        <v>100</v>
      </c>
      <c r="G33" s="213">
        <v>100</v>
      </c>
      <c r="H33" s="200" t="s">
        <v>443</v>
      </c>
      <c r="I33" s="200" t="s">
        <v>443</v>
      </c>
      <c r="J33" s="200" t="s">
        <v>443</v>
      </c>
      <c r="K33" s="200" t="s">
        <v>443</v>
      </c>
      <c r="L33" s="200" t="s">
        <v>443</v>
      </c>
    </row>
    <row r="34" spans="1:12" ht="47.25" x14ac:dyDescent="0.25">
      <c r="A34" s="200" t="s">
        <v>458</v>
      </c>
      <c r="B34" s="201" t="s">
        <v>459</v>
      </c>
      <c r="C34" s="213" t="s">
        <v>207</v>
      </c>
      <c r="D34" s="206" t="s">
        <v>436</v>
      </c>
      <c r="E34" s="214">
        <v>48</v>
      </c>
      <c r="F34" s="214">
        <v>48</v>
      </c>
      <c r="G34" s="214">
        <v>84.7</v>
      </c>
      <c r="H34" s="200" t="s">
        <v>533</v>
      </c>
      <c r="I34" s="200" t="s">
        <v>550</v>
      </c>
      <c r="J34" s="200" t="s">
        <v>460</v>
      </c>
      <c r="K34" s="200" t="s">
        <v>460</v>
      </c>
      <c r="L34" s="200" t="s">
        <v>460</v>
      </c>
    </row>
    <row r="35" spans="1:12" ht="47.25" x14ac:dyDescent="0.25">
      <c r="A35" s="200" t="s">
        <v>461</v>
      </c>
      <c r="B35" s="201" t="s">
        <v>462</v>
      </c>
      <c r="C35" s="213" t="s">
        <v>207</v>
      </c>
      <c r="D35" s="206" t="s">
        <v>436</v>
      </c>
      <c r="E35" s="214">
        <v>12</v>
      </c>
      <c r="F35" s="214">
        <v>12</v>
      </c>
      <c r="G35" s="214">
        <v>75</v>
      </c>
      <c r="H35" s="200" t="s">
        <v>443</v>
      </c>
      <c r="I35" s="200" t="s">
        <v>443</v>
      </c>
      <c r="J35" s="200" t="s">
        <v>443</v>
      </c>
      <c r="K35" s="200" t="s">
        <v>443</v>
      </c>
      <c r="L35" s="200" t="s">
        <v>443</v>
      </c>
    </row>
    <row r="36" spans="1:12" ht="15.75" customHeight="1" x14ac:dyDescent="0.25">
      <c r="A36" s="332" t="s">
        <v>463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4"/>
    </row>
    <row r="37" spans="1:12" ht="47.25" x14ac:dyDescent="0.25">
      <c r="A37" s="216" t="s">
        <v>349</v>
      </c>
      <c r="B37" s="205" t="s">
        <v>464</v>
      </c>
      <c r="C37" s="202" t="s">
        <v>207</v>
      </c>
      <c r="D37" s="203" t="s">
        <v>436</v>
      </c>
      <c r="E37" s="206">
        <v>70.599999999999994</v>
      </c>
      <c r="F37" s="206">
        <v>70.599999999999994</v>
      </c>
      <c r="G37" s="206">
        <v>77</v>
      </c>
      <c r="H37" s="216" t="s">
        <v>535</v>
      </c>
      <c r="I37" s="216" t="s">
        <v>551</v>
      </c>
      <c r="J37" s="216" t="s">
        <v>460</v>
      </c>
      <c r="K37" s="216" t="s">
        <v>460</v>
      </c>
      <c r="L37" s="216" t="s">
        <v>460</v>
      </c>
    </row>
    <row r="38" spans="1:12" ht="78.75" x14ac:dyDescent="0.25">
      <c r="A38" s="216" t="s">
        <v>352</v>
      </c>
      <c r="B38" s="205" t="s">
        <v>466</v>
      </c>
      <c r="C38" s="202" t="s">
        <v>207</v>
      </c>
      <c r="D38" s="203" t="s">
        <v>436</v>
      </c>
      <c r="E38" s="206">
        <v>100</v>
      </c>
      <c r="F38" s="206">
        <v>100</v>
      </c>
      <c r="G38" s="206">
        <v>100</v>
      </c>
      <c r="H38" s="206">
        <v>100</v>
      </c>
      <c r="I38" s="206">
        <v>100</v>
      </c>
      <c r="J38" s="206">
        <v>100</v>
      </c>
      <c r="K38" s="206">
        <v>100</v>
      </c>
      <c r="L38" s="206">
        <v>100</v>
      </c>
    </row>
    <row r="39" spans="1:12" ht="47.25" x14ac:dyDescent="0.25">
      <c r="A39" s="216" t="s">
        <v>561</v>
      </c>
      <c r="B39" s="295" t="s">
        <v>562</v>
      </c>
      <c r="C39" s="202" t="s">
        <v>207</v>
      </c>
      <c r="D39" s="203" t="s">
        <v>436</v>
      </c>
      <c r="E39" s="206">
        <v>0</v>
      </c>
      <c r="F39" s="206">
        <v>0</v>
      </c>
      <c r="G39" s="206">
        <v>0</v>
      </c>
      <c r="H39" s="206">
        <v>0</v>
      </c>
      <c r="I39" s="206">
        <v>0</v>
      </c>
      <c r="J39" s="206">
        <v>10.44</v>
      </c>
      <c r="K39" s="206">
        <v>11.83</v>
      </c>
      <c r="L39" s="206">
        <v>13.22</v>
      </c>
    </row>
    <row r="40" spans="1:12" ht="15.75" customHeight="1" x14ac:dyDescent="0.25">
      <c r="A40" s="332" t="s">
        <v>289</v>
      </c>
      <c r="B40" s="333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63" x14ac:dyDescent="0.25">
      <c r="A41" s="216" t="s">
        <v>290</v>
      </c>
      <c r="B41" s="205" t="s">
        <v>467</v>
      </c>
      <c r="C41" s="202" t="s">
        <v>207</v>
      </c>
      <c r="D41" s="203" t="s">
        <v>436</v>
      </c>
      <c r="E41" s="206">
        <v>80.5</v>
      </c>
      <c r="F41" s="206">
        <v>80.5</v>
      </c>
      <c r="G41" s="206">
        <v>80.7</v>
      </c>
      <c r="H41" s="216" t="s">
        <v>536</v>
      </c>
      <c r="I41" s="216" t="s">
        <v>552</v>
      </c>
      <c r="J41" s="216" t="s">
        <v>443</v>
      </c>
      <c r="K41" s="216" t="s">
        <v>443</v>
      </c>
      <c r="L41" s="216" t="s">
        <v>443</v>
      </c>
    </row>
    <row r="42" spans="1:12" x14ac:dyDescent="0.25">
      <c r="A42" s="339" t="s">
        <v>468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1"/>
    </row>
    <row r="43" spans="1:12" ht="31.5" x14ac:dyDescent="0.25">
      <c r="A43" s="218" t="s">
        <v>296</v>
      </c>
      <c r="B43" s="205" t="s">
        <v>469</v>
      </c>
      <c r="C43" s="206" t="s">
        <v>207</v>
      </c>
      <c r="D43" s="203" t="s">
        <v>436</v>
      </c>
      <c r="E43" s="203">
        <v>82.9</v>
      </c>
      <c r="F43" s="203">
        <v>82.9</v>
      </c>
      <c r="G43" s="203">
        <v>46</v>
      </c>
      <c r="H43" s="218" t="s">
        <v>534</v>
      </c>
      <c r="I43" s="218" t="s">
        <v>553</v>
      </c>
      <c r="J43" s="218" t="s">
        <v>444</v>
      </c>
      <c r="K43" s="218" t="s">
        <v>444</v>
      </c>
      <c r="L43" s="218" t="s">
        <v>444</v>
      </c>
    </row>
    <row r="44" spans="1:12" hidden="1" x14ac:dyDescent="0.25">
      <c r="A44" s="335" t="s">
        <v>470</v>
      </c>
      <c r="B44" s="335"/>
      <c r="C44" s="335"/>
      <c r="D44" s="335"/>
      <c r="E44" s="335"/>
      <c r="F44" s="335"/>
      <c r="G44" s="335"/>
      <c r="H44" s="219"/>
    </row>
    <row r="45" spans="1:12" hidden="1" x14ac:dyDescent="0.25">
      <c r="A45" s="336" t="s">
        <v>471</v>
      </c>
      <c r="B45" s="336"/>
      <c r="C45" s="336"/>
      <c r="D45" s="336"/>
      <c r="E45" s="336"/>
      <c r="F45" s="336"/>
      <c r="G45" s="336"/>
      <c r="H45" s="215"/>
    </row>
    <row r="46" spans="1:12" ht="306" hidden="1" customHeight="1" x14ac:dyDescent="0.25">
      <c r="A46" s="200" t="s">
        <v>371</v>
      </c>
      <c r="B46" s="201" t="s">
        <v>472</v>
      </c>
      <c r="C46" s="213" t="s">
        <v>207</v>
      </c>
      <c r="D46" s="203" t="s">
        <v>434</v>
      </c>
      <c r="E46" s="207">
        <v>97.13</v>
      </c>
      <c r="F46" s="207">
        <v>97.13</v>
      </c>
      <c r="G46" s="207">
        <v>97.13</v>
      </c>
      <c r="H46" s="207">
        <v>97.13</v>
      </c>
    </row>
    <row r="47" spans="1:12" ht="127.5" hidden="1" customHeight="1" x14ac:dyDescent="0.25">
      <c r="A47" s="200" t="s">
        <v>342</v>
      </c>
      <c r="B47" s="201" t="s">
        <v>473</v>
      </c>
      <c r="C47" s="206" t="s">
        <v>374</v>
      </c>
      <c r="D47" s="203" t="s">
        <v>436</v>
      </c>
      <c r="E47" s="220">
        <v>10</v>
      </c>
      <c r="F47" s="220">
        <v>10</v>
      </c>
      <c r="G47" s="220">
        <v>10</v>
      </c>
      <c r="H47" s="220">
        <v>10</v>
      </c>
    </row>
    <row r="48" spans="1:12" ht="185.25" hidden="1" customHeight="1" x14ac:dyDescent="0.25">
      <c r="A48" s="200" t="s">
        <v>448</v>
      </c>
      <c r="B48" s="201" t="s">
        <v>474</v>
      </c>
      <c r="C48" s="206" t="s">
        <v>374</v>
      </c>
      <c r="D48" s="203" t="s">
        <v>436</v>
      </c>
      <c r="E48" s="220">
        <v>2</v>
      </c>
      <c r="F48" s="220">
        <v>2</v>
      </c>
      <c r="G48" s="220">
        <v>2</v>
      </c>
      <c r="H48" s="220">
        <v>2</v>
      </c>
    </row>
    <row r="49" spans="1:8" ht="94.5" hidden="1" x14ac:dyDescent="0.25">
      <c r="A49" s="200" t="s">
        <v>475</v>
      </c>
      <c r="B49" s="201" t="s">
        <v>476</v>
      </c>
      <c r="C49" s="213" t="s">
        <v>207</v>
      </c>
      <c r="D49" s="203" t="s">
        <v>434</v>
      </c>
      <c r="E49" s="202">
        <v>3</v>
      </c>
      <c r="F49" s="202">
        <v>3</v>
      </c>
      <c r="G49" s="202">
        <v>3</v>
      </c>
      <c r="H49" s="200" t="s">
        <v>437</v>
      </c>
    </row>
    <row r="50" spans="1:8" hidden="1" x14ac:dyDescent="0.25">
      <c r="A50" s="337" t="s">
        <v>477</v>
      </c>
      <c r="B50" s="337"/>
      <c r="C50" s="337"/>
      <c r="D50" s="337"/>
      <c r="E50" s="337"/>
      <c r="F50" s="337"/>
      <c r="G50" s="337"/>
      <c r="H50" s="209"/>
    </row>
    <row r="51" spans="1:8" hidden="1" x14ac:dyDescent="0.25">
      <c r="A51" s="338" t="s">
        <v>478</v>
      </c>
      <c r="B51" s="338"/>
      <c r="C51" s="338"/>
      <c r="D51" s="338"/>
      <c r="E51" s="338"/>
      <c r="F51" s="338"/>
      <c r="G51" s="338"/>
      <c r="H51" s="217"/>
    </row>
    <row r="52" spans="1:8" ht="78.75" hidden="1" x14ac:dyDescent="0.25">
      <c r="A52" s="216" t="s">
        <v>372</v>
      </c>
      <c r="B52" s="209" t="s">
        <v>479</v>
      </c>
      <c r="C52" s="206" t="s">
        <v>207</v>
      </c>
      <c r="D52" s="206" t="s">
        <v>480</v>
      </c>
      <c r="E52" s="202">
        <v>100</v>
      </c>
      <c r="F52" s="202">
        <v>100</v>
      </c>
      <c r="G52" s="202">
        <v>100</v>
      </c>
      <c r="H52" s="216" t="s">
        <v>443</v>
      </c>
    </row>
    <row r="53" spans="1:8" ht="78.75" hidden="1" x14ac:dyDescent="0.25">
      <c r="A53" s="200" t="s">
        <v>481</v>
      </c>
      <c r="B53" s="221" t="s">
        <v>482</v>
      </c>
      <c r="C53" s="206" t="s">
        <v>207</v>
      </c>
      <c r="D53" s="206" t="s">
        <v>480</v>
      </c>
      <c r="E53" s="202">
        <v>100</v>
      </c>
      <c r="F53" s="202">
        <v>100</v>
      </c>
      <c r="G53" s="202">
        <v>100</v>
      </c>
      <c r="H53" s="200" t="s">
        <v>443</v>
      </c>
    </row>
    <row r="54" spans="1:8" ht="78.75" hidden="1" x14ac:dyDescent="0.25">
      <c r="A54" s="206" t="s">
        <v>483</v>
      </c>
      <c r="B54" s="209" t="s">
        <v>484</v>
      </c>
      <c r="C54" s="206" t="s">
        <v>207</v>
      </c>
      <c r="D54" s="206" t="s">
        <v>480</v>
      </c>
      <c r="E54" s="206">
        <v>100</v>
      </c>
      <c r="F54" s="206">
        <v>100</v>
      </c>
      <c r="G54" s="206">
        <v>100</v>
      </c>
      <c r="H54" s="206">
        <v>100</v>
      </c>
    </row>
    <row r="55" spans="1:8" ht="78.75" hidden="1" x14ac:dyDescent="0.25">
      <c r="A55" s="222" t="s">
        <v>485</v>
      </c>
      <c r="B55" s="223" t="s">
        <v>486</v>
      </c>
      <c r="C55" s="202" t="s">
        <v>207</v>
      </c>
      <c r="D55" s="221" t="s">
        <v>487</v>
      </c>
      <c r="E55" s="224" t="s">
        <v>488</v>
      </c>
      <c r="F55" s="224" t="s">
        <v>488</v>
      </c>
      <c r="G55" s="224" t="s">
        <v>488</v>
      </c>
      <c r="H55" s="224" t="s">
        <v>488</v>
      </c>
    </row>
  </sheetData>
  <mergeCells count="20">
    <mergeCell ref="I2:M2"/>
    <mergeCell ref="I3:M3"/>
    <mergeCell ref="A12:H12"/>
    <mergeCell ref="A13:H13"/>
    <mergeCell ref="A15:A16"/>
    <mergeCell ref="B15:B16"/>
    <mergeCell ref="C15:C16"/>
    <mergeCell ref="D15:D16"/>
    <mergeCell ref="E15:L15"/>
    <mergeCell ref="A44:G44"/>
    <mergeCell ref="A45:G45"/>
    <mergeCell ref="A50:G50"/>
    <mergeCell ref="A51:G51"/>
    <mergeCell ref="A42:L42"/>
    <mergeCell ref="A18:L18"/>
    <mergeCell ref="A23:L23"/>
    <mergeCell ref="A27:L27"/>
    <mergeCell ref="A36:L36"/>
    <mergeCell ref="A40:L40"/>
    <mergeCell ref="A24:H24"/>
  </mergeCells>
  <pageMargins left="0.70866141732283472" right="0.70866141732283472" top="1.1811023622047245" bottom="0.19685039370078741" header="0.31496062992125984" footer="0.31496062992125984"/>
  <pageSetup paperSize="9" scale="65" fitToHeight="2" orientation="landscape" r:id="rId1"/>
  <rowBreaks count="1" manualBreakCount="1">
    <brk id="33" max="11" man="1"/>
  </rowBreaks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3"/>
  <sheetViews>
    <sheetView zoomScale="75" zoomScaleNormal="75" zoomScaleSheetLayoutView="75" workbookViewId="0">
      <pane ySplit="4" topLeftCell="A23" activePane="bottomLeft" state="frozen"/>
      <selection activeCell="H101" sqref="H101"/>
      <selection pane="bottomLeft" activeCell="H15" sqref="H15"/>
    </sheetView>
  </sheetViews>
  <sheetFormatPr defaultRowHeight="15.75" x14ac:dyDescent="0.25"/>
  <cols>
    <col min="1" max="1" width="7.375" style="118" customWidth="1"/>
    <col min="2" max="2" width="79.375" style="56" hidden="1" customWidth="1"/>
    <col min="3" max="3" width="19" style="121" customWidth="1"/>
    <col min="4" max="4" width="9.5" style="121" customWidth="1"/>
    <col min="5" max="5" width="10.875" style="121" customWidth="1"/>
    <col min="6" max="6" width="15.125" style="121" customWidth="1"/>
    <col min="7" max="7" width="10.75" style="121" customWidth="1"/>
    <col min="8" max="9" width="13.875" style="56" customWidth="1"/>
    <col min="10" max="10" width="13.25" style="56" customWidth="1"/>
    <col min="11" max="11" width="16.37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6" customFormat="1" ht="69" customHeight="1" x14ac:dyDescent="0.25">
      <c r="A1" s="61"/>
      <c r="B1" s="122"/>
      <c r="C1" s="64"/>
      <c r="D1" s="64"/>
      <c r="E1" s="64"/>
      <c r="F1" s="64"/>
      <c r="G1" s="64"/>
      <c r="H1" s="123"/>
      <c r="K1" s="348" t="s">
        <v>379</v>
      </c>
      <c r="L1" s="348"/>
    </row>
    <row r="2" spans="1:14" s="66" customFormat="1" ht="41.25" customHeight="1" x14ac:dyDescent="0.25">
      <c r="A2" s="444" t="s">
        <v>237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</row>
    <row r="3" spans="1:14" s="66" customFormat="1" ht="32.25" customHeight="1" x14ac:dyDescent="0.25">
      <c r="A3" s="381" t="s">
        <v>55</v>
      </c>
      <c r="B3" s="381" t="s">
        <v>212</v>
      </c>
      <c r="C3" s="381" t="s">
        <v>93</v>
      </c>
      <c r="D3" s="381" t="s">
        <v>91</v>
      </c>
      <c r="E3" s="381"/>
      <c r="F3" s="381"/>
      <c r="G3" s="381"/>
      <c r="H3" s="446" t="s">
        <v>238</v>
      </c>
      <c r="I3" s="446"/>
      <c r="J3" s="446"/>
      <c r="K3" s="447"/>
      <c r="L3" s="481" t="s">
        <v>115</v>
      </c>
    </row>
    <row r="4" spans="1:14" s="66" customFormat="1" ht="37.5" customHeight="1" x14ac:dyDescent="0.25">
      <c r="A4" s="381"/>
      <c r="B4" s="381"/>
      <c r="C4" s="381"/>
      <c r="D4" s="48" t="s">
        <v>93</v>
      </c>
      <c r="E4" s="48" t="s">
        <v>214</v>
      </c>
      <c r="F4" s="48" t="s">
        <v>95</v>
      </c>
      <c r="G4" s="48" t="s">
        <v>96</v>
      </c>
      <c r="H4" s="48">
        <v>2021</v>
      </c>
      <c r="I4" s="48">
        <v>2022</v>
      </c>
      <c r="J4" s="48">
        <v>2023</v>
      </c>
      <c r="K4" s="48" t="s">
        <v>116</v>
      </c>
      <c r="L4" s="481"/>
    </row>
    <row r="5" spans="1:14" s="66" customFormat="1" ht="37.5" customHeight="1" x14ac:dyDescent="0.25">
      <c r="A5" s="450" t="s">
        <v>383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2"/>
    </row>
    <row r="6" spans="1:14" ht="27" customHeight="1" x14ac:dyDescent="0.25">
      <c r="A6" s="473" t="s">
        <v>330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</row>
    <row r="7" spans="1:14" ht="33.75" customHeight="1" x14ac:dyDescent="0.25">
      <c r="A7" s="480" t="s">
        <v>331</v>
      </c>
      <c r="B7" s="480"/>
      <c r="C7" s="480"/>
      <c r="D7" s="480"/>
      <c r="E7" s="480"/>
      <c r="F7" s="480"/>
      <c r="G7" s="480"/>
      <c r="H7" s="480"/>
      <c r="I7" s="266"/>
      <c r="J7" s="266"/>
      <c r="K7" s="266"/>
      <c r="L7" s="266"/>
    </row>
    <row r="8" spans="1:14" ht="77.25" customHeight="1" x14ac:dyDescent="0.25">
      <c r="A8" s="442" t="s">
        <v>332</v>
      </c>
      <c r="B8" s="391" t="s">
        <v>333</v>
      </c>
      <c r="C8" s="370" t="s">
        <v>495</v>
      </c>
      <c r="D8" s="391" t="s">
        <v>219</v>
      </c>
      <c r="E8" s="391" t="s">
        <v>334</v>
      </c>
      <c r="F8" s="391" t="s">
        <v>335</v>
      </c>
      <c r="G8" s="54" t="s">
        <v>336</v>
      </c>
      <c r="H8" s="101">
        <v>170</v>
      </c>
      <c r="I8" s="101">
        <v>170</v>
      </c>
      <c r="J8" s="101">
        <v>170</v>
      </c>
      <c r="K8" s="101">
        <f>SUM(H8:J8)</f>
        <v>510</v>
      </c>
      <c r="L8" s="370" t="s">
        <v>554</v>
      </c>
      <c r="M8" s="124"/>
      <c r="N8" s="125"/>
    </row>
    <row r="9" spans="1:14" ht="84.75" customHeight="1" x14ac:dyDescent="0.25">
      <c r="A9" s="443"/>
      <c r="B9" s="392"/>
      <c r="C9" s="372"/>
      <c r="D9" s="392"/>
      <c r="E9" s="392"/>
      <c r="F9" s="392"/>
      <c r="G9" s="100">
        <v>244</v>
      </c>
      <c r="H9" s="101">
        <v>130</v>
      </c>
      <c r="I9" s="101">
        <v>130</v>
      </c>
      <c r="J9" s="101">
        <v>130</v>
      </c>
      <c r="K9" s="101">
        <f>SUM(H9:J9)</f>
        <v>390</v>
      </c>
      <c r="L9" s="372"/>
      <c r="M9" s="56" t="s">
        <v>341</v>
      </c>
    </row>
    <row r="10" spans="1:14" ht="111" customHeight="1" x14ac:dyDescent="0.25">
      <c r="A10" s="287" t="s">
        <v>337</v>
      </c>
      <c r="B10" s="288" t="s">
        <v>338</v>
      </c>
      <c r="C10" s="286" t="s">
        <v>223</v>
      </c>
      <c r="D10" s="253" t="s">
        <v>219</v>
      </c>
      <c r="E10" s="253" t="s">
        <v>334</v>
      </c>
      <c r="F10" s="253" t="s">
        <v>339</v>
      </c>
      <c r="G10" s="100">
        <v>244</v>
      </c>
      <c r="H10" s="101">
        <v>300</v>
      </c>
      <c r="I10" s="101">
        <v>300</v>
      </c>
      <c r="J10" s="101">
        <v>300</v>
      </c>
      <c r="K10" s="101">
        <f>SUM(H10:J10)</f>
        <v>900</v>
      </c>
      <c r="L10" s="81" t="s">
        <v>340</v>
      </c>
    </row>
    <row r="11" spans="1:14" s="102" customFormat="1" ht="27" customHeight="1" x14ac:dyDescent="0.25">
      <c r="A11" s="473" t="s">
        <v>261</v>
      </c>
      <c r="B11" s="473"/>
      <c r="C11" s="272"/>
      <c r="D11" s="273"/>
      <c r="E11" s="273"/>
      <c r="F11" s="273"/>
      <c r="G11" s="273"/>
      <c r="H11" s="277">
        <f>SUM(H8:H10)</f>
        <v>600</v>
      </c>
      <c r="I11" s="277">
        <f t="shared" ref="I11:K11" si="0">SUM(I8:I10)</f>
        <v>600</v>
      </c>
      <c r="J11" s="277">
        <f t="shared" si="0"/>
        <v>600</v>
      </c>
      <c r="K11" s="277">
        <f t="shared" si="0"/>
        <v>1800</v>
      </c>
      <c r="L11" s="52"/>
    </row>
    <row r="12" spans="1:14" ht="38.25" customHeight="1" x14ac:dyDescent="0.25">
      <c r="A12" s="474" t="s">
        <v>384</v>
      </c>
      <c r="B12" s="474"/>
      <c r="C12" s="474"/>
      <c r="D12" s="474"/>
      <c r="E12" s="474"/>
      <c r="F12" s="474"/>
      <c r="G12" s="474"/>
      <c r="H12" s="474"/>
      <c r="I12" s="474"/>
      <c r="J12" s="474"/>
      <c r="K12" s="474"/>
      <c r="L12" s="474"/>
    </row>
    <row r="13" spans="1:14" ht="69.75" hidden="1" customHeight="1" x14ac:dyDescent="0.25">
      <c r="A13" s="442" t="s">
        <v>342</v>
      </c>
      <c r="B13" s="477" t="s">
        <v>343</v>
      </c>
      <c r="C13" s="370" t="s">
        <v>495</v>
      </c>
      <c r="D13" s="391" t="s">
        <v>219</v>
      </c>
      <c r="E13" s="442" t="s">
        <v>334</v>
      </c>
      <c r="F13" s="54"/>
      <c r="G13" s="54"/>
      <c r="H13" s="126">
        <v>1979.4</v>
      </c>
      <c r="I13" s="126">
        <v>1979.4</v>
      </c>
      <c r="J13" s="126"/>
      <c r="K13" s="126">
        <f>SUM(H13:I13)</f>
        <v>3958.8</v>
      </c>
      <c r="L13" s="127" t="s">
        <v>344</v>
      </c>
    </row>
    <row r="14" spans="1:14" ht="69.75" customHeight="1" x14ac:dyDescent="0.25">
      <c r="A14" s="476"/>
      <c r="B14" s="478"/>
      <c r="C14" s="371"/>
      <c r="D14" s="393"/>
      <c r="E14" s="476"/>
      <c r="F14" s="391" t="s">
        <v>345</v>
      </c>
      <c r="G14" s="54" t="s">
        <v>346</v>
      </c>
      <c r="H14" s="101">
        <v>2318.6590000000001</v>
      </c>
      <c r="I14" s="101">
        <v>2318.6590000000001</v>
      </c>
      <c r="J14" s="101">
        <v>2318.6590000000001</v>
      </c>
      <c r="K14" s="101">
        <f>SUM(H14:J14)</f>
        <v>6955.9770000000008</v>
      </c>
      <c r="L14" s="391" t="s">
        <v>546</v>
      </c>
    </row>
    <row r="15" spans="1:14" ht="69.75" customHeight="1" x14ac:dyDescent="0.25">
      <c r="A15" s="476"/>
      <c r="B15" s="478"/>
      <c r="C15" s="371"/>
      <c r="D15" s="393"/>
      <c r="E15" s="476"/>
      <c r="F15" s="472"/>
      <c r="G15" s="54" t="s">
        <v>348</v>
      </c>
      <c r="H15" s="101">
        <f>275.006+175</f>
        <v>450.00599999999997</v>
      </c>
      <c r="I15" s="101">
        <v>275.00599999999997</v>
      </c>
      <c r="J15" s="101">
        <v>275.00599999999997</v>
      </c>
      <c r="K15" s="101">
        <f>SUM(H15:J15)</f>
        <v>1000.0179999999999</v>
      </c>
      <c r="L15" s="393"/>
    </row>
    <row r="16" spans="1:14" ht="69.75" customHeight="1" x14ac:dyDescent="0.25">
      <c r="A16" s="476"/>
      <c r="B16" s="478"/>
      <c r="C16" s="371"/>
      <c r="D16" s="393"/>
      <c r="E16" s="476"/>
      <c r="F16" s="393"/>
      <c r="G16" s="54" t="s">
        <v>347</v>
      </c>
      <c r="H16" s="101">
        <v>700.23500000000001</v>
      </c>
      <c r="I16" s="101">
        <v>700.23500000000001</v>
      </c>
      <c r="J16" s="101">
        <v>700.23500000000001</v>
      </c>
      <c r="K16" s="101">
        <f>SUM(H16:J16)</f>
        <v>2100.7049999999999</v>
      </c>
      <c r="L16" s="393"/>
      <c r="N16" s="128"/>
    </row>
    <row r="17" spans="1:12" ht="57" customHeight="1" x14ac:dyDescent="0.25">
      <c r="A17" s="476"/>
      <c r="B17" s="478"/>
      <c r="C17" s="372"/>
      <c r="D17" s="392"/>
      <c r="E17" s="443"/>
      <c r="F17" s="392"/>
      <c r="G17" s="54" t="s">
        <v>222</v>
      </c>
      <c r="H17" s="101">
        <v>760</v>
      </c>
      <c r="I17" s="101">
        <v>935</v>
      </c>
      <c r="J17" s="101">
        <v>935</v>
      </c>
      <c r="K17" s="101">
        <f>SUM(H17:J17)</f>
        <v>2630</v>
      </c>
      <c r="L17" s="392"/>
    </row>
    <row r="18" spans="1:12" ht="33.75" hidden="1" customHeight="1" x14ac:dyDescent="0.25">
      <c r="A18" s="443"/>
      <c r="B18" s="479"/>
      <c r="C18" s="48"/>
      <c r="D18" s="68"/>
      <c r="E18" s="54"/>
      <c r="F18" s="68"/>
      <c r="G18" s="48"/>
      <c r="H18" s="101"/>
      <c r="I18" s="101"/>
      <c r="J18" s="101"/>
      <c r="K18" s="101">
        <f>SUM(H18:I18)</f>
        <v>0</v>
      </c>
      <c r="L18" s="51"/>
    </row>
    <row r="19" spans="1:12" ht="24.75" customHeight="1" x14ac:dyDescent="0.25">
      <c r="A19" s="473" t="s">
        <v>284</v>
      </c>
      <c r="B19" s="473"/>
      <c r="C19" s="272"/>
      <c r="D19" s="273"/>
      <c r="E19" s="276"/>
      <c r="F19" s="272"/>
      <c r="G19" s="272"/>
      <c r="H19" s="277">
        <f>SUM(H14:H18)</f>
        <v>4228.8999999999996</v>
      </c>
      <c r="I19" s="277">
        <f>SUM(I14:I18)</f>
        <v>4228.8999999999996</v>
      </c>
      <c r="J19" s="277">
        <f>SUM(J14:J18)</f>
        <v>4228.8999999999996</v>
      </c>
      <c r="K19" s="277">
        <f>SUM(K14:K18)</f>
        <v>12686.7</v>
      </c>
      <c r="L19" s="266"/>
    </row>
    <row r="20" spans="1:12" ht="33.75" customHeight="1" x14ac:dyDescent="0.25">
      <c r="A20" s="474" t="s">
        <v>385</v>
      </c>
      <c r="B20" s="474"/>
      <c r="C20" s="474"/>
      <c r="D20" s="474"/>
      <c r="E20" s="474"/>
      <c r="F20" s="474"/>
      <c r="G20" s="474"/>
      <c r="H20" s="474"/>
      <c r="I20" s="474"/>
      <c r="J20" s="474"/>
      <c r="K20" s="474"/>
      <c r="L20" s="474"/>
    </row>
    <row r="21" spans="1:12" ht="84" customHeight="1" x14ac:dyDescent="0.25">
      <c r="A21" s="83" t="s">
        <v>349</v>
      </c>
      <c r="B21" s="129" t="s">
        <v>350</v>
      </c>
      <c r="C21" s="228" t="s">
        <v>495</v>
      </c>
      <c r="D21" s="68" t="s">
        <v>219</v>
      </c>
      <c r="E21" s="68" t="s">
        <v>255</v>
      </c>
      <c r="F21" s="262" t="s">
        <v>527</v>
      </c>
      <c r="G21" s="68" t="s">
        <v>351</v>
      </c>
      <c r="H21" s="236">
        <v>0</v>
      </c>
      <c r="I21" s="236">
        <v>0</v>
      </c>
      <c r="J21" s="101">
        <v>455.4</v>
      </c>
      <c r="K21" s="101">
        <f>SUM(H21:J21)</f>
        <v>455.4</v>
      </c>
      <c r="L21" s="367" t="s">
        <v>547</v>
      </c>
    </row>
    <row r="22" spans="1:12" ht="90" customHeight="1" x14ac:dyDescent="0.25">
      <c r="A22" s="54" t="s">
        <v>352</v>
      </c>
      <c r="B22" s="51" t="s">
        <v>353</v>
      </c>
      <c r="C22" s="228" t="s">
        <v>495</v>
      </c>
      <c r="D22" s="68" t="s">
        <v>219</v>
      </c>
      <c r="E22" s="68" t="s">
        <v>255</v>
      </c>
      <c r="F22" s="68" t="s">
        <v>354</v>
      </c>
      <c r="G22" s="68" t="s">
        <v>351</v>
      </c>
      <c r="H22" s="236">
        <v>0</v>
      </c>
      <c r="I22" s="236">
        <v>0</v>
      </c>
      <c r="J22" s="236">
        <v>0</v>
      </c>
      <c r="K22" s="101">
        <f>SUM(H22:J22)</f>
        <v>0</v>
      </c>
      <c r="L22" s="367"/>
    </row>
    <row r="23" spans="1:12" ht="23.25" customHeight="1" x14ac:dyDescent="0.25">
      <c r="A23" s="475" t="s">
        <v>288</v>
      </c>
      <c r="B23" s="475"/>
      <c r="C23" s="272"/>
      <c r="D23" s="272"/>
      <c r="E23" s="272"/>
      <c r="F23" s="272"/>
      <c r="G23" s="272"/>
      <c r="H23" s="277">
        <f>SUM(H21:H22)</f>
        <v>0</v>
      </c>
      <c r="I23" s="277">
        <f>SUM(I21:I22)</f>
        <v>0</v>
      </c>
      <c r="J23" s="277">
        <f>SUM(J21:J22)</f>
        <v>455.4</v>
      </c>
      <c r="K23" s="277">
        <f>SUM(K21:K22)</f>
        <v>455.4</v>
      </c>
      <c r="L23" s="266"/>
    </row>
    <row r="24" spans="1:12" ht="21" customHeight="1" x14ac:dyDescent="0.25">
      <c r="A24" s="404" t="s">
        <v>324</v>
      </c>
      <c r="B24" s="404"/>
      <c r="C24" s="272"/>
      <c r="D24" s="272"/>
      <c r="E24" s="272"/>
      <c r="F24" s="272"/>
      <c r="G24" s="272"/>
      <c r="H24" s="277">
        <f>H19+H23+H11</f>
        <v>4828.8999999999996</v>
      </c>
      <c r="I24" s="277">
        <f t="shared" ref="I24:K24" si="1">I19+I23+I11</f>
        <v>4828.8999999999996</v>
      </c>
      <c r="J24" s="277">
        <f t="shared" si="1"/>
        <v>5284.2999999999993</v>
      </c>
      <c r="K24" s="277">
        <f t="shared" si="1"/>
        <v>14942.1</v>
      </c>
      <c r="L24" s="266"/>
    </row>
    <row r="25" spans="1:12" s="107" customFormat="1" ht="21.75" hidden="1" customHeight="1" x14ac:dyDescent="0.25">
      <c r="A25" s="405"/>
      <c r="B25" s="405"/>
      <c r="C25" s="104"/>
      <c r="D25" s="104"/>
      <c r="E25" s="104"/>
      <c r="F25" s="104"/>
      <c r="G25" s="104"/>
      <c r="H25" s="106" t="e">
        <f>#REF!</f>
        <v>#REF!</v>
      </c>
    </row>
    <row r="26" spans="1:12" s="66" customFormat="1" ht="20.25" hidden="1" customHeight="1" x14ac:dyDescent="0.25">
      <c r="A26" s="406"/>
      <c r="B26" s="406"/>
      <c r="C26" s="108"/>
      <c r="D26" s="108"/>
      <c r="E26" s="108"/>
      <c r="F26" s="108"/>
      <c r="G26" s="108"/>
      <c r="H26" s="130" t="e">
        <f>H25-H24</f>
        <v>#REF!</v>
      </c>
    </row>
    <row r="27" spans="1:12" ht="51.75" customHeight="1" x14ac:dyDescent="0.25">
      <c r="A27" s="471"/>
      <c r="B27" s="471"/>
      <c r="C27" s="471"/>
      <c r="D27" s="131"/>
      <c r="E27" s="131"/>
      <c r="F27" s="131"/>
      <c r="G27" s="131"/>
      <c r="L27" s="132"/>
    </row>
    <row r="28" spans="1:12" x14ac:dyDescent="0.25">
      <c r="A28" s="111"/>
      <c r="B28" s="133"/>
      <c r="C28" s="113"/>
      <c r="D28" s="113"/>
      <c r="E28" s="113"/>
      <c r="F28" s="113" t="s">
        <v>66</v>
      </c>
      <c r="G28" s="113"/>
      <c r="H28" s="134">
        <f>H22</f>
        <v>0</v>
      </c>
      <c r="I28" s="134">
        <f>I22</f>
        <v>0</v>
      </c>
      <c r="J28" s="134">
        <f>J22</f>
        <v>0</v>
      </c>
      <c r="K28" s="134">
        <f>SUM(H28:J28)</f>
        <v>0</v>
      </c>
    </row>
    <row r="29" spans="1:12" x14ac:dyDescent="0.25">
      <c r="A29" s="111"/>
      <c r="B29" s="133"/>
      <c r="C29" s="113"/>
      <c r="D29" s="113"/>
      <c r="E29" s="113"/>
      <c r="F29" s="113" t="s">
        <v>67</v>
      </c>
      <c r="G29" s="113"/>
      <c r="H29" s="134">
        <f>H21+H19</f>
        <v>4228.8999999999996</v>
      </c>
      <c r="I29" s="134">
        <f>I21+I19</f>
        <v>4228.8999999999996</v>
      </c>
      <c r="J29" s="134">
        <f>J21+J19</f>
        <v>4684.2999999999993</v>
      </c>
      <c r="K29" s="134">
        <f>SUM(H29:J29)</f>
        <v>13142.099999999999</v>
      </c>
    </row>
    <row r="30" spans="1:12" x14ac:dyDescent="0.25">
      <c r="A30" s="111"/>
      <c r="B30" s="133"/>
      <c r="C30" s="113"/>
      <c r="D30" s="113"/>
      <c r="E30" s="113"/>
      <c r="F30" s="113" t="s">
        <v>105</v>
      </c>
      <c r="G30" s="113"/>
      <c r="H30" s="134">
        <f>H11</f>
        <v>600</v>
      </c>
      <c r="I30" s="134">
        <f t="shared" ref="I30:J30" si="2">I11</f>
        <v>600</v>
      </c>
      <c r="J30" s="134">
        <f t="shared" si="2"/>
        <v>600</v>
      </c>
      <c r="K30" s="134">
        <f>SUM(H30:J30)</f>
        <v>1800</v>
      </c>
    </row>
    <row r="31" spans="1:12" x14ac:dyDescent="0.25">
      <c r="A31" s="111"/>
      <c r="B31" s="133"/>
      <c r="C31" s="113"/>
      <c r="D31" s="113"/>
      <c r="E31" s="113"/>
      <c r="F31" s="113"/>
      <c r="G31" s="113"/>
    </row>
    <row r="32" spans="1:12" x14ac:dyDescent="0.25">
      <c r="A32" s="111"/>
      <c r="B32" s="133"/>
      <c r="C32" s="113"/>
      <c r="D32" s="113"/>
      <c r="E32" s="113"/>
      <c r="F32" s="113"/>
      <c r="G32" s="113"/>
      <c r="H32" s="135"/>
      <c r="I32" s="135"/>
      <c r="J32" s="135"/>
    </row>
    <row r="33" spans="1:11" x14ac:dyDescent="0.25">
      <c r="A33" s="111"/>
      <c r="B33" s="133"/>
      <c r="C33" s="113"/>
      <c r="D33" s="113"/>
      <c r="E33" s="113"/>
      <c r="F33" s="113"/>
      <c r="G33" s="113"/>
      <c r="H33" s="135"/>
      <c r="I33" s="135"/>
      <c r="J33" s="135"/>
    </row>
    <row r="34" spans="1:11" x14ac:dyDescent="0.25">
      <c r="A34" s="111"/>
      <c r="B34" s="133"/>
      <c r="C34" s="113"/>
      <c r="D34" s="113"/>
      <c r="E34" s="113"/>
      <c r="F34" s="113" t="s">
        <v>326</v>
      </c>
      <c r="G34" s="113"/>
      <c r="H34" s="136">
        <f>H21+H22+H14+H15+H16+H17+H8+H9</f>
        <v>4528.8999999999996</v>
      </c>
      <c r="I34" s="136">
        <f t="shared" ref="I34:J34" si="3">I21+I22+I14+I15+I16+I17+I8+I9</f>
        <v>4528.8999999999996</v>
      </c>
      <c r="J34" s="136">
        <f t="shared" si="3"/>
        <v>4984.3</v>
      </c>
      <c r="K34" s="134">
        <f>SUM(H34:J34)</f>
        <v>14042.099999999999</v>
      </c>
    </row>
    <row r="35" spans="1:11" x14ac:dyDescent="0.25">
      <c r="A35" s="111"/>
      <c r="B35" s="133"/>
      <c r="C35" s="113"/>
      <c r="D35" s="113"/>
      <c r="E35" s="113"/>
      <c r="F35" s="113" t="s">
        <v>328</v>
      </c>
      <c r="G35" s="113"/>
      <c r="H35" s="137">
        <f>H10</f>
        <v>300</v>
      </c>
      <c r="I35" s="137">
        <f t="shared" ref="I35:J35" si="4">I10</f>
        <v>300</v>
      </c>
      <c r="J35" s="137">
        <f t="shared" si="4"/>
        <v>300</v>
      </c>
      <c r="K35" s="134">
        <f>SUM(H35:J35)</f>
        <v>900</v>
      </c>
    </row>
    <row r="36" spans="1:11" x14ac:dyDescent="0.25">
      <c r="A36" s="111"/>
      <c r="B36" s="133"/>
      <c r="C36" s="113"/>
      <c r="D36" s="113"/>
      <c r="E36" s="113"/>
      <c r="F36" s="113"/>
      <c r="G36" s="113"/>
    </row>
    <row r="37" spans="1:11" x14ac:dyDescent="0.25">
      <c r="A37" s="111"/>
      <c r="B37" s="133"/>
      <c r="C37" s="113"/>
      <c r="D37" s="113"/>
      <c r="E37" s="113"/>
      <c r="F37" s="113"/>
      <c r="G37" s="113"/>
    </row>
    <row r="38" spans="1:11" x14ac:dyDescent="0.25">
      <c r="A38" s="111"/>
      <c r="B38" s="133"/>
      <c r="C38" s="113"/>
      <c r="D38" s="113"/>
      <c r="E38" s="113"/>
      <c r="F38" s="113"/>
      <c r="G38" s="113"/>
    </row>
    <row r="39" spans="1:11" x14ac:dyDescent="0.25">
      <c r="A39" s="111"/>
      <c r="B39" s="133"/>
      <c r="C39" s="113"/>
      <c r="D39" s="113"/>
      <c r="E39" s="113"/>
      <c r="F39" s="113"/>
      <c r="G39" s="113"/>
    </row>
    <row r="40" spans="1:11" x14ac:dyDescent="0.25">
      <c r="A40" s="111"/>
      <c r="B40" s="133"/>
      <c r="C40" s="113"/>
      <c r="D40" s="113"/>
      <c r="E40" s="113"/>
      <c r="F40" s="113"/>
      <c r="G40" s="113"/>
    </row>
    <row r="41" spans="1:11" x14ac:dyDescent="0.25">
      <c r="A41" s="111"/>
      <c r="B41" s="133"/>
      <c r="C41" s="113"/>
      <c r="D41" s="113"/>
      <c r="E41" s="113"/>
      <c r="F41" s="113"/>
      <c r="G41" s="113"/>
    </row>
    <row r="42" spans="1:11" x14ac:dyDescent="0.25">
      <c r="A42" s="111"/>
      <c r="B42" s="133"/>
      <c r="C42" s="113"/>
      <c r="D42" s="113"/>
      <c r="E42" s="113"/>
      <c r="F42" s="113"/>
      <c r="G42" s="113"/>
    </row>
    <row r="43" spans="1:11" x14ac:dyDescent="0.25">
      <c r="A43" s="111"/>
      <c r="B43" s="133"/>
      <c r="C43" s="113"/>
      <c r="D43" s="113"/>
      <c r="E43" s="113"/>
      <c r="F43" s="113"/>
      <c r="G43" s="113"/>
    </row>
    <row r="44" spans="1:11" x14ac:dyDescent="0.25">
      <c r="A44" s="111"/>
      <c r="B44" s="133"/>
      <c r="C44" s="113"/>
      <c r="D44" s="113"/>
      <c r="E44" s="113"/>
      <c r="F44" s="113"/>
      <c r="G44" s="113"/>
    </row>
    <row r="45" spans="1:11" x14ac:dyDescent="0.25">
      <c r="A45" s="111"/>
      <c r="B45" s="133"/>
      <c r="C45" s="113"/>
      <c r="D45" s="113"/>
      <c r="E45" s="113"/>
      <c r="F45" s="113"/>
      <c r="G45" s="113"/>
    </row>
    <row r="46" spans="1:11" x14ac:dyDescent="0.25">
      <c r="A46" s="111"/>
      <c r="B46" s="133"/>
      <c r="C46" s="113"/>
      <c r="D46" s="113"/>
      <c r="E46" s="113"/>
      <c r="F46" s="113"/>
      <c r="G46" s="113"/>
    </row>
    <row r="47" spans="1:11" x14ac:dyDescent="0.25">
      <c r="A47" s="111"/>
      <c r="B47" s="133"/>
      <c r="C47" s="113"/>
      <c r="D47" s="113"/>
      <c r="E47" s="113"/>
      <c r="F47" s="113"/>
      <c r="G47" s="113"/>
    </row>
    <row r="48" spans="1:11" x14ac:dyDescent="0.25">
      <c r="A48" s="111"/>
      <c r="B48" s="133"/>
      <c r="C48" s="113"/>
      <c r="D48" s="113"/>
      <c r="E48" s="113"/>
      <c r="F48" s="113"/>
      <c r="G48" s="113"/>
    </row>
    <row r="49" spans="1:7" x14ac:dyDescent="0.25">
      <c r="A49" s="111"/>
      <c r="B49" s="133"/>
      <c r="C49" s="113"/>
      <c r="D49" s="113"/>
      <c r="E49" s="113"/>
      <c r="F49" s="113"/>
      <c r="G49" s="113"/>
    </row>
    <row r="50" spans="1:7" x14ac:dyDescent="0.25">
      <c r="A50" s="111"/>
      <c r="B50" s="133"/>
      <c r="C50" s="113"/>
      <c r="D50" s="113"/>
      <c r="E50" s="113"/>
      <c r="F50" s="113"/>
      <c r="G50" s="113"/>
    </row>
    <row r="51" spans="1:7" x14ac:dyDescent="0.25">
      <c r="A51" s="111"/>
      <c r="B51" s="133"/>
      <c r="C51" s="113"/>
      <c r="D51" s="113"/>
      <c r="E51" s="113"/>
      <c r="F51" s="113"/>
      <c r="G51" s="113"/>
    </row>
    <row r="52" spans="1:7" x14ac:dyDescent="0.25">
      <c r="A52" s="111"/>
      <c r="B52" s="133"/>
      <c r="C52" s="113"/>
      <c r="D52" s="113"/>
      <c r="E52" s="113"/>
      <c r="F52" s="113"/>
      <c r="G52" s="113"/>
    </row>
    <row r="53" spans="1:7" x14ac:dyDescent="0.25">
      <c r="A53" s="111"/>
      <c r="B53" s="133"/>
      <c r="C53" s="113"/>
      <c r="D53" s="113"/>
      <c r="E53" s="113"/>
      <c r="F53" s="113"/>
      <c r="G53" s="113"/>
    </row>
    <row r="54" spans="1:7" x14ac:dyDescent="0.25">
      <c r="A54" s="111"/>
      <c r="B54" s="133"/>
      <c r="C54" s="113"/>
      <c r="D54" s="113"/>
      <c r="E54" s="113"/>
      <c r="F54" s="113"/>
      <c r="G54" s="113"/>
    </row>
    <row r="55" spans="1:7" x14ac:dyDescent="0.25">
      <c r="A55" s="111"/>
      <c r="B55" s="133"/>
      <c r="C55" s="113"/>
      <c r="D55" s="113"/>
      <c r="E55" s="113"/>
      <c r="F55" s="113"/>
      <c r="G55" s="113"/>
    </row>
    <row r="56" spans="1:7" x14ac:dyDescent="0.25">
      <c r="A56" s="111"/>
      <c r="B56" s="133"/>
      <c r="C56" s="113"/>
      <c r="D56" s="113"/>
      <c r="E56" s="113"/>
      <c r="F56" s="113"/>
      <c r="G56" s="113"/>
    </row>
    <row r="57" spans="1:7" x14ac:dyDescent="0.25">
      <c r="A57" s="111"/>
      <c r="B57" s="133"/>
      <c r="C57" s="113"/>
      <c r="D57" s="113"/>
      <c r="E57" s="113"/>
      <c r="F57" s="113"/>
      <c r="G57" s="113"/>
    </row>
    <row r="58" spans="1:7" x14ac:dyDescent="0.25">
      <c r="A58" s="111"/>
      <c r="B58" s="133"/>
      <c r="C58" s="113"/>
      <c r="D58" s="113"/>
      <c r="E58" s="113"/>
      <c r="F58" s="113"/>
      <c r="G58" s="113"/>
    </row>
    <row r="59" spans="1:7" x14ac:dyDescent="0.25">
      <c r="A59" s="111"/>
      <c r="B59" s="133"/>
      <c r="C59" s="113"/>
      <c r="D59" s="113"/>
      <c r="E59" s="113"/>
      <c r="F59" s="113"/>
      <c r="G59" s="113"/>
    </row>
    <row r="60" spans="1:7" x14ac:dyDescent="0.25">
      <c r="A60" s="111"/>
      <c r="B60" s="133"/>
      <c r="C60" s="113"/>
      <c r="D60" s="113"/>
      <c r="E60" s="113"/>
      <c r="F60" s="113"/>
      <c r="G60" s="113"/>
    </row>
    <row r="61" spans="1:7" x14ac:dyDescent="0.25">
      <c r="A61" s="111"/>
      <c r="B61" s="133"/>
      <c r="C61" s="113"/>
      <c r="D61" s="113"/>
      <c r="E61" s="113"/>
      <c r="F61" s="113"/>
      <c r="G61" s="113"/>
    </row>
    <row r="62" spans="1:7" x14ac:dyDescent="0.25">
      <c r="A62" s="111"/>
      <c r="B62" s="133"/>
      <c r="C62" s="113"/>
      <c r="D62" s="113"/>
      <c r="E62" s="113"/>
      <c r="F62" s="113"/>
      <c r="G62" s="113"/>
    </row>
    <row r="63" spans="1:7" x14ac:dyDescent="0.25">
      <c r="A63" s="111"/>
      <c r="B63" s="133"/>
      <c r="C63" s="113"/>
      <c r="D63" s="113"/>
      <c r="E63" s="113"/>
      <c r="F63" s="113"/>
      <c r="G63" s="113"/>
    </row>
  </sheetData>
  <mergeCells count="35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1:B11"/>
    <mergeCell ref="A12:L12"/>
    <mergeCell ref="A8:A9"/>
    <mergeCell ref="B8:B9"/>
    <mergeCell ref="L8:L9"/>
    <mergeCell ref="C8:C9"/>
    <mergeCell ref="D8:D9"/>
    <mergeCell ref="E8:E9"/>
    <mergeCell ref="F8:F9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24:B24"/>
    <mergeCell ref="A25:B25"/>
    <mergeCell ref="A26:B26"/>
    <mergeCell ref="A27:C27"/>
    <mergeCell ref="F14:F17"/>
  </mergeCells>
  <pageMargins left="1.1811023622047245" right="0.51181102362204722" top="0.78740157480314965" bottom="0.35433070866141736" header="0.31496062992125984" footer="0.31496062992125984"/>
  <pageSetup paperSize="9" scale="47" orientation="portrait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9"/>
  <sheetViews>
    <sheetView zoomScale="75" zoomScaleNormal="75" workbookViewId="0">
      <selection activeCell="H14" sqref="H14"/>
    </sheetView>
  </sheetViews>
  <sheetFormatPr defaultRowHeight="15.75" x14ac:dyDescent="0.25"/>
  <cols>
    <col min="1" max="1" width="7.375" style="118" customWidth="1"/>
    <col min="2" max="2" width="79.375" style="56" hidden="1" customWidth="1"/>
    <col min="3" max="3" width="18.875" style="121" customWidth="1"/>
    <col min="4" max="4" width="11.375" style="121" customWidth="1"/>
    <col min="5" max="5" width="12" style="121" customWidth="1"/>
    <col min="6" max="6" width="15.125" style="121" customWidth="1"/>
    <col min="7" max="7" width="11.375" style="121" customWidth="1"/>
    <col min="8" max="10" width="16.375" style="121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6" customFormat="1" ht="71.25" customHeight="1" x14ac:dyDescent="0.25">
      <c r="A1" s="61"/>
      <c r="B1" s="138"/>
      <c r="C1" s="64"/>
      <c r="D1" s="64"/>
      <c r="E1" s="64"/>
      <c r="F1" s="64"/>
      <c r="G1" s="64"/>
      <c r="H1" s="139"/>
      <c r="I1" s="64"/>
      <c r="J1" s="64"/>
      <c r="K1" s="348" t="s">
        <v>380</v>
      </c>
      <c r="L1" s="348"/>
    </row>
    <row r="2" spans="1:13" s="66" customFormat="1" ht="36" customHeight="1" x14ac:dyDescent="0.25">
      <c r="A2" s="444" t="s">
        <v>237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</row>
    <row r="3" spans="1:13" s="66" customFormat="1" ht="32.25" customHeight="1" x14ac:dyDescent="0.25">
      <c r="A3" s="381" t="s">
        <v>55</v>
      </c>
      <c r="B3" s="381" t="s">
        <v>212</v>
      </c>
      <c r="C3" s="381" t="s">
        <v>93</v>
      </c>
      <c r="D3" s="381" t="s">
        <v>91</v>
      </c>
      <c r="E3" s="381"/>
      <c r="F3" s="381"/>
      <c r="G3" s="381"/>
      <c r="H3" s="446" t="s">
        <v>238</v>
      </c>
      <c r="I3" s="446"/>
      <c r="J3" s="446"/>
      <c r="K3" s="447"/>
      <c r="L3" s="481" t="s">
        <v>115</v>
      </c>
    </row>
    <row r="4" spans="1:13" s="66" customFormat="1" ht="55.5" customHeight="1" x14ac:dyDescent="0.25">
      <c r="A4" s="381"/>
      <c r="B4" s="381"/>
      <c r="C4" s="381"/>
      <c r="D4" s="48" t="s">
        <v>93</v>
      </c>
      <c r="E4" s="48" t="s">
        <v>214</v>
      </c>
      <c r="F4" s="48" t="s">
        <v>95</v>
      </c>
      <c r="G4" s="48" t="s">
        <v>96</v>
      </c>
      <c r="H4" s="48">
        <v>2021</v>
      </c>
      <c r="I4" s="48">
        <v>2022</v>
      </c>
      <c r="J4" s="48">
        <v>2023</v>
      </c>
      <c r="K4" s="48" t="s">
        <v>116</v>
      </c>
      <c r="L4" s="481"/>
    </row>
    <row r="5" spans="1:13" s="66" customFormat="1" ht="37.5" customHeight="1" x14ac:dyDescent="0.25">
      <c r="A5" s="450" t="s">
        <v>355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2"/>
    </row>
    <row r="6" spans="1:13" ht="27" customHeight="1" x14ac:dyDescent="0.25">
      <c r="A6" s="473" t="s">
        <v>356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</row>
    <row r="7" spans="1:13" ht="27" customHeight="1" x14ac:dyDescent="0.25">
      <c r="A7" s="397" t="s">
        <v>357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9"/>
    </row>
    <row r="8" spans="1:13" ht="24.75" customHeight="1" x14ac:dyDescent="0.25">
      <c r="A8" s="487" t="s">
        <v>332</v>
      </c>
      <c r="B8" s="367" t="s">
        <v>358</v>
      </c>
      <c r="C8" s="381" t="s">
        <v>495</v>
      </c>
      <c r="D8" s="487" t="s">
        <v>219</v>
      </c>
      <c r="E8" s="381" t="s">
        <v>334</v>
      </c>
      <c r="F8" s="487" t="s">
        <v>359</v>
      </c>
      <c r="G8" s="52">
        <v>121</v>
      </c>
      <c r="H8" s="140">
        <v>8844.9529999999995</v>
      </c>
      <c r="I8" s="140">
        <v>8844.9529999999995</v>
      </c>
      <c r="J8" s="140">
        <v>8844.9529999999995</v>
      </c>
      <c r="K8" s="141">
        <f t="shared" ref="K8:K18" si="0">SUM(H8:J8)</f>
        <v>26534.858999999997</v>
      </c>
      <c r="L8" s="367" t="s">
        <v>360</v>
      </c>
    </row>
    <row r="9" spans="1:13" ht="30" customHeight="1" x14ac:dyDescent="0.25">
      <c r="A9" s="487"/>
      <c r="B9" s="367"/>
      <c r="C9" s="381"/>
      <c r="D9" s="487"/>
      <c r="E9" s="381"/>
      <c r="F9" s="488"/>
      <c r="G9" s="52">
        <v>122</v>
      </c>
      <c r="H9" s="140">
        <f>1041+181.5</f>
        <v>1222.5</v>
      </c>
      <c r="I9" s="140">
        <v>1350</v>
      </c>
      <c r="J9" s="140">
        <v>1350</v>
      </c>
      <c r="K9" s="141">
        <f t="shared" si="0"/>
        <v>3922.5</v>
      </c>
      <c r="L9" s="367"/>
    </row>
    <row r="10" spans="1:13" ht="25.5" customHeight="1" x14ac:dyDescent="0.25">
      <c r="A10" s="487"/>
      <c r="B10" s="367"/>
      <c r="C10" s="381"/>
      <c r="D10" s="487"/>
      <c r="E10" s="381"/>
      <c r="F10" s="487"/>
      <c r="G10" s="52">
        <v>129</v>
      </c>
      <c r="H10" s="140">
        <v>2671.1759999999999</v>
      </c>
      <c r="I10" s="140">
        <v>2671.1759999999999</v>
      </c>
      <c r="J10" s="140">
        <v>2671.1759999999999</v>
      </c>
      <c r="K10" s="141">
        <f t="shared" si="0"/>
        <v>8013.5280000000002</v>
      </c>
      <c r="L10" s="367"/>
    </row>
    <row r="11" spans="1:13" ht="29.25" customHeight="1" x14ac:dyDescent="0.25">
      <c r="A11" s="487"/>
      <c r="B11" s="367"/>
      <c r="C11" s="381"/>
      <c r="D11" s="487"/>
      <c r="E11" s="381"/>
      <c r="F11" s="487"/>
      <c r="G11" s="52">
        <v>244</v>
      </c>
      <c r="H11" s="237">
        <v>0</v>
      </c>
      <c r="I11" s="237">
        <v>0</v>
      </c>
      <c r="J11" s="237">
        <v>0</v>
      </c>
      <c r="K11" s="89">
        <f>SUM(H11:J11)</f>
        <v>0</v>
      </c>
      <c r="L11" s="367"/>
    </row>
    <row r="12" spans="1:13" ht="25.5" customHeight="1" x14ac:dyDescent="0.25">
      <c r="A12" s="486" t="s">
        <v>337</v>
      </c>
      <c r="B12" s="394" t="s">
        <v>361</v>
      </c>
      <c r="C12" s="370" t="s">
        <v>495</v>
      </c>
      <c r="D12" s="391" t="s">
        <v>219</v>
      </c>
      <c r="E12" s="391" t="s">
        <v>334</v>
      </c>
      <c r="F12" s="391" t="s">
        <v>362</v>
      </c>
      <c r="G12" s="100">
        <v>111</v>
      </c>
      <c r="H12" s="142">
        <v>30792.73</v>
      </c>
      <c r="I12" s="142">
        <v>30792.73</v>
      </c>
      <c r="J12" s="142">
        <v>30792.73</v>
      </c>
      <c r="K12" s="141">
        <f t="shared" si="0"/>
        <v>92378.19</v>
      </c>
      <c r="L12" s="370" t="s">
        <v>529</v>
      </c>
    </row>
    <row r="13" spans="1:13" ht="24" customHeight="1" x14ac:dyDescent="0.25">
      <c r="A13" s="486"/>
      <c r="B13" s="395"/>
      <c r="C13" s="371"/>
      <c r="D13" s="393"/>
      <c r="E13" s="393"/>
      <c r="F13" s="472"/>
      <c r="G13" s="100">
        <v>112</v>
      </c>
      <c r="H13" s="142">
        <f>1864+75</f>
        <v>1939</v>
      </c>
      <c r="I13" s="142">
        <v>1555</v>
      </c>
      <c r="J13" s="142">
        <v>1555</v>
      </c>
      <c r="K13" s="141">
        <f t="shared" si="0"/>
        <v>5049</v>
      </c>
      <c r="L13" s="371"/>
    </row>
    <row r="14" spans="1:13" ht="24" customHeight="1" x14ac:dyDescent="0.25">
      <c r="A14" s="486"/>
      <c r="B14" s="395"/>
      <c r="C14" s="371"/>
      <c r="D14" s="393"/>
      <c r="E14" s="393"/>
      <c r="F14" s="472"/>
      <c r="G14" s="100">
        <v>119</v>
      </c>
      <c r="H14" s="142">
        <v>9299.4040000000005</v>
      </c>
      <c r="I14" s="142">
        <v>9299.4040000000005</v>
      </c>
      <c r="J14" s="142">
        <v>9299.4040000000005</v>
      </c>
      <c r="K14" s="141">
        <f t="shared" si="0"/>
        <v>27898.212</v>
      </c>
      <c r="L14" s="371"/>
      <c r="M14" s="128"/>
    </row>
    <row r="15" spans="1:13" ht="25.5" customHeight="1" x14ac:dyDescent="0.25">
      <c r="A15" s="486"/>
      <c r="B15" s="395"/>
      <c r="C15" s="371"/>
      <c r="D15" s="393"/>
      <c r="E15" s="393"/>
      <c r="F15" s="472"/>
      <c r="G15" s="100">
        <v>244</v>
      </c>
      <c r="H15" s="142">
        <f>2379.512-3.89746</f>
        <v>2375.61454</v>
      </c>
      <c r="I15" s="142">
        <v>1084.5219999999999</v>
      </c>
      <c r="J15" s="142">
        <v>1084.5219999999999</v>
      </c>
      <c r="K15" s="141">
        <f t="shared" si="0"/>
        <v>4544.6585400000004</v>
      </c>
      <c r="L15" s="371"/>
      <c r="M15" s="128"/>
    </row>
    <row r="16" spans="1:13" ht="24" customHeight="1" x14ac:dyDescent="0.25">
      <c r="A16" s="486"/>
      <c r="B16" s="395"/>
      <c r="C16" s="371"/>
      <c r="D16" s="393"/>
      <c r="E16" s="393"/>
      <c r="F16" s="472"/>
      <c r="G16" s="100">
        <v>247</v>
      </c>
      <c r="H16" s="142">
        <v>5341.1080000000002</v>
      </c>
      <c r="I16" s="142">
        <v>5341.1080000000002</v>
      </c>
      <c r="J16" s="142">
        <v>5341.1080000000002</v>
      </c>
      <c r="K16" s="141">
        <f t="shared" si="0"/>
        <v>16023.324000000001</v>
      </c>
      <c r="L16" s="371"/>
      <c r="M16" s="128"/>
    </row>
    <row r="17" spans="1:13" ht="24" customHeight="1" x14ac:dyDescent="0.25">
      <c r="A17" s="486"/>
      <c r="B17" s="395"/>
      <c r="C17" s="371"/>
      <c r="D17" s="393"/>
      <c r="E17" s="393"/>
      <c r="F17" s="472"/>
      <c r="G17" s="100">
        <v>852</v>
      </c>
      <c r="H17" s="237">
        <v>3.8974600000000001</v>
      </c>
      <c r="I17" s="237">
        <v>0</v>
      </c>
      <c r="J17" s="237">
        <v>0</v>
      </c>
      <c r="K17" s="89">
        <f>SUM(H17:J17)</f>
        <v>3.8974600000000001</v>
      </c>
      <c r="L17" s="371"/>
      <c r="M17" s="128"/>
    </row>
    <row r="18" spans="1:13" ht="27.75" customHeight="1" x14ac:dyDescent="0.25">
      <c r="A18" s="486"/>
      <c r="B18" s="396"/>
      <c r="C18" s="372"/>
      <c r="D18" s="392"/>
      <c r="E18" s="392"/>
      <c r="F18" s="432"/>
      <c r="G18" s="100">
        <v>853</v>
      </c>
      <c r="H18" s="142">
        <v>0</v>
      </c>
      <c r="I18" s="142">
        <v>5</v>
      </c>
      <c r="J18" s="142">
        <v>5</v>
      </c>
      <c r="K18" s="141">
        <f t="shared" si="0"/>
        <v>10</v>
      </c>
      <c r="L18" s="372"/>
      <c r="M18" s="128"/>
    </row>
    <row r="19" spans="1:13" ht="48.75" customHeight="1" x14ac:dyDescent="0.25">
      <c r="A19" s="482" t="s">
        <v>363</v>
      </c>
      <c r="B19" s="483"/>
      <c r="C19" s="483"/>
      <c r="D19" s="483"/>
      <c r="E19" s="483"/>
      <c r="F19" s="483"/>
      <c r="G19" s="483"/>
      <c r="H19" s="483"/>
      <c r="I19" s="483"/>
      <c r="J19" s="483"/>
      <c r="K19" s="483"/>
      <c r="L19" s="484"/>
    </row>
    <row r="20" spans="1:13" ht="92.25" customHeight="1" x14ac:dyDescent="0.25">
      <c r="A20" s="87" t="s">
        <v>364</v>
      </c>
      <c r="B20" s="51" t="s">
        <v>365</v>
      </c>
      <c r="C20" s="230" t="s">
        <v>495</v>
      </c>
      <c r="D20" s="54" t="s">
        <v>219</v>
      </c>
      <c r="E20" s="54" t="s">
        <v>334</v>
      </c>
      <c r="F20" s="54" t="s">
        <v>528</v>
      </c>
      <c r="G20" s="54" t="s">
        <v>346</v>
      </c>
      <c r="H20" s="237">
        <v>0</v>
      </c>
      <c r="I20" s="237">
        <v>0</v>
      </c>
      <c r="J20" s="237">
        <v>0</v>
      </c>
      <c r="K20" s="89">
        <f>SUM(H20:J20)</f>
        <v>0</v>
      </c>
      <c r="L20" s="84" t="s">
        <v>366</v>
      </c>
    </row>
    <row r="21" spans="1:13" s="102" customFormat="1" ht="22.5" customHeight="1" x14ac:dyDescent="0.25">
      <c r="A21" s="485" t="s">
        <v>324</v>
      </c>
      <c r="B21" s="485"/>
      <c r="C21" s="48"/>
      <c r="D21" s="68"/>
      <c r="E21" s="48"/>
      <c r="F21" s="48"/>
      <c r="G21" s="48"/>
      <c r="H21" s="277">
        <f>SUM(H8:H20)</f>
        <v>62490.383000000002</v>
      </c>
      <c r="I21" s="277">
        <f>SUM(I8:I20)</f>
        <v>60943.892999999996</v>
      </c>
      <c r="J21" s="277">
        <f>SUM(J8:J20)</f>
        <v>60943.892999999996</v>
      </c>
      <c r="K21" s="277">
        <f>SUM(K8:K20)</f>
        <v>184378.16899999999</v>
      </c>
      <c r="L21" s="52"/>
    </row>
    <row r="22" spans="1:13" ht="51.75" customHeight="1" x14ac:dyDescent="0.25">
      <c r="A22" s="471"/>
      <c r="B22" s="471"/>
      <c r="C22" s="471"/>
      <c r="D22" s="131"/>
      <c r="E22" s="131"/>
      <c r="F22" s="131"/>
      <c r="G22" s="131"/>
      <c r="L22" s="132"/>
    </row>
    <row r="23" spans="1:13" x14ac:dyDescent="0.25">
      <c r="A23" s="111"/>
      <c r="B23" s="143"/>
      <c r="C23" s="113"/>
      <c r="D23" s="113"/>
      <c r="E23" s="113"/>
      <c r="F23" s="113"/>
      <c r="G23" s="113"/>
    </row>
    <row r="24" spans="1:13" x14ac:dyDescent="0.25">
      <c r="A24" s="111"/>
      <c r="B24" s="143"/>
      <c r="C24" s="113"/>
      <c r="D24" s="113"/>
      <c r="E24" s="113"/>
      <c r="F24" s="113"/>
      <c r="G24" s="113"/>
    </row>
    <row r="25" spans="1:13" x14ac:dyDescent="0.25">
      <c r="A25" s="111"/>
      <c r="B25" s="143"/>
      <c r="C25" s="113"/>
      <c r="D25" s="113"/>
      <c r="E25" s="113">
        <v>37889.9</v>
      </c>
      <c r="F25" s="113" t="s">
        <v>367</v>
      </c>
      <c r="G25" s="113" t="s">
        <v>368</v>
      </c>
      <c r="H25" s="144">
        <f>H8+H12+H9+H13</f>
        <v>42799.182999999997</v>
      </c>
      <c r="I25" s="144">
        <f>I8+I12+I9+I13</f>
        <v>42542.682999999997</v>
      </c>
      <c r="J25" s="144">
        <f>J8+J12+J9+J13</f>
        <v>42542.682999999997</v>
      </c>
      <c r="K25" s="136">
        <f t="shared" ref="K25:K30" si="1">SUM(H25:J25)</f>
        <v>127884.549</v>
      </c>
    </row>
    <row r="26" spans="1:13" x14ac:dyDescent="0.25">
      <c r="A26" s="111"/>
      <c r="B26" s="145"/>
      <c r="C26" s="113"/>
      <c r="D26" s="113"/>
      <c r="E26" s="113"/>
      <c r="F26" s="113"/>
      <c r="G26" s="113">
        <v>112.122</v>
      </c>
      <c r="H26" s="144">
        <f>H10+H14</f>
        <v>11970.58</v>
      </c>
      <c r="I26" s="144">
        <f>I10+I14</f>
        <v>11970.58</v>
      </c>
      <c r="J26" s="144">
        <f>J10+J14</f>
        <v>11970.58</v>
      </c>
      <c r="K26" s="136">
        <f t="shared" si="1"/>
        <v>35911.74</v>
      </c>
    </row>
    <row r="27" spans="1:13" x14ac:dyDescent="0.25">
      <c r="A27" s="111"/>
      <c r="B27" s="133"/>
      <c r="C27" s="113"/>
      <c r="D27" s="113"/>
      <c r="E27" s="113"/>
      <c r="F27" s="113"/>
      <c r="G27" s="113">
        <v>244.852</v>
      </c>
      <c r="H27" s="144">
        <f>H11+H15+H18</f>
        <v>2375.61454</v>
      </c>
      <c r="I27" s="144">
        <f>I11+I15+I18</f>
        <v>1089.5219999999999</v>
      </c>
      <c r="J27" s="144">
        <f>J11+J15+J18</f>
        <v>1089.5219999999999</v>
      </c>
      <c r="K27" s="136">
        <f t="shared" si="1"/>
        <v>4554.6585400000004</v>
      </c>
    </row>
    <row r="28" spans="1:13" x14ac:dyDescent="0.25">
      <c r="A28" s="111"/>
      <c r="B28" s="133"/>
      <c r="C28" s="113"/>
      <c r="D28" s="113"/>
      <c r="E28" s="113"/>
      <c r="F28" s="113"/>
      <c r="G28" s="113"/>
      <c r="H28" s="144">
        <f>SUM(H25:H27)</f>
        <v>57145.377540000001</v>
      </c>
      <c r="I28" s="144">
        <f>SUM(I25:I27)</f>
        <v>55602.784999999996</v>
      </c>
      <c r="J28" s="144">
        <f>SUM(J25:J27)</f>
        <v>55602.784999999996</v>
      </c>
      <c r="K28" s="136">
        <f t="shared" si="1"/>
        <v>168350.94753999999</v>
      </c>
    </row>
    <row r="29" spans="1:13" x14ac:dyDescent="0.25">
      <c r="A29" s="111"/>
      <c r="B29" s="133"/>
      <c r="C29" s="113"/>
      <c r="D29" s="113"/>
      <c r="E29" s="113"/>
      <c r="F29" s="113"/>
      <c r="G29" s="113"/>
      <c r="H29" s="144"/>
      <c r="I29" s="144"/>
      <c r="J29" s="144"/>
      <c r="K29" s="136">
        <f t="shared" si="1"/>
        <v>0</v>
      </c>
    </row>
    <row r="30" spans="1:13" x14ac:dyDescent="0.25">
      <c r="A30" s="111"/>
      <c r="B30" s="133"/>
      <c r="C30" s="113"/>
      <c r="D30" s="113"/>
      <c r="E30" s="113"/>
      <c r="F30" s="113"/>
      <c r="G30" s="113" t="s">
        <v>369</v>
      </c>
      <c r="H30" s="144">
        <f>H26+H27</f>
        <v>14346.19454</v>
      </c>
      <c r="I30" s="144">
        <f>I26+I27</f>
        <v>13060.101999999999</v>
      </c>
      <c r="J30" s="144">
        <f>J26+J27</f>
        <v>13060.101999999999</v>
      </c>
      <c r="K30" s="136">
        <f t="shared" si="1"/>
        <v>40466.398539999995</v>
      </c>
    </row>
    <row r="31" spans="1:13" x14ac:dyDescent="0.25">
      <c r="A31" s="111"/>
      <c r="B31" s="133"/>
      <c r="C31" s="113"/>
      <c r="D31" s="113"/>
      <c r="E31" s="113"/>
      <c r="F31" s="113"/>
      <c r="G31" s="113"/>
    </row>
    <row r="32" spans="1:13" x14ac:dyDescent="0.25">
      <c r="A32" s="111"/>
      <c r="B32" s="133"/>
      <c r="C32" s="113"/>
      <c r="D32" s="113"/>
      <c r="E32" s="113"/>
      <c r="F32" s="113"/>
      <c r="G32" s="113"/>
    </row>
    <row r="33" spans="1:7" x14ac:dyDescent="0.25">
      <c r="A33" s="111"/>
      <c r="B33" s="133"/>
      <c r="C33" s="113"/>
      <c r="D33" s="113"/>
      <c r="E33" s="113"/>
      <c r="F33" s="113"/>
      <c r="G33" s="113"/>
    </row>
    <row r="34" spans="1:7" x14ac:dyDescent="0.25">
      <c r="A34" s="111"/>
      <c r="B34" s="133"/>
      <c r="C34" s="113"/>
      <c r="D34" s="113"/>
      <c r="E34" s="113"/>
      <c r="F34" s="113"/>
      <c r="G34" s="113"/>
    </row>
    <row r="35" spans="1:7" x14ac:dyDescent="0.25">
      <c r="A35" s="111"/>
      <c r="B35" s="133"/>
      <c r="C35" s="113"/>
      <c r="D35" s="113"/>
      <c r="E35" s="113"/>
      <c r="F35" s="113"/>
      <c r="G35" s="113"/>
    </row>
    <row r="36" spans="1:7" x14ac:dyDescent="0.25">
      <c r="A36" s="111"/>
      <c r="B36" s="133"/>
      <c r="C36" s="113"/>
      <c r="D36" s="113"/>
      <c r="E36" s="113"/>
      <c r="F36" s="113"/>
      <c r="G36" s="113"/>
    </row>
    <row r="37" spans="1:7" x14ac:dyDescent="0.25">
      <c r="A37" s="111"/>
      <c r="B37" s="133"/>
      <c r="C37" s="113"/>
      <c r="D37" s="113"/>
      <c r="E37" s="113"/>
      <c r="F37" s="113"/>
      <c r="G37" s="113"/>
    </row>
    <row r="38" spans="1:7" x14ac:dyDescent="0.25">
      <c r="A38" s="111"/>
      <c r="B38" s="133"/>
      <c r="C38" s="113"/>
      <c r="D38" s="113"/>
      <c r="E38" s="113"/>
      <c r="F38" s="113"/>
      <c r="G38" s="113"/>
    </row>
    <row r="39" spans="1:7" x14ac:dyDescent="0.25">
      <c r="A39" s="111"/>
      <c r="B39" s="133"/>
      <c r="C39" s="113"/>
      <c r="D39" s="113"/>
      <c r="E39" s="113"/>
      <c r="F39" s="113"/>
      <c r="G39" s="113"/>
    </row>
    <row r="40" spans="1:7" x14ac:dyDescent="0.25">
      <c r="A40" s="111"/>
      <c r="B40" s="133"/>
      <c r="C40" s="113"/>
      <c r="D40" s="113"/>
      <c r="E40" s="113"/>
      <c r="F40" s="113"/>
      <c r="G40" s="113"/>
    </row>
    <row r="41" spans="1:7" x14ac:dyDescent="0.25">
      <c r="A41" s="111"/>
      <c r="B41" s="133"/>
      <c r="C41" s="113"/>
      <c r="D41" s="113"/>
      <c r="E41" s="113"/>
      <c r="F41" s="113"/>
      <c r="G41" s="113"/>
    </row>
    <row r="42" spans="1:7" x14ac:dyDescent="0.25">
      <c r="A42" s="111"/>
      <c r="B42" s="133"/>
      <c r="C42" s="113"/>
      <c r="D42" s="113"/>
      <c r="E42" s="113"/>
      <c r="F42" s="113"/>
      <c r="G42" s="146"/>
    </row>
    <row r="43" spans="1:7" x14ac:dyDescent="0.25">
      <c r="A43" s="111"/>
      <c r="B43" s="133"/>
      <c r="C43" s="113"/>
      <c r="D43" s="113"/>
      <c r="E43" s="113"/>
      <c r="F43" s="113"/>
      <c r="G43" s="113"/>
    </row>
    <row r="44" spans="1:7" x14ac:dyDescent="0.25">
      <c r="A44" s="111"/>
      <c r="B44" s="133"/>
      <c r="C44" s="113"/>
      <c r="D44" s="113"/>
      <c r="E44" s="113"/>
      <c r="F44" s="113"/>
      <c r="G44" s="113"/>
    </row>
    <row r="45" spans="1:7" x14ac:dyDescent="0.25">
      <c r="A45" s="111"/>
      <c r="B45" s="133"/>
      <c r="C45" s="113"/>
      <c r="D45" s="113"/>
      <c r="E45" s="113"/>
      <c r="F45" s="113"/>
      <c r="G45" s="113"/>
    </row>
    <row r="46" spans="1:7" x14ac:dyDescent="0.25">
      <c r="A46" s="111"/>
      <c r="B46" s="133"/>
      <c r="C46" s="113"/>
      <c r="D46" s="113"/>
      <c r="E46" s="113"/>
      <c r="F46" s="113"/>
      <c r="G46" s="113"/>
    </row>
    <row r="47" spans="1:7" x14ac:dyDescent="0.25">
      <c r="A47" s="111"/>
      <c r="B47" s="133"/>
      <c r="C47" s="113"/>
      <c r="D47" s="113"/>
      <c r="E47" s="113"/>
      <c r="F47" s="113"/>
      <c r="G47" s="113"/>
    </row>
    <row r="48" spans="1:7" x14ac:dyDescent="0.25">
      <c r="A48" s="111"/>
      <c r="B48" s="133"/>
      <c r="C48" s="113"/>
      <c r="D48" s="113"/>
      <c r="E48" s="113"/>
      <c r="F48" s="113"/>
      <c r="G48" s="113"/>
    </row>
    <row r="49" spans="1:7" x14ac:dyDescent="0.25">
      <c r="A49" s="111"/>
      <c r="B49" s="133"/>
      <c r="C49" s="113"/>
      <c r="D49" s="113"/>
      <c r="E49" s="113"/>
      <c r="F49" s="113"/>
      <c r="G49" s="113"/>
    </row>
    <row r="50" spans="1:7" x14ac:dyDescent="0.25">
      <c r="A50" s="111"/>
      <c r="B50" s="133"/>
      <c r="C50" s="113"/>
      <c r="D50" s="113"/>
      <c r="E50" s="113"/>
      <c r="F50" s="113"/>
      <c r="G50" s="113"/>
    </row>
    <row r="51" spans="1:7" x14ac:dyDescent="0.25">
      <c r="A51" s="111"/>
      <c r="B51" s="133"/>
      <c r="C51" s="113"/>
      <c r="D51" s="113"/>
      <c r="E51" s="113"/>
      <c r="F51" s="113"/>
      <c r="G51" s="113"/>
    </row>
    <row r="52" spans="1:7" x14ac:dyDescent="0.25">
      <c r="A52" s="111"/>
      <c r="B52" s="133"/>
      <c r="C52" s="113"/>
      <c r="D52" s="113"/>
      <c r="E52" s="113"/>
      <c r="F52" s="113"/>
      <c r="G52" s="113"/>
    </row>
    <row r="53" spans="1:7" x14ac:dyDescent="0.25">
      <c r="A53" s="111"/>
      <c r="B53" s="133"/>
      <c r="C53" s="113"/>
      <c r="D53" s="113"/>
      <c r="E53" s="113"/>
      <c r="F53" s="113"/>
      <c r="G53" s="113"/>
    </row>
    <row r="54" spans="1:7" x14ac:dyDescent="0.25">
      <c r="A54" s="111"/>
      <c r="B54" s="133"/>
      <c r="C54" s="113"/>
      <c r="D54" s="113"/>
      <c r="E54" s="113"/>
      <c r="F54" s="113"/>
      <c r="G54" s="113"/>
    </row>
    <row r="55" spans="1:7" x14ac:dyDescent="0.25">
      <c r="A55" s="111"/>
      <c r="B55" s="133"/>
      <c r="C55" s="113"/>
      <c r="D55" s="113"/>
      <c r="E55" s="113"/>
      <c r="F55" s="113"/>
      <c r="G55" s="113"/>
    </row>
    <row r="56" spans="1:7" x14ac:dyDescent="0.25">
      <c r="A56" s="111"/>
      <c r="B56" s="133"/>
      <c r="C56" s="113"/>
      <c r="D56" s="113"/>
      <c r="E56" s="113"/>
      <c r="F56" s="113"/>
      <c r="G56" s="113"/>
    </row>
    <row r="57" spans="1:7" x14ac:dyDescent="0.25">
      <c r="A57" s="111"/>
      <c r="B57" s="133"/>
      <c r="C57" s="113"/>
      <c r="D57" s="113"/>
      <c r="E57" s="113"/>
      <c r="F57" s="113"/>
      <c r="G57" s="113"/>
    </row>
    <row r="58" spans="1:7" x14ac:dyDescent="0.25">
      <c r="A58" s="111"/>
      <c r="B58" s="133"/>
      <c r="C58" s="113"/>
      <c r="D58" s="113"/>
      <c r="E58" s="113"/>
      <c r="F58" s="113"/>
      <c r="G58" s="113"/>
    </row>
    <row r="59" spans="1:7" x14ac:dyDescent="0.25">
      <c r="A59" s="111"/>
      <c r="B59" s="133"/>
      <c r="C59" s="113"/>
      <c r="D59" s="113"/>
      <c r="E59" s="113"/>
      <c r="F59" s="113"/>
      <c r="G59" s="113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ageMargins left="0.51181102362204722" right="0.51181102362204722" top="0.55118110236220474" bottom="0.55118110236220474" header="0.31496062992125984" footer="0.31496062992125984"/>
  <pageSetup paperSize="9" scale="69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="70" zoomScaleNormal="75" zoomScaleSheetLayoutView="70" workbookViewId="0">
      <selection activeCell="M24" sqref="M24"/>
    </sheetView>
  </sheetViews>
  <sheetFormatPr defaultRowHeight="15.75" x14ac:dyDescent="0.2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 x14ac:dyDescent="0.25">
      <c r="F1" s="36" t="s">
        <v>39</v>
      </c>
      <c r="I1" s="155"/>
      <c r="J1" s="155"/>
      <c r="K1" s="155"/>
      <c r="L1" s="155"/>
    </row>
    <row r="2" spans="1:13" ht="18.75" x14ac:dyDescent="0.25">
      <c r="F2" s="36" t="s">
        <v>40</v>
      </c>
      <c r="I2" s="155"/>
      <c r="J2" s="155"/>
      <c r="K2" s="155"/>
      <c r="L2" s="155"/>
    </row>
    <row r="3" spans="1:13" ht="18.75" x14ac:dyDescent="0.25">
      <c r="F3" s="36" t="s">
        <v>41</v>
      </c>
      <c r="I3" s="155"/>
      <c r="J3" s="155"/>
      <c r="K3" s="155"/>
      <c r="L3" s="155"/>
    </row>
    <row r="8" spans="1:13" ht="18.75" x14ac:dyDescent="0.25">
      <c r="A8" s="352" t="s">
        <v>26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</row>
    <row r="9" spans="1:13" ht="18.75" x14ac:dyDescent="0.25">
      <c r="A9" s="352" t="s">
        <v>38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</row>
    <row r="10" spans="1:13" ht="18.75" x14ac:dyDescent="0.25">
      <c r="A10" s="352" t="s">
        <v>36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</row>
    <row r="11" spans="1:13" ht="18.75" x14ac:dyDescent="0.25">
      <c r="A11" s="352" t="s">
        <v>37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</row>
    <row r="12" spans="1:13" ht="18.75" x14ac:dyDescent="0.25">
      <c r="A12" s="4"/>
    </row>
    <row r="13" spans="1:13" ht="18.75" x14ac:dyDescent="0.25">
      <c r="A13" s="492" t="s">
        <v>55</v>
      </c>
      <c r="B13" s="492" t="s">
        <v>32</v>
      </c>
      <c r="C13" s="492" t="s">
        <v>27</v>
      </c>
      <c r="D13" s="492" t="s">
        <v>33</v>
      </c>
      <c r="E13" s="492" t="s">
        <v>34</v>
      </c>
      <c r="F13" s="492"/>
      <c r="G13" s="492"/>
      <c r="H13" s="492"/>
      <c r="I13" s="492"/>
      <c r="J13" s="492"/>
      <c r="K13" s="492"/>
      <c r="L13" s="492"/>
      <c r="M13" s="492"/>
    </row>
    <row r="14" spans="1:13" ht="95.25" customHeight="1" x14ac:dyDescent="0.25">
      <c r="A14" s="492"/>
      <c r="B14" s="492"/>
      <c r="C14" s="492"/>
      <c r="D14" s="492"/>
      <c r="E14" s="353" t="s">
        <v>198</v>
      </c>
      <c r="F14" s="353" t="s">
        <v>199</v>
      </c>
      <c r="G14" s="354" t="s">
        <v>377</v>
      </c>
      <c r="H14" s="353" t="s">
        <v>200</v>
      </c>
      <c r="I14" s="353" t="s">
        <v>201</v>
      </c>
      <c r="J14" s="353" t="s">
        <v>202</v>
      </c>
      <c r="K14" s="492" t="s">
        <v>35</v>
      </c>
      <c r="L14" s="492"/>
      <c r="M14" s="492"/>
    </row>
    <row r="15" spans="1:13" ht="18.75" x14ac:dyDescent="0.25">
      <c r="A15" s="492"/>
      <c r="B15" s="492"/>
      <c r="C15" s="492"/>
      <c r="D15" s="492"/>
      <c r="E15" s="353"/>
      <c r="F15" s="353"/>
      <c r="G15" s="354"/>
      <c r="H15" s="353"/>
      <c r="I15" s="353"/>
      <c r="J15" s="353"/>
      <c r="K15" s="37" t="s">
        <v>203</v>
      </c>
      <c r="L15" s="37" t="s">
        <v>204</v>
      </c>
      <c r="M15" s="37" t="s">
        <v>205</v>
      </c>
    </row>
    <row r="16" spans="1:13" ht="18.75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 x14ac:dyDescent="0.25">
      <c r="A17" s="11"/>
      <c r="B17" s="493" t="s">
        <v>381</v>
      </c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</row>
    <row r="18" spans="1:13" ht="78.75" x14ac:dyDescent="0.25">
      <c r="A18" s="13" t="s">
        <v>31</v>
      </c>
      <c r="B18" s="40" t="s">
        <v>206</v>
      </c>
      <c r="C18" s="37" t="s">
        <v>207</v>
      </c>
      <c r="D18" s="41">
        <v>86.6</v>
      </c>
      <c r="E18" s="41">
        <v>91.3</v>
      </c>
      <c r="F18" s="41">
        <v>100</v>
      </c>
      <c r="G18" s="41">
        <v>100</v>
      </c>
      <c r="H18" s="41">
        <v>93</v>
      </c>
      <c r="I18" s="41">
        <v>100</v>
      </c>
      <c r="J18" s="154">
        <v>100</v>
      </c>
      <c r="K18" s="154">
        <v>100</v>
      </c>
      <c r="L18" s="154">
        <v>100</v>
      </c>
      <c r="M18" s="154">
        <v>100</v>
      </c>
    </row>
    <row r="19" spans="1:13" ht="78.75" x14ac:dyDescent="0.25">
      <c r="A19" s="13" t="s">
        <v>208</v>
      </c>
      <c r="B19" s="40" t="s">
        <v>209</v>
      </c>
      <c r="C19" s="37" t="s">
        <v>207</v>
      </c>
      <c r="D19" s="41" t="s">
        <v>210</v>
      </c>
      <c r="E19" s="41">
        <v>5</v>
      </c>
      <c r="F19" s="41">
        <v>30</v>
      </c>
      <c r="G19" s="41">
        <v>60</v>
      </c>
      <c r="H19" s="41">
        <v>67.900000000000006</v>
      </c>
      <c r="I19" s="41">
        <v>100</v>
      </c>
      <c r="J19" s="154">
        <v>60</v>
      </c>
      <c r="K19" s="154">
        <v>60</v>
      </c>
      <c r="L19" s="154">
        <v>60</v>
      </c>
      <c r="M19" s="154">
        <v>60</v>
      </c>
    </row>
    <row r="20" spans="1:13" ht="18.75" x14ac:dyDescent="0.25">
      <c r="A20" s="11"/>
      <c r="B20" s="489" t="s">
        <v>370</v>
      </c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1"/>
    </row>
    <row r="21" spans="1:13" ht="47.25" x14ac:dyDescent="0.25">
      <c r="A21" s="13" t="s">
        <v>371</v>
      </c>
      <c r="B21" s="148" t="s">
        <v>373</v>
      </c>
      <c r="C21" s="153" t="s">
        <v>374</v>
      </c>
      <c r="D21" s="41" t="s">
        <v>210</v>
      </c>
      <c r="E21" s="152">
        <v>112</v>
      </c>
      <c r="F21" s="152">
        <v>141</v>
      </c>
      <c r="G21" s="152">
        <v>124</v>
      </c>
      <c r="H21" s="152">
        <v>113</v>
      </c>
      <c r="I21" s="152">
        <v>110</v>
      </c>
      <c r="J21" s="152">
        <v>115</v>
      </c>
      <c r="K21" s="152">
        <v>115</v>
      </c>
      <c r="L21" s="152">
        <v>115</v>
      </c>
      <c r="M21" s="152">
        <v>115</v>
      </c>
    </row>
    <row r="22" spans="1:13" ht="18.75" x14ac:dyDescent="0.25">
      <c r="A22" s="147"/>
      <c r="B22" s="489" t="s">
        <v>356</v>
      </c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1"/>
    </row>
    <row r="23" spans="1:13" ht="47.25" x14ac:dyDescent="0.25">
      <c r="A23" s="13" t="s">
        <v>372</v>
      </c>
      <c r="B23" s="151" t="s">
        <v>375</v>
      </c>
      <c r="C23" s="153" t="s">
        <v>207</v>
      </c>
      <c r="D23" s="41" t="s">
        <v>210</v>
      </c>
      <c r="E23" s="152">
        <v>80</v>
      </c>
      <c r="F23" s="152">
        <v>80</v>
      </c>
      <c r="G23" s="152">
        <v>80</v>
      </c>
      <c r="H23" s="152">
        <v>80</v>
      </c>
      <c r="I23" s="152">
        <v>85</v>
      </c>
      <c r="J23" s="152">
        <v>90</v>
      </c>
      <c r="K23" s="152">
        <v>100</v>
      </c>
      <c r="L23" s="152">
        <v>100</v>
      </c>
      <c r="M23" s="152">
        <v>100</v>
      </c>
    </row>
    <row r="24" spans="1:13" ht="18.75" x14ac:dyDescent="0.25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 ht="18.75" x14ac:dyDescent="0.25">
      <c r="A25" s="4"/>
    </row>
    <row r="26" spans="1:13" ht="18.75" x14ac:dyDescent="0.25">
      <c r="A26" s="4"/>
    </row>
  </sheetData>
  <mergeCells count="19">
    <mergeCell ref="J14:J15"/>
    <mergeCell ref="K14:M14"/>
    <mergeCell ref="B17:M17"/>
    <mergeCell ref="B20:M20"/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</mergeCells>
  <pageMargins left="0.59" right="0.49" top="0.72" bottom="0.47" header="0.53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8"/>
  <sheetViews>
    <sheetView zoomScale="65" zoomScaleNormal="65" zoomScaleSheetLayoutView="70" workbookViewId="0">
      <selection activeCell="H9" sqref="H9"/>
    </sheetView>
  </sheetViews>
  <sheetFormatPr defaultRowHeight="15.75" x14ac:dyDescent="0.25"/>
  <cols>
    <col min="1" max="1" width="7.375" style="118" customWidth="1"/>
    <col min="2" max="2" width="61.25" style="56" customWidth="1"/>
    <col min="3" max="3" width="18.875" style="121" customWidth="1"/>
    <col min="4" max="4" width="11.375" style="121" customWidth="1"/>
    <col min="5" max="5" width="12" style="121" customWidth="1"/>
    <col min="6" max="6" width="15.125" style="121" customWidth="1"/>
    <col min="7" max="7" width="11.375" style="121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6" customFormat="1" ht="48.75" customHeight="1" x14ac:dyDescent="0.25">
      <c r="A1" s="61"/>
      <c r="B1" s="138"/>
      <c r="C1" s="64"/>
      <c r="D1" s="64"/>
      <c r="E1" s="64"/>
      <c r="F1" s="64"/>
      <c r="G1" s="64"/>
      <c r="H1" s="123"/>
      <c r="K1" s="494" t="s">
        <v>401</v>
      </c>
      <c r="L1" s="494"/>
    </row>
    <row r="2" spans="1:12" s="66" customFormat="1" ht="36" customHeight="1" x14ac:dyDescent="0.25">
      <c r="A2" s="444" t="s">
        <v>396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</row>
    <row r="3" spans="1:12" s="66" customFormat="1" ht="32.25" customHeight="1" x14ac:dyDescent="0.25">
      <c r="A3" s="381" t="s">
        <v>55</v>
      </c>
      <c r="B3" s="381" t="s">
        <v>212</v>
      </c>
      <c r="C3" s="381" t="s">
        <v>93</v>
      </c>
      <c r="D3" s="381" t="s">
        <v>91</v>
      </c>
      <c r="E3" s="381"/>
      <c r="F3" s="381"/>
      <c r="G3" s="381"/>
      <c r="H3" s="446" t="s">
        <v>238</v>
      </c>
      <c r="I3" s="446"/>
      <c r="J3" s="446"/>
      <c r="K3" s="447"/>
      <c r="L3" s="381" t="s">
        <v>397</v>
      </c>
    </row>
    <row r="4" spans="1:12" s="66" customFormat="1" ht="37.5" customHeight="1" x14ac:dyDescent="0.25">
      <c r="A4" s="381"/>
      <c r="B4" s="381"/>
      <c r="C4" s="381"/>
      <c r="D4" s="159" t="s">
        <v>93</v>
      </c>
      <c r="E4" s="159" t="s">
        <v>214</v>
      </c>
      <c r="F4" s="159" t="s">
        <v>95</v>
      </c>
      <c r="G4" s="159" t="s">
        <v>96</v>
      </c>
      <c r="H4" s="159">
        <v>2021</v>
      </c>
      <c r="I4" s="235">
        <v>2022</v>
      </c>
      <c r="J4" s="235">
        <v>2023</v>
      </c>
      <c r="K4" s="159" t="s">
        <v>215</v>
      </c>
      <c r="L4" s="381"/>
    </row>
    <row r="5" spans="1:12" s="66" customFormat="1" ht="37.5" customHeight="1" x14ac:dyDescent="0.25">
      <c r="A5" s="450" t="s">
        <v>400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2"/>
    </row>
    <row r="6" spans="1:12" ht="57" customHeight="1" x14ac:dyDescent="0.25">
      <c r="A6" s="487" t="s">
        <v>242</v>
      </c>
      <c r="B6" s="367" t="s">
        <v>275</v>
      </c>
      <c r="C6" s="370" t="s">
        <v>398</v>
      </c>
      <c r="D6" s="391" t="s">
        <v>220</v>
      </c>
      <c r="E6" s="239" t="s">
        <v>244</v>
      </c>
      <c r="F6" s="161" t="s">
        <v>399</v>
      </c>
      <c r="G6" s="74">
        <v>243</v>
      </c>
      <c r="H6" s="70">
        <v>0</v>
      </c>
      <c r="I6" s="70">
        <v>0</v>
      </c>
      <c r="J6" s="70">
        <v>0</v>
      </c>
      <c r="K6" s="89">
        <f>SUM(H6:J6)</f>
        <v>0</v>
      </c>
      <c r="L6" s="367" t="s">
        <v>518</v>
      </c>
    </row>
    <row r="7" spans="1:12" ht="57" customHeight="1" x14ac:dyDescent="0.25">
      <c r="A7" s="487"/>
      <c r="B7" s="367"/>
      <c r="C7" s="371"/>
      <c r="D7" s="393"/>
      <c r="E7" s="239" t="s">
        <v>265</v>
      </c>
      <c r="F7" s="240" t="s">
        <v>399</v>
      </c>
      <c r="G7" s="74">
        <v>243</v>
      </c>
      <c r="H7" s="70">
        <v>0</v>
      </c>
      <c r="I7" s="70">
        <v>0</v>
      </c>
      <c r="J7" s="70">
        <v>0</v>
      </c>
      <c r="K7" s="89">
        <f>SUM(H7:J7)</f>
        <v>0</v>
      </c>
      <c r="L7" s="367"/>
    </row>
    <row r="8" spans="1:12" ht="57" customHeight="1" x14ac:dyDescent="0.25">
      <c r="A8" s="487"/>
      <c r="B8" s="367"/>
      <c r="C8" s="371"/>
      <c r="D8" s="392"/>
      <c r="E8" s="252" t="s">
        <v>388</v>
      </c>
      <c r="F8" s="253" t="s">
        <v>399</v>
      </c>
      <c r="G8" s="165">
        <v>243</v>
      </c>
      <c r="H8" s="70">
        <v>0</v>
      </c>
      <c r="I8" s="70">
        <v>0</v>
      </c>
      <c r="J8" s="70">
        <v>0</v>
      </c>
      <c r="K8" s="89">
        <f>SUM(H8:J8)</f>
        <v>0</v>
      </c>
      <c r="L8" s="367"/>
    </row>
    <row r="9" spans="1:12" ht="78.75" x14ac:dyDescent="0.25">
      <c r="A9" s="487"/>
      <c r="B9" s="367"/>
      <c r="C9" s="252" t="s">
        <v>495</v>
      </c>
      <c r="D9" s="254">
        <v>243</v>
      </c>
      <c r="E9" s="239" t="s">
        <v>388</v>
      </c>
      <c r="F9" s="160" t="s">
        <v>399</v>
      </c>
      <c r="G9" s="165">
        <v>414</v>
      </c>
      <c r="H9" s="70">
        <v>0</v>
      </c>
      <c r="I9" s="70">
        <v>0</v>
      </c>
      <c r="J9" s="70">
        <v>0</v>
      </c>
      <c r="K9" s="89">
        <f>SUM(H9:J9)</f>
        <v>0</v>
      </c>
      <c r="L9" s="367"/>
    </row>
    <row r="10" spans="1:12" s="102" customFormat="1" ht="22.5" customHeight="1" x14ac:dyDescent="0.25">
      <c r="A10" s="485" t="s">
        <v>324</v>
      </c>
      <c r="B10" s="485"/>
      <c r="C10" s="272"/>
      <c r="D10" s="273"/>
      <c r="E10" s="272"/>
      <c r="F10" s="272"/>
      <c r="G10" s="272"/>
      <c r="H10" s="281">
        <f>SUM(H6:H9)</f>
        <v>0</v>
      </c>
      <c r="I10" s="265">
        <f>SUM(I6:I9)</f>
        <v>0</v>
      </c>
      <c r="J10" s="265">
        <f>SUM(J6:J9)</f>
        <v>0</v>
      </c>
      <c r="K10" s="265">
        <f>SUM(K6:K9)</f>
        <v>0</v>
      </c>
      <c r="L10" s="52"/>
    </row>
    <row r="11" spans="1:12" ht="51.75" customHeight="1" x14ac:dyDescent="0.25">
      <c r="A11" s="471"/>
      <c r="B11" s="471"/>
      <c r="C11" s="471"/>
      <c r="D11" s="162"/>
      <c r="E11" s="162"/>
      <c r="F11" s="162"/>
      <c r="G11" s="162"/>
      <c r="L11" s="132"/>
    </row>
    <row r="12" spans="1:12" x14ac:dyDescent="0.25">
      <c r="A12" s="111"/>
      <c r="B12" s="143"/>
      <c r="C12" s="113"/>
      <c r="D12" s="113"/>
      <c r="E12" s="113"/>
      <c r="F12" s="113"/>
      <c r="G12" s="113"/>
    </row>
    <row r="13" spans="1:12" x14ac:dyDescent="0.25">
      <c r="A13" s="111"/>
      <c r="B13" s="133"/>
      <c r="C13" s="113"/>
      <c r="D13" s="113"/>
      <c r="E13" s="113"/>
      <c r="F13" s="113"/>
      <c r="G13" s="113"/>
    </row>
    <row r="14" spans="1:12" x14ac:dyDescent="0.25">
      <c r="A14" s="111"/>
      <c r="B14" s="133"/>
      <c r="C14" s="113"/>
      <c r="D14" s="113"/>
      <c r="E14" s="113"/>
      <c r="F14" s="113"/>
      <c r="G14" s="113"/>
    </row>
    <row r="15" spans="1:12" x14ac:dyDescent="0.25">
      <c r="A15" s="111"/>
      <c r="B15" s="133"/>
      <c r="C15" s="113"/>
      <c r="D15" s="113"/>
      <c r="E15" s="113"/>
      <c r="F15" s="113"/>
      <c r="G15" s="113"/>
    </row>
    <row r="16" spans="1:12" x14ac:dyDescent="0.25">
      <c r="A16" s="111"/>
      <c r="B16" s="133"/>
      <c r="C16" s="113"/>
      <c r="D16" s="113"/>
      <c r="E16" s="113"/>
      <c r="F16" s="113"/>
      <c r="G16" s="113"/>
    </row>
    <row r="17" spans="1:7" x14ac:dyDescent="0.25">
      <c r="A17" s="111"/>
      <c r="B17" s="133"/>
      <c r="C17" s="113"/>
      <c r="D17" s="113"/>
      <c r="E17" s="113"/>
      <c r="F17" s="113"/>
      <c r="G17" s="113"/>
    </row>
    <row r="18" spans="1:7" x14ac:dyDescent="0.25">
      <c r="A18" s="111"/>
      <c r="B18" s="133"/>
      <c r="C18" s="113"/>
      <c r="D18" s="113"/>
      <c r="E18" s="113"/>
      <c r="F18" s="113"/>
      <c r="G18" s="113"/>
    </row>
    <row r="19" spans="1:7" x14ac:dyDescent="0.25">
      <c r="A19" s="111"/>
      <c r="B19" s="133"/>
      <c r="C19" s="113"/>
      <c r="D19" s="113"/>
      <c r="E19" s="113"/>
      <c r="F19" s="113"/>
      <c r="G19" s="113"/>
    </row>
    <row r="20" spans="1:7" x14ac:dyDescent="0.25">
      <c r="A20" s="111"/>
      <c r="B20" s="133"/>
      <c r="C20" s="113"/>
      <c r="D20" s="113"/>
      <c r="E20" s="113"/>
      <c r="F20" s="113"/>
      <c r="G20" s="113"/>
    </row>
    <row r="21" spans="1:7" x14ac:dyDescent="0.25">
      <c r="A21" s="111"/>
      <c r="B21" s="133"/>
      <c r="C21" s="113"/>
      <c r="D21" s="113"/>
      <c r="E21" s="113"/>
      <c r="F21" s="113"/>
      <c r="G21" s="113"/>
    </row>
    <row r="22" spans="1:7" x14ac:dyDescent="0.25">
      <c r="A22" s="111"/>
      <c r="B22" s="133"/>
      <c r="C22" s="113"/>
      <c r="D22" s="113"/>
      <c r="E22" s="113"/>
      <c r="F22" s="113"/>
      <c r="G22" s="113"/>
    </row>
    <row r="23" spans="1:7" x14ac:dyDescent="0.25">
      <c r="A23" s="111"/>
      <c r="B23" s="133"/>
      <c r="C23" s="113"/>
      <c r="D23" s="113"/>
      <c r="E23" s="113"/>
      <c r="F23" s="113"/>
      <c r="G23" s="113"/>
    </row>
    <row r="24" spans="1:7" x14ac:dyDescent="0.25">
      <c r="A24" s="111"/>
      <c r="B24" s="133"/>
      <c r="C24" s="113"/>
      <c r="D24" s="113"/>
      <c r="E24" s="113"/>
      <c r="F24" s="113"/>
      <c r="G24" s="113"/>
    </row>
    <row r="25" spans="1:7" x14ac:dyDescent="0.25">
      <c r="A25" s="111"/>
      <c r="B25" s="133"/>
      <c r="C25" s="113"/>
      <c r="D25" s="113"/>
      <c r="E25" s="113"/>
      <c r="F25" s="113"/>
      <c r="G25" s="113"/>
    </row>
    <row r="26" spans="1:7" x14ac:dyDescent="0.25">
      <c r="A26" s="111"/>
      <c r="B26" s="133"/>
      <c r="C26" s="113"/>
      <c r="D26" s="113"/>
      <c r="E26" s="113"/>
      <c r="F26" s="113"/>
      <c r="G26" s="113"/>
    </row>
    <row r="27" spans="1:7" x14ac:dyDescent="0.25">
      <c r="A27" s="111"/>
      <c r="B27" s="133"/>
      <c r="C27" s="113"/>
      <c r="D27" s="113"/>
      <c r="E27" s="113"/>
      <c r="F27" s="113"/>
      <c r="G27" s="113"/>
    </row>
    <row r="28" spans="1:7" x14ac:dyDescent="0.25">
      <c r="A28" s="111"/>
      <c r="B28" s="133"/>
      <c r="C28" s="113"/>
      <c r="D28" s="113"/>
      <c r="E28" s="113"/>
      <c r="F28" s="113"/>
      <c r="G28" s="113"/>
    </row>
  </sheetData>
  <mergeCells count="16">
    <mergeCell ref="K1:L1"/>
    <mergeCell ref="A2:L2"/>
    <mergeCell ref="A3:A4"/>
    <mergeCell ref="B3:B4"/>
    <mergeCell ref="C3:C4"/>
    <mergeCell ref="D3:G3"/>
    <mergeCell ref="H3:K3"/>
    <mergeCell ref="L3:L4"/>
    <mergeCell ref="A10:B10"/>
    <mergeCell ref="A11:C11"/>
    <mergeCell ref="A5:L5"/>
    <mergeCell ref="A6:A9"/>
    <mergeCell ref="B6:B9"/>
    <mergeCell ref="L6:L9"/>
    <mergeCell ref="C6:C8"/>
    <mergeCell ref="D6:D8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J14" sqref="J14"/>
    </sheetView>
  </sheetViews>
  <sheetFormatPr defaultRowHeight="15.75" x14ac:dyDescent="0.25"/>
  <cols>
    <col min="1" max="1" width="6.875" style="1" customWidth="1"/>
    <col min="2" max="2" width="38.75" style="1" customWidth="1"/>
    <col min="3" max="3" width="9.875" style="1" customWidth="1"/>
    <col min="4" max="4" width="13.875" style="1" customWidth="1"/>
    <col min="5" max="5" width="12.125" style="1" customWidth="1"/>
    <col min="6" max="6" width="10.375" style="1" customWidth="1"/>
    <col min="7" max="7" width="10.125" style="1" customWidth="1"/>
    <col min="8" max="9" width="10.75" style="1" customWidth="1"/>
    <col min="10" max="16384" width="9" style="1"/>
  </cols>
  <sheetData>
    <row r="1" spans="1:9" ht="18.75" x14ac:dyDescent="0.25">
      <c r="A1" s="7"/>
    </row>
    <row r="2" spans="1:9" ht="18.75" x14ac:dyDescent="0.25">
      <c r="A2" s="7"/>
    </row>
    <row r="3" spans="1:9" ht="18.75" x14ac:dyDescent="0.25">
      <c r="A3" s="3"/>
    </row>
    <row r="4" spans="1:9" ht="18.75" x14ac:dyDescent="0.25">
      <c r="A4" s="352" t="s">
        <v>26</v>
      </c>
      <c r="B4" s="352"/>
      <c r="C4" s="352"/>
      <c r="D4" s="352"/>
      <c r="E4" s="352"/>
      <c r="F4" s="352"/>
      <c r="G4" s="352"/>
      <c r="H4" s="352"/>
      <c r="I4" s="352"/>
    </row>
    <row r="5" spans="1:9" ht="18.75" x14ac:dyDescent="0.25">
      <c r="A5" s="352" t="s">
        <v>118</v>
      </c>
      <c r="B5" s="352"/>
      <c r="C5" s="352"/>
      <c r="D5" s="352"/>
      <c r="E5" s="352"/>
      <c r="F5" s="352"/>
      <c r="G5" s="352"/>
      <c r="H5" s="352"/>
      <c r="I5" s="352"/>
    </row>
    <row r="6" spans="1:9" ht="18.75" x14ac:dyDescent="0.25">
      <c r="A6" s="3"/>
    </row>
    <row r="7" spans="1:9" x14ac:dyDescent="0.25">
      <c r="A7" s="353" t="s">
        <v>55</v>
      </c>
      <c r="B7" s="353" t="s">
        <v>110</v>
      </c>
      <c r="C7" s="353" t="s">
        <v>27</v>
      </c>
      <c r="D7" s="353" t="s">
        <v>111</v>
      </c>
      <c r="E7" s="353"/>
      <c r="F7" s="353"/>
      <c r="G7" s="353"/>
      <c r="H7" s="353"/>
      <c r="I7" s="353"/>
    </row>
    <row r="8" spans="1:9" x14ac:dyDescent="0.25">
      <c r="A8" s="353"/>
      <c r="B8" s="353"/>
      <c r="C8" s="353"/>
      <c r="D8" s="353"/>
      <c r="E8" s="174" t="s">
        <v>201</v>
      </c>
      <c r="F8" s="234" t="s">
        <v>202</v>
      </c>
      <c r="G8" s="249" t="s">
        <v>203</v>
      </c>
      <c r="H8" s="261" t="s">
        <v>510</v>
      </c>
      <c r="I8" s="261" t="s">
        <v>517</v>
      </c>
    </row>
    <row r="9" spans="1:9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234">
        <v>6</v>
      </c>
      <c r="G9" s="249">
        <v>7</v>
      </c>
      <c r="H9" s="261">
        <v>8</v>
      </c>
      <c r="I9" s="5">
        <v>9</v>
      </c>
    </row>
    <row r="10" spans="1:9" x14ac:dyDescent="0.25">
      <c r="A10" s="6"/>
      <c r="B10" s="495" t="s">
        <v>423</v>
      </c>
      <c r="C10" s="496"/>
      <c r="D10" s="496"/>
      <c r="E10" s="496"/>
      <c r="F10" s="496"/>
      <c r="G10" s="496"/>
      <c r="H10" s="496"/>
      <c r="I10" s="497"/>
    </row>
    <row r="11" spans="1:9" x14ac:dyDescent="0.25">
      <c r="A11" s="6"/>
      <c r="B11" s="495" t="s">
        <v>424</v>
      </c>
      <c r="C11" s="496"/>
      <c r="D11" s="496"/>
      <c r="E11" s="496"/>
      <c r="F11" s="496"/>
      <c r="G11" s="496"/>
      <c r="H11" s="496"/>
      <c r="I11" s="497"/>
    </row>
    <row r="12" spans="1:9" ht="47.25" x14ac:dyDescent="0.25">
      <c r="A12" s="6"/>
      <c r="B12" s="173" t="s">
        <v>426</v>
      </c>
      <c r="C12" s="174" t="s">
        <v>425</v>
      </c>
      <c r="D12" s="256" t="s">
        <v>516</v>
      </c>
      <c r="E12" s="6">
        <v>4</v>
      </c>
      <c r="F12" s="233">
        <v>0</v>
      </c>
      <c r="G12" s="248">
        <v>0</v>
      </c>
      <c r="H12" s="260">
        <v>0</v>
      </c>
      <c r="I12" s="6">
        <v>0</v>
      </c>
    </row>
    <row r="13" spans="1:9" ht="47.25" x14ac:dyDescent="0.25">
      <c r="A13" s="6"/>
      <c r="B13" s="173" t="s">
        <v>427</v>
      </c>
      <c r="C13" s="174" t="s">
        <v>425</v>
      </c>
      <c r="D13" s="256" t="s">
        <v>516</v>
      </c>
      <c r="E13" s="6">
        <v>4</v>
      </c>
      <c r="F13" s="233">
        <v>0</v>
      </c>
      <c r="G13" s="248">
        <v>0</v>
      </c>
      <c r="H13" s="260">
        <v>0</v>
      </c>
      <c r="I13" s="6">
        <v>0</v>
      </c>
    </row>
    <row r="14" spans="1:9" ht="47.25" x14ac:dyDescent="0.25">
      <c r="A14" s="250"/>
      <c r="B14" s="250" t="s">
        <v>514</v>
      </c>
      <c r="C14" s="251" t="s">
        <v>425</v>
      </c>
      <c r="D14" s="256" t="s">
        <v>516</v>
      </c>
      <c r="E14" s="250">
        <v>0</v>
      </c>
      <c r="F14" s="250">
        <v>1</v>
      </c>
      <c r="G14" s="250">
        <v>0</v>
      </c>
      <c r="H14" s="260">
        <v>0</v>
      </c>
      <c r="I14" s="250">
        <v>0</v>
      </c>
    </row>
    <row r="15" spans="1:9" ht="47.25" x14ac:dyDescent="0.25">
      <c r="A15" s="173"/>
      <c r="B15" s="173" t="s">
        <v>428</v>
      </c>
      <c r="C15" s="174" t="s">
        <v>425</v>
      </c>
      <c r="D15" s="256" t="s">
        <v>516</v>
      </c>
      <c r="E15" s="173">
        <v>3</v>
      </c>
      <c r="F15" s="233">
        <v>0</v>
      </c>
      <c r="G15" s="248">
        <v>0</v>
      </c>
      <c r="H15" s="260">
        <v>0</v>
      </c>
      <c r="I15" s="173">
        <v>0</v>
      </c>
    </row>
    <row r="16" spans="1:9" ht="18.75" x14ac:dyDescent="0.25">
      <c r="A16" s="3"/>
    </row>
    <row r="17" spans="1:1" ht="18.75" x14ac:dyDescent="0.25">
      <c r="A17" s="3"/>
    </row>
  </sheetData>
  <mergeCells count="9">
    <mergeCell ref="B10:I10"/>
    <mergeCell ref="B11:I11"/>
    <mergeCell ref="A4:I4"/>
    <mergeCell ref="A5:I5"/>
    <mergeCell ref="A7:A8"/>
    <mergeCell ref="B7:B8"/>
    <mergeCell ref="C7:C8"/>
    <mergeCell ref="D7:D8"/>
    <mergeCell ref="E7:I7"/>
  </mergeCells>
  <pageMargins left="0.78740157480314965" right="0.78740157480314965" top="1.1811023622047245" bottom="0.15748031496062992" header="0.31496062992125984" footer="0.31496062992125984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RowHeight="15.75" x14ac:dyDescent="0.2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 x14ac:dyDescent="0.25">
      <c r="K1" s="25" t="s">
        <v>197</v>
      </c>
    </row>
    <row r="2" spans="1:13" ht="18.75" x14ac:dyDescent="0.25">
      <c r="K2" s="25" t="s">
        <v>23</v>
      </c>
    </row>
    <row r="3" spans="1:13" ht="18.75" x14ac:dyDescent="0.25">
      <c r="K3" s="25" t="s">
        <v>0</v>
      </c>
    </row>
    <row r="4" spans="1:13" ht="18.75" x14ac:dyDescent="0.25">
      <c r="K4" s="25" t="s">
        <v>1</v>
      </c>
    </row>
    <row r="5" spans="1:13" ht="18.75" x14ac:dyDescent="0.25">
      <c r="K5" s="25" t="s">
        <v>2</v>
      </c>
    </row>
    <row r="6" spans="1:13" ht="18.75" x14ac:dyDescent="0.25">
      <c r="A6" s="15"/>
    </row>
    <row r="7" spans="1:13" ht="18.75" x14ac:dyDescent="0.25">
      <c r="A7" s="1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52" t="s">
        <v>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</row>
    <row r="11" spans="1:13" ht="18.75" x14ac:dyDescent="0.25">
      <c r="A11" s="352" t="s">
        <v>179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</row>
    <row r="12" spans="1:13" ht="18.75" x14ac:dyDescent="0.25">
      <c r="A12" s="352" t="s">
        <v>180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</row>
    <row r="13" spans="1:13" ht="22.5" x14ac:dyDescent="0.25">
      <c r="A13" s="500" t="s">
        <v>181</v>
      </c>
      <c r="B13" s="500"/>
      <c r="C13" s="500"/>
      <c r="D13" s="500"/>
      <c r="E13" s="500"/>
      <c r="F13" s="500"/>
      <c r="G13" s="500"/>
      <c r="H13" s="500"/>
      <c r="I13" s="500"/>
      <c r="J13" s="500"/>
      <c r="K13" s="500"/>
      <c r="L13" s="500"/>
      <c r="M13" s="500"/>
    </row>
    <row r="14" spans="1:13" ht="18.75" x14ac:dyDescent="0.25">
      <c r="A14" s="352" t="s">
        <v>182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</row>
    <row r="15" spans="1:13" ht="18.75" x14ac:dyDescent="0.25">
      <c r="A15" s="3"/>
    </row>
    <row r="16" spans="1:13" ht="72" customHeight="1" x14ac:dyDescent="0.25">
      <c r="A16" s="353" t="s">
        <v>55</v>
      </c>
      <c r="B16" s="353" t="s">
        <v>119</v>
      </c>
      <c r="C16" s="353" t="s">
        <v>120</v>
      </c>
      <c r="D16" s="353" t="s">
        <v>121</v>
      </c>
      <c r="E16" s="353" t="s">
        <v>122</v>
      </c>
      <c r="F16" s="353"/>
      <c r="G16" s="353" t="s">
        <v>123</v>
      </c>
      <c r="H16" s="353"/>
      <c r="I16" s="353"/>
      <c r="J16" s="353"/>
      <c r="K16" s="353" t="s">
        <v>124</v>
      </c>
      <c r="L16" s="353"/>
      <c r="M16" s="353" t="s">
        <v>136</v>
      </c>
    </row>
    <row r="17" spans="1:13" ht="48" customHeight="1" x14ac:dyDescent="0.25">
      <c r="A17" s="353"/>
      <c r="B17" s="353"/>
      <c r="C17" s="353"/>
      <c r="D17" s="353"/>
      <c r="E17" s="353"/>
      <c r="F17" s="353"/>
      <c r="G17" s="353" t="s">
        <v>125</v>
      </c>
      <c r="H17" s="353"/>
      <c r="I17" s="353" t="s">
        <v>126</v>
      </c>
      <c r="J17" s="353"/>
      <c r="K17" s="353"/>
      <c r="L17" s="353"/>
      <c r="M17" s="353"/>
    </row>
    <row r="18" spans="1:13" ht="36" customHeight="1" x14ac:dyDescent="0.25">
      <c r="A18" s="353"/>
      <c r="B18" s="353"/>
      <c r="C18" s="353"/>
      <c r="D18" s="353"/>
      <c r="E18" s="5" t="s">
        <v>97</v>
      </c>
      <c r="F18" s="5" t="s">
        <v>127</v>
      </c>
      <c r="G18" s="5" t="s">
        <v>97</v>
      </c>
      <c r="H18" s="5" t="s">
        <v>127</v>
      </c>
      <c r="I18" s="5" t="s">
        <v>97</v>
      </c>
      <c r="J18" s="5" t="s">
        <v>127</v>
      </c>
      <c r="K18" s="5" t="s">
        <v>28</v>
      </c>
      <c r="L18" s="5" t="s">
        <v>128</v>
      </c>
      <c r="M18" s="353"/>
    </row>
    <row r="19" spans="1:13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 x14ac:dyDescent="0.25">
      <c r="A20" s="6"/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 t="s">
        <v>130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 t="s">
        <v>117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 t="s">
        <v>131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 t="s">
        <v>132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 t="s">
        <v>133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 t="s">
        <v>132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94.5" x14ac:dyDescent="0.2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6"/>
      <c r="B31" s="6" t="s">
        <v>132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94.5" x14ac:dyDescent="0.2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 t="s">
        <v>132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 x14ac:dyDescent="0.25">
      <c r="A36" s="6"/>
      <c r="B36" s="6" t="s">
        <v>134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 x14ac:dyDescent="0.25">
      <c r="A37" s="3"/>
    </row>
    <row r="38" spans="1:13" ht="18.75" x14ac:dyDescent="0.25">
      <c r="A38" s="3"/>
    </row>
    <row r="39" spans="1:13" ht="44.25" customHeight="1" x14ac:dyDescent="0.3">
      <c r="A39" s="498" t="s">
        <v>19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9" t="s">
        <v>20</v>
      </c>
      <c r="L39" s="499"/>
      <c r="M39" s="9" t="s">
        <v>21</v>
      </c>
    </row>
    <row r="40" spans="1:13" ht="18.75" x14ac:dyDescent="0.25">
      <c r="A40" s="3"/>
    </row>
    <row r="41" spans="1:13" ht="18.75" x14ac:dyDescent="0.25">
      <c r="A41" s="3"/>
    </row>
  </sheetData>
  <mergeCells count="17">
    <mergeCell ref="A39:J39"/>
    <mergeCell ref="K39:L39"/>
    <mergeCell ref="A13:M13"/>
    <mergeCell ref="K16:L17"/>
    <mergeCell ref="M16:M18"/>
    <mergeCell ref="G17:H17"/>
    <mergeCell ref="I17:J17"/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</mergeCells>
  <pageMargins left="0.78740157480314965" right="0.78740157480314965" top="1.1811023622047245" bottom="0.47" header="0.31496062992125984" footer="0.31496062992125984"/>
  <pageSetup paperSize="9" scale="94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 x14ac:dyDescent="0.2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 x14ac:dyDescent="0.25">
      <c r="N1" s="25" t="s">
        <v>135</v>
      </c>
    </row>
    <row r="2" spans="1:17" ht="18.75" x14ac:dyDescent="0.25">
      <c r="N2" s="25" t="s">
        <v>23</v>
      </c>
    </row>
    <row r="3" spans="1:17" ht="18.75" x14ac:dyDescent="0.25">
      <c r="N3" s="25" t="s">
        <v>0</v>
      </c>
    </row>
    <row r="4" spans="1:17" ht="18.75" x14ac:dyDescent="0.25">
      <c r="N4" s="25" t="s">
        <v>1</v>
      </c>
    </row>
    <row r="5" spans="1:17" ht="18.75" x14ac:dyDescent="0.25">
      <c r="N5" s="25" t="s">
        <v>2</v>
      </c>
    </row>
    <row r="6" spans="1:17" ht="18.75" x14ac:dyDescent="0.25">
      <c r="L6" s="14"/>
    </row>
    <row r="7" spans="1:17" ht="18.75" x14ac:dyDescent="0.25">
      <c r="A7" s="3"/>
    </row>
    <row r="8" spans="1:17" ht="18.75" x14ac:dyDescent="0.25">
      <c r="A8" s="3"/>
    </row>
    <row r="9" spans="1:17" ht="18.75" x14ac:dyDescent="0.25">
      <c r="A9" s="3"/>
    </row>
    <row r="10" spans="1:17" ht="18.75" x14ac:dyDescent="0.25">
      <c r="A10" s="352" t="s">
        <v>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</row>
    <row r="11" spans="1:17" ht="18.75" x14ac:dyDescent="0.25">
      <c r="A11" s="352" t="s">
        <v>175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</row>
    <row r="12" spans="1:17" ht="18.75" x14ac:dyDescent="0.25">
      <c r="A12" s="352" t="s">
        <v>176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</row>
    <row r="13" spans="1:17" ht="22.5" x14ac:dyDescent="0.25">
      <c r="A13" s="500" t="s">
        <v>174</v>
      </c>
      <c r="B13" s="500"/>
      <c r="C13" s="500"/>
      <c r="D13" s="500"/>
      <c r="E13" s="500"/>
      <c r="F13" s="500"/>
      <c r="G13" s="500"/>
      <c r="H13" s="500"/>
      <c r="I13" s="500"/>
      <c r="J13" s="500"/>
      <c r="K13" s="500"/>
      <c r="L13" s="500"/>
      <c r="M13" s="500"/>
      <c r="N13" s="500"/>
      <c r="O13" s="500"/>
      <c r="P13" s="500"/>
      <c r="Q13" s="500"/>
    </row>
    <row r="14" spans="1:17" ht="18.75" x14ac:dyDescent="0.25">
      <c r="A14" s="352" t="s">
        <v>177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</row>
    <row r="15" spans="1:17" ht="18.75" x14ac:dyDescent="0.25">
      <c r="A15" s="352" t="s">
        <v>178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</row>
    <row r="16" spans="1:17" ht="18.75" x14ac:dyDescent="0.25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</row>
    <row r="17" spans="1:17" ht="18.75" x14ac:dyDescent="0.25">
      <c r="A17" s="3"/>
    </row>
    <row r="18" spans="1:17" ht="24.75" customHeight="1" x14ac:dyDescent="0.25">
      <c r="A18" s="353" t="s">
        <v>55</v>
      </c>
      <c r="B18" s="353" t="s">
        <v>101</v>
      </c>
      <c r="C18" s="353" t="s">
        <v>102</v>
      </c>
      <c r="D18" s="353" t="s">
        <v>93</v>
      </c>
      <c r="E18" s="353" t="s">
        <v>91</v>
      </c>
      <c r="F18" s="353"/>
      <c r="G18" s="353"/>
      <c r="H18" s="353"/>
      <c r="I18" s="353" t="s">
        <v>137</v>
      </c>
      <c r="J18" s="353"/>
      <c r="K18" s="353"/>
      <c r="L18" s="353"/>
      <c r="M18" s="353"/>
      <c r="N18" s="353"/>
      <c r="O18" s="353"/>
      <c r="P18" s="353"/>
      <c r="Q18" s="353" t="s">
        <v>138</v>
      </c>
    </row>
    <row r="19" spans="1:17" ht="54" customHeight="1" x14ac:dyDescent="0.25">
      <c r="A19" s="353"/>
      <c r="B19" s="353"/>
      <c r="C19" s="353"/>
      <c r="D19" s="353"/>
      <c r="E19" s="353"/>
      <c r="F19" s="353"/>
      <c r="G19" s="353"/>
      <c r="H19" s="353"/>
      <c r="I19" s="353" t="s">
        <v>139</v>
      </c>
      <c r="J19" s="353"/>
      <c r="K19" s="353" t="s">
        <v>140</v>
      </c>
      <c r="L19" s="353"/>
      <c r="M19" s="353"/>
      <c r="N19" s="353"/>
      <c r="O19" s="353" t="s">
        <v>141</v>
      </c>
      <c r="P19" s="353"/>
      <c r="Q19" s="353"/>
    </row>
    <row r="20" spans="1:17" ht="39.75" customHeight="1" x14ac:dyDescent="0.25">
      <c r="A20" s="353"/>
      <c r="B20" s="353"/>
      <c r="C20" s="353"/>
      <c r="D20" s="353"/>
      <c r="E20" s="353" t="s">
        <v>93</v>
      </c>
      <c r="F20" s="353" t="s">
        <v>94</v>
      </c>
      <c r="G20" s="353" t="s">
        <v>95</v>
      </c>
      <c r="H20" s="353" t="s">
        <v>96</v>
      </c>
      <c r="I20" s="353"/>
      <c r="J20" s="353"/>
      <c r="K20" s="353" t="s">
        <v>125</v>
      </c>
      <c r="L20" s="353"/>
      <c r="M20" s="353" t="s">
        <v>126</v>
      </c>
      <c r="N20" s="353"/>
      <c r="O20" s="353"/>
      <c r="P20" s="353"/>
      <c r="Q20" s="353"/>
    </row>
    <row r="21" spans="1:17" ht="17.25" customHeight="1" x14ac:dyDescent="0.25">
      <c r="A21" s="353"/>
      <c r="B21" s="353"/>
      <c r="C21" s="353"/>
      <c r="D21" s="353"/>
      <c r="E21" s="353"/>
      <c r="F21" s="353"/>
      <c r="G21" s="353"/>
      <c r="H21" s="353"/>
      <c r="I21" s="5" t="s">
        <v>97</v>
      </c>
      <c r="J21" s="5" t="s">
        <v>127</v>
      </c>
      <c r="K21" s="5" t="s">
        <v>97</v>
      </c>
      <c r="L21" s="5" t="s">
        <v>127</v>
      </c>
      <c r="M21" s="5" t="s">
        <v>97</v>
      </c>
      <c r="N21" s="5" t="s">
        <v>127</v>
      </c>
      <c r="O21" s="5" t="s">
        <v>28</v>
      </c>
      <c r="P21" s="5" t="s">
        <v>128</v>
      </c>
      <c r="Q21" s="353"/>
    </row>
    <row r="22" spans="1:17" x14ac:dyDescent="0.25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 x14ac:dyDescent="0.25">
      <c r="A23" s="351"/>
      <c r="B23" s="351" t="s">
        <v>104</v>
      </c>
      <c r="C23" s="351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 x14ac:dyDescent="0.25">
      <c r="A24" s="351"/>
      <c r="B24" s="351"/>
      <c r="C24" s="351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351"/>
      <c r="B25" s="351"/>
      <c r="C25" s="35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 x14ac:dyDescent="0.25">
      <c r="A26" s="351"/>
      <c r="B26" s="351" t="s">
        <v>46</v>
      </c>
      <c r="C26" s="351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 x14ac:dyDescent="0.25">
      <c r="A27" s="351"/>
      <c r="B27" s="351"/>
      <c r="C27" s="351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351"/>
      <c r="B28" s="351"/>
      <c r="C28" s="35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 x14ac:dyDescent="0.25">
      <c r="A30" s="351"/>
      <c r="B30" s="351" t="s">
        <v>47</v>
      </c>
      <c r="C30" s="351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 x14ac:dyDescent="0.25">
      <c r="A31" s="351"/>
      <c r="B31" s="351"/>
      <c r="C31" s="351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351"/>
      <c r="B32" s="351"/>
      <c r="C32" s="35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 x14ac:dyDescent="0.25">
      <c r="A33" s="351"/>
      <c r="B33" s="351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 x14ac:dyDescent="0.25">
      <c r="A34" s="351"/>
      <c r="B34" s="351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351"/>
      <c r="B35" s="35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 x14ac:dyDescent="0.25">
      <c r="A37" s="351"/>
      <c r="B37" s="351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 x14ac:dyDescent="0.25">
      <c r="A38" s="351"/>
      <c r="B38" s="351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351"/>
      <c r="B39" s="351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 x14ac:dyDescent="0.25">
      <c r="A40" s="3"/>
    </row>
    <row r="41" spans="1:17" ht="44.25" customHeight="1" x14ac:dyDescent="0.3">
      <c r="A41" s="498" t="s">
        <v>19</v>
      </c>
      <c r="B41" s="498"/>
      <c r="C41" s="498"/>
      <c r="D41" s="498"/>
      <c r="E41" s="498"/>
      <c r="F41" s="498"/>
      <c r="G41" s="498"/>
      <c r="H41" s="498"/>
      <c r="I41" s="498"/>
      <c r="J41" s="498"/>
      <c r="K41" s="499" t="s">
        <v>20</v>
      </c>
      <c r="L41" s="499"/>
      <c r="Q41" s="9" t="s">
        <v>21</v>
      </c>
    </row>
    <row r="42" spans="1:17" ht="18.75" x14ac:dyDescent="0.25">
      <c r="A42" s="3"/>
    </row>
    <row r="43" spans="1:17" ht="18.75" x14ac:dyDescent="0.25">
      <c r="A43" s="3"/>
    </row>
  </sheetData>
  <mergeCells count="38"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  <mergeCell ref="A23:A25"/>
    <mergeCell ref="B23:B25"/>
    <mergeCell ref="C23:C25"/>
    <mergeCell ref="A26:A28"/>
    <mergeCell ref="B26:B28"/>
    <mergeCell ref="C26:C28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18:A21"/>
    <mergeCell ref="B18:B21"/>
    <mergeCell ref="C18:C21"/>
    <mergeCell ref="D18:D21"/>
    <mergeCell ref="E18:H1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62"/>
  <sheetViews>
    <sheetView topLeftCell="A13" zoomScale="85" zoomScaleNormal="85" workbookViewId="0">
      <selection activeCell="R21" sqref="R21"/>
    </sheetView>
  </sheetViews>
  <sheetFormatPr defaultRowHeight="15.75" x14ac:dyDescent="0.2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 x14ac:dyDescent="0.25">
      <c r="J1" s="25" t="s">
        <v>142</v>
      </c>
    </row>
    <row r="2" spans="1:13" ht="18.75" x14ac:dyDescent="0.25">
      <c r="J2" s="25" t="s">
        <v>23</v>
      </c>
    </row>
    <row r="3" spans="1:13" ht="18.75" x14ac:dyDescent="0.25">
      <c r="J3" s="25" t="s">
        <v>0</v>
      </c>
    </row>
    <row r="4" spans="1:13" ht="18.75" x14ac:dyDescent="0.25">
      <c r="J4" s="25" t="s">
        <v>1</v>
      </c>
    </row>
    <row r="5" spans="1:13" ht="18.75" x14ac:dyDescent="0.25">
      <c r="J5" s="25" t="s">
        <v>2</v>
      </c>
    </row>
    <row r="6" spans="1:13" ht="18.75" x14ac:dyDescent="0.25">
      <c r="A6" s="25"/>
    </row>
    <row r="7" spans="1:13" ht="18.75" x14ac:dyDescent="0.25">
      <c r="A7" s="2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52" t="s">
        <v>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</row>
    <row r="11" spans="1:13" ht="18.75" x14ac:dyDescent="0.25">
      <c r="A11" s="352" t="s">
        <v>168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</row>
    <row r="12" spans="1:13" ht="18.75" x14ac:dyDescent="0.25">
      <c r="A12" s="352" t="s">
        <v>173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</row>
    <row r="13" spans="1:13" ht="22.5" x14ac:dyDescent="0.25">
      <c r="A13" s="500" t="s">
        <v>174</v>
      </c>
      <c r="B13" s="500"/>
      <c r="C13" s="500"/>
      <c r="D13" s="500"/>
      <c r="E13" s="500"/>
      <c r="F13" s="500"/>
      <c r="G13" s="500"/>
      <c r="H13" s="500"/>
      <c r="I13" s="500"/>
      <c r="J13" s="500"/>
      <c r="K13" s="500"/>
      <c r="L13" s="500"/>
      <c r="M13" s="500"/>
    </row>
    <row r="14" spans="1:13" ht="18.75" x14ac:dyDescent="0.25">
      <c r="A14" s="352" t="s">
        <v>172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</row>
    <row r="15" spans="1:13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 x14ac:dyDescent="0.25">
      <c r="M16" s="14" t="s">
        <v>56</v>
      </c>
    </row>
    <row r="17" spans="1:13" ht="55.5" customHeight="1" x14ac:dyDescent="0.25">
      <c r="A17" s="353" t="s">
        <v>55</v>
      </c>
      <c r="B17" s="353" t="s">
        <v>143</v>
      </c>
      <c r="C17" s="353" t="s">
        <v>102</v>
      </c>
      <c r="D17" s="353" t="s">
        <v>144</v>
      </c>
      <c r="E17" s="353" t="s">
        <v>122</v>
      </c>
      <c r="F17" s="353"/>
      <c r="G17" s="353" t="s">
        <v>123</v>
      </c>
      <c r="H17" s="353"/>
      <c r="I17" s="353"/>
      <c r="J17" s="353"/>
      <c r="K17" s="353" t="s">
        <v>124</v>
      </c>
      <c r="L17" s="353"/>
      <c r="M17" s="353" t="s">
        <v>138</v>
      </c>
    </row>
    <row r="18" spans="1:13" ht="43.5" customHeight="1" x14ac:dyDescent="0.25">
      <c r="A18" s="353"/>
      <c r="B18" s="353"/>
      <c r="C18" s="353"/>
      <c r="D18" s="353"/>
      <c r="E18" s="353"/>
      <c r="F18" s="353"/>
      <c r="G18" s="353" t="s">
        <v>125</v>
      </c>
      <c r="H18" s="353"/>
      <c r="I18" s="353" t="s">
        <v>126</v>
      </c>
      <c r="J18" s="353"/>
      <c r="K18" s="353"/>
      <c r="L18" s="353"/>
      <c r="M18" s="353"/>
    </row>
    <row r="19" spans="1:13" ht="30.75" customHeight="1" x14ac:dyDescent="0.25">
      <c r="A19" s="353"/>
      <c r="B19" s="353"/>
      <c r="C19" s="353"/>
      <c r="D19" s="353"/>
      <c r="E19" s="5" t="s">
        <v>97</v>
      </c>
      <c r="F19" s="5" t="s">
        <v>127</v>
      </c>
      <c r="G19" s="5" t="s">
        <v>97</v>
      </c>
      <c r="H19" s="5" t="s">
        <v>127</v>
      </c>
      <c r="I19" s="5" t="s">
        <v>97</v>
      </c>
      <c r="J19" s="5" t="s">
        <v>127</v>
      </c>
      <c r="K19" s="5" t="s">
        <v>28</v>
      </c>
      <c r="L19" s="5" t="s">
        <v>128</v>
      </c>
      <c r="M19" s="353"/>
    </row>
    <row r="20" spans="1:13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 x14ac:dyDescent="0.25">
      <c r="A21" s="351"/>
      <c r="B21" s="501" t="s">
        <v>104</v>
      </c>
      <c r="C21" s="351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351"/>
      <c r="B22" s="501"/>
      <c r="C22" s="351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 x14ac:dyDescent="0.25">
      <c r="A23" s="351"/>
      <c r="B23" s="501"/>
      <c r="C23" s="351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 x14ac:dyDescent="0.25">
      <c r="A24" s="351"/>
      <c r="B24" s="501"/>
      <c r="C24" s="351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351"/>
      <c r="B25" s="501"/>
      <c r="C25" s="351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 x14ac:dyDescent="0.25">
      <c r="A26" s="351"/>
      <c r="B26" s="501"/>
      <c r="C26" s="351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 x14ac:dyDescent="0.25">
      <c r="A27" s="351"/>
      <c r="B27" s="501"/>
      <c r="C27" s="351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351"/>
      <c r="B28" s="501" t="s">
        <v>46</v>
      </c>
      <c r="C28" s="351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351"/>
      <c r="B29" s="501"/>
      <c r="C29" s="351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 x14ac:dyDescent="0.25">
      <c r="A30" s="351"/>
      <c r="B30" s="501"/>
      <c r="C30" s="351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 x14ac:dyDescent="0.25">
      <c r="A31" s="351"/>
      <c r="B31" s="501"/>
      <c r="C31" s="351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351"/>
      <c r="B32" s="501"/>
      <c r="C32" s="351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 x14ac:dyDescent="0.25">
      <c r="A33" s="351"/>
      <c r="B33" s="501"/>
      <c r="C33" s="351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 x14ac:dyDescent="0.25">
      <c r="A34" s="351"/>
      <c r="B34" s="501"/>
      <c r="C34" s="351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351"/>
      <c r="B35" s="501" t="s">
        <v>47</v>
      </c>
      <c r="C35" s="351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51"/>
      <c r="B36" s="501"/>
      <c r="C36" s="351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 x14ac:dyDescent="0.25">
      <c r="A37" s="351"/>
      <c r="B37" s="501"/>
      <c r="C37" s="351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 x14ac:dyDescent="0.25">
      <c r="A38" s="351"/>
      <c r="B38" s="501"/>
      <c r="C38" s="351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351"/>
      <c r="B39" s="501"/>
      <c r="C39" s="351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 x14ac:dyDescent="0.25">
      <c r="A40" s="351"/>
      <c r="B40" s="501"/>
      <c r="C40" s="351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 x14ac:dyDescent="0.25">
      <c r="A41" s="351"/>
      <c r="B41" s="501"/>
      <c r="C41" s="351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351"/>
      <c r="B42" s="501" t="s">
        <v>48</v>
      </c>
      <c r="C42" s="351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351"/>
      <c r="B43" s="501"/>
      <c r="C43" s="351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 x14ac:dyDescent="0.25">
      <c r="A44" s="351"/>
      <c r="B44" s="501"/>
      <c r="C44" s="351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 x14ac:dyDescent="0.25">
      <c r="A45" s="351"/>
      <c r="B45" s="501"/>
      <c r="C45" s="351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351"/>
      <c r="B46" s="501"/>
      <c r="C46" s="351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 x14ac:dyDescent="0.25">
      <c r="A47" s="351"/>
      <c r="B47" s="501"/>
      <c r="C47" s="351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 x14ac:dyDescent="0.25">
      <c r="A48" s="351"/>
      <c r="B48" s="501"/>
      <c r="C48" s="351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351"/>
      <c r="B49" s="501" t="s">
        <v>49</v>
      </c>
      <c r="C49" s="351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351"/>
      <c r="B50" s="501"/>
      <c r="C50" s="351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 x14ac:dyDescent="0.25">
      <c r="A51" s="351"/>
      <c r="B51" s="501"/>
      <c r="C51" s="351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 x14ac:dyDescent="0.25">
      <c r="A52" s="351"/>
      <c r="B52" s="501"/>
      <c r="C52" s="351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351"/>
      <c r="B53" s="501"/>
      <c r="C53" s="351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 x14ac:dyDescent="0.25">
      <c r="A54" s="351"/>
      <c r="B54" s="501"/>
      <c r="C54" s="351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 x14ac:dyDescent="0.25">
      <c r="A55" s="351"/>
      <c r="B55" s="501"/>
      <c r="C55" s="351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 x14ac:dyDescent="0.25">
      <c r="A56" s="502" t="s">
        <v>148</v>
      </c>
      <c r="B56" s="502"/>
      <c r="C56" s="502"/>
      <c r="D56" s="502"/>
      <c r="E56" s="502"/>
      <c r="F56" s="502"/>
      <c r="G56" s="502"/>
      <c r="H56" s="502"/>
      <c r="I56" s="502"/>
      <c r="J56" s="502"/>
      <c r="K56" s="502"/>
      <c r="L56" s="502"/>
      <c r="M56" s="502"/>
    </row>
    <row r="57" spans="1:13" ht="23.25" customHeight="1" x14ac:dyDescent="0.25">
      <c r="A57" s="502" t="s">
        <v>149</v>
      </c>
      <c r="B57" s="502"/>
      <c r="C57" s="502"/>
      <c r="D57" s="502"/>
      <c r="E57" s="502"/>
      <c r="F57" s="502"/>
      <c r="G57" s="502"/>
      <c r="H57" s="502"/>
      <c r="I57" s="502"/>
      <c r="J57" s="502"/>
      <c r="K57" s="502"/>
      <c r="L57" s="502"/>
      <c r="M57" s="502"/>
    </row>
    <row r="58" spans="1:13" ht="18.75" x14ac:dyDescent="0.25">
      <c r="A58" s="3"/>
    </row>
    <row r="59" spans="1:13" ht="52.5" customHeight="1" x14ac:dyDescent="0.3">
      <c r="A59" s="498" t="s">
        <v>19</v>
      </c>
      <c r="B59" s="498"/>
      <c r="C59" s="498"/>
      <c r="D59" s="498"/>
      <c r="E59" s="498"/>
      <c r="F59" s="498"/>
      <c r="G59" s="498"/>
      <c r="H59" s="498"/>
      <c r="I59" s="498"/>
      <c r="K59" s="499" t="s">
        <v>20</v>
      </c>
      <c r="L59" s="499"/>
      <c r="M59" s="9" t="s">
        <v>21</v>
      </c>
    </row>
    <row r="60" spans="1:13" ht="18.75" x14ac:dyDescent="0.25">
      <c r="A60" s="3"/>
    </row>
    <row r="61" spans="1:13" ht="18.75" x14ac:dyDescent="0.25">
      <c r="A61" s="3"/>
    </row>
    <row r="62" spans="1:13" ht="18.75" x14ac:dyDescent="0.25">
      <c r="A62" s="3"/>
    </row>
  </sheetData>
  <mergeCells count="34"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  <mergeCell ref="B28:B34"/>
    <mergeCell ref="C28:C34"/>
    <mergeCell ref="A35:A41"/>
    <mergeCell ref="B35:B41"/>
    <mergeCell ref="C35:C41"/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</mergeCells>
  <pageMargins left="0.78740157480314965" right="0.78740157480314965" top="1.1811023622047245" bottom="0" header="0.31496062992125984" footer="0.31496062992125984"/>
  <pageSetup paperSize="9" scale="94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 x14ac:dyDescent="0.25">
      <c r="A1" s="27"/>
      <c r="K1" s="28" t="s">
        <v>146</v>
      </c>
    </row>
    <row r="2" spans="1:14" ht="18.75" x14ac:dyDescent="0.25">
      <c r="A2" s="27"/>
      <c r="K2" s="28" t="s">
        <v>23</v>
      </c>
    </row>
    <row r="3" spans="1:14" ht="18.75" x14ac:dyDescent="0.25">
      <c r="A3" s="27"/>
      <c r="K3" s="28" t="s">
        <v>0</v>
      </c>
    </row>
    <row r="4" spans="1:14" ht="18.75" x14ac:dyDescent="0.25">
      <c r="A4" s="27"/>
      <c r="K4" s="28" t="s">
        <v>1</v>
      </c>
    </row>
    <row r="5" spans="1:14" ht="18.75" x14ac:dyDescent="0.25">
      <c r="A5" s="27"/>
      <c r="K5" s="28" t="s">
        <v>2</v>
      </c>
    </row>
    <row r="6" spans="1:14" ht="18.75" x14ac:dyDescent="0.25">
      <c r="A6" s="27"/>
    </row>
    <row r="7" spans="1:14" ht="18.75" x14ac:dyDescent="0.25">
      <c r="A7" s="27"/>
    </row>
    <row r="8" spans="1:14" ht="18.75" x14ac:dyDescent="0.25">
      <c r="A8" s="27"/>
    </row>
    <row r="9" spans="1:14" ht="18.75" x14ac:dyDescent="0.25">
      <c r="A9" s="29"/>
    </row>
    <row r="10" spans="1:14" ht="18.75" x14ac:dyDescent="0.25">
      <c r="A10" s="512" t="s">
        <v>3</v>
      </c>
      <c r="B10" s="512"/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</row>
    <row r="11" spans="1:14" ht="18.75" x14ac:dyDescent="0.25">
      <c r="A11" s="512" t="s">
        <v>169</v>
      </c>
      <c r="B11" s="512"/>
      <c r="C11" s="512"/>
      <c r="D11" s="512"/>
      <c r="E11" s="512"/>
      <c r="F11" s="512"/>
      <c r="G11" s="512"/>
      <c r="H11" s="512"/>
      <c r="I11" s="512"/>
      <c r="J11" s="512"/>
      <c r="K11" s="512"/>
      <c r="L11" s="512"/>
      <c r="M11" s="512"/>
      <c r="N11" s="512"/>
    </row>
    <row r="12" spans="1:14" ht="18.75" x14ac:dyDescent="0.25">
      <c r="A12" s="512" t="s">
        <v>170</v>
      </c>
      <c r="B12" s="512"/>
      <c r="C12" s="512"/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</row>
    <row r="13" spans="1:14" ht="18.75" x14ac:dyDescent="0.25">
      <c r="A13" s="512" t="s">
        <v>171</v>
      </c>
      <c r="B13" s="512"/>
      <c r="C13" s="512"/>
      <c r="D13" s="512"/>
      <c r="E13" s="512"/>
      <c r="F13" s="512"/>
      <c r="G13" s="512"/>
      <c r="H13" s="512"/>
      <c r="I13" s="512"/>
      <c r="J13" s="512"/>
      <c r="K13" s="512"/>
      <c r="L13" s="512"/>
      <c r="M13" s="512"/>
      <c r="N13" s="512"/>
    </row>
    <row r="14" spans="1:14" ht="22.5" x14ac:dyDescent="0.25">
      <c r="A14" s="500" t="s">
        <v>150</v>
      </c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</row>
    <row r="15" spans="1:14" ht="18.75" x14ac:dyDescent="0.25">
      <c r="A15" s="512" t="s">
        <v>164</v>
      </c>
      <c r="B15" s="512"/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</row>
    <row r="16" spans="1:14" ht="18.75" x14ac:dyDescent="0.25">
      <c r="A16" s="29"/>
    </row>
    <row r="17" spans="1:14" ht="18.75" x14ac:dyDescent="0.25">
      <c r="N17" s="27" t="s">
        <v>56</v>
      </c>
    </row>
    <row r="18" spans="1:14" ht="75" customHeight="1" x14ac:dyDescent="0.25">
      <c r="A18" s="504" t="s">
        <v>55</v>
      </c>
      <c r="B18" s="505" t="s">
        <v>82</v>
      </c>
      <c r="C18" s="504" t="s">
        <v>57</v>
      </c>
      <c r="D18" s="505" t="s">
        <v>166</v>
      </c>
      <c r="E18" s="505" t="s">
        <v>167</v>
      </c>
      <c r="F18" s="505"/>
      <c r="G18" s="504" t="s">
        <v>151</v>
      </c>
      <c r="H18" s="504"/>
      <c r="I18" s="504" t="s">
        <v>152</v>
      </c>
      <c r="J18" s="504"/>
      <c r="K18" s="504"/>
      <c r="L18" s="504" t="s">
        <v>153</v>
      </c>
      <c r="M18" s="504" t="s">
        <v>154</v>
      </c>
      <c r="N18" s="504" t="s">
        <v>155</v>
      </c>
    </row>
    <row r="19" spans="1:14" ht="93.75" x14ac:dyDescent="0.25">
      <c r="A19" s="504"/>
      <c r="B19" s="505"/>
      <c r="C19" s="504"/>
      <c r="D19" s="505"/>
      <c r="E19" s="26" t="s">
        <v>156</v>
      </c>
      <c r="F19" s="26" t="s">
        <v>157</v>
      </c>
      <c r="G19" s="26" t="s">
        <v>156</v>
      </c>
      <c r="H19" s="26" t="s">
        <v>157</v>
      </c>
      <c r="I19" s="26" t="s">
        <v>103</v>
      </c>
      <c r="J19" s="26" t="s">
        <v>158</v>
      </c>
      <c r="K19" s="26" t="s">
        <v>159</v>
      </c>
      <c r="L19" s="504"/>
      <c r="M19" s="504"/>
      <c r="N19" s="504"/>
    </row>
    <row r="20" spans="1:14" ht="18.75" x14ac:dyDescent="0.2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 x14ac:dyDescent="0.25">
      <c r="A21" s="30"/>
      <c r="B21" s="506" t="s">
        <v>61</v>
      </c>
      <c r="C21" s="506"/>
      <c r="D21" s="506"/>
      <c r="E21" s="506"/>
      <c r="F21" s="506"/>
      <c r="G21" s="506"/>
      <c r="H21" s="506"/>
      <c r="I21" s="30"/>
      <c r="J21" s="30"/>
      <c r="K21" s="30"/>
      <c r="L21" s="30"/>
      <c r="M21" s="30"/>
      <c r="N21" s="30"/>
    </row>
    <row r="22" spans="1:14" ht="18.75" x14ac:dyDescent="0.25">
      <c r="A22" s="30"/>
      <c r="B22" s="503" t="s">
        <v>62</v>
      </c>
      <c r="C22" s="503"/>
      <c r="D22" s="503"/>
      <c r="E22" s="503"/>
      <c r="F22" s="503"/>
      <c r="G22" s="503"/>
      <c r="H22" s="503"/>
      <c r="I22" s="30"/>
      <c r="J22" s="30"/>
      <c r="K22" s="30"/>
      <c r="L22" s="30"/>
      <c r="M22" s="30"/>
      <c r="N22" s="30"/>
    </row>
    <row r="23" spans="1:14" ht="18.75" x14ac:dyDescent="0.25">
      <c r="A23" s="30"/>
      <c r="B23" s="508" t="s">
        <v>63</v>
      </c>
      <c r="C23" s="508"/>
      <c r="D23" s="508"/>
      <c r="E23" s="508"/>
      <c r="F23" s="508"/>
      <c r="G23" s="508"/>
      <c r="H23" s="508"/>
      <c r="I23" s="30"/>
      <c r="J23" s="30"/>
      <c r="K23" s="30"/>
      <c r="L23" s="30"/>
      <c r="M23" s="30"/>
      <c r="N23" s="30"/>
    </row>
    <row r="24" spans="1:14" ht="18.75" x14ac:dyDescent="0.25">
      <c r="A24" s="30"/>
      <c r="B24" s="508" t="s">
        <v>160</v>
      </c>
      <c r="C24" s="508"/>
      <c r="D24" s="508"/>
      <c r="E24" s="508"/>
      <c r="F24" s="508"/>
      <c r="G24" s="508"/>
      <c r="H24" s="508"/>
      <c r="I24" s="30"/>
      <c r="J24" s="30"/>
      <c r="K24" s="30"/>
      <c r="L24" s="30"/>
      <c r="M24" s="30"/>
      <c r="N24" s="30"/>
    </row>
    <row r="25" spans="1:14" ht="18.75" x14ac:dyDescent="0.2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 x14ac:dyDescent="0.25">
      <c r="A26" s="30"/>
      <c r="B26" s="507" t="s">
        <v>65</v>
      </c>
      <c r="C26" s="507"/>
      <c r="D26" s="507"/>
      <c r="E26" s="507"/>
      <c r="F26" s="507"/>
      <c r="G26" s="507"/>
      <c r="H26" s="507"/>
      <c r="I26" s="30"/>
      <c r="J26" s="30"/>
      <c r="K26" s="30"/>
      <c r="L26" s="30"/>
      <c r="M26" s="30"/>
      <c r="N26" s="30"/>
    </row>
    <row r="27" spans="1:14" ht="18.75" x14ac:dyDescent="0.25">
      <c r="A27" s="30"/>
      <c r="B27" s="507" t="s">
        <v>66</v>
      </c>
      <c r="C27" s="507"/>
      <c r="D27" s="507"/>
      <c r="E27" s="507"/>
      <c r="F27" s="507"/>
      <c r="G27" s="507"/>
      <c r="H27" s="507"/>
      <c r="I27" s="30"/>
      <c r="J27" s="30"/>
      <c r="K27" s="30"/>
      <c r="L27" s="30"/>
      <c r="M27" s="30"/>
      <c r="N27" s="30"/>
    </row>
    <row r="28" spans="1:14" ht="18.75" x14ac:dyDescent="0.25">
      <c r="A28" s="30"/>
      <c r="B28" s="507" t="s">
        <v>67</v>
      </c>
      <c r="C28" s="507"/>
      <c r="D28" s="507"/>
      <c r="E28" s="507"/>
      <c r="F28" s="507"/>
      <c r="G28" s="507"/>
      <c r="H28" s="507"/>
      <c r="I28" s="30"/>
      <c r="J28" s="30"/>
      <c r="K28" s="30"/>
      <c r="L28" s="30"/>
      <c r="M28" s="30"/>
      <c r="N28" s="30"/>
    </row>
    <row r="29" spans="1:14" ht="18.75" x14ac:dyDescent="0.25">
      <c r="A29" s="30"/>
      <c r="B29" s="507" t="s">
        <v>161</v>
      </c>
      <c r="C29" s="507"/>
      <c r="D29" s="507"/>
      <c r="E29" s="507"/>
      <c r="F29" s="507"/>
      <c r="G29" s="507"/>
      <c r="H29" s="507"/>
      <c r="I29" s="30"/>
      <c r="J29" s="30"/>
      <c r="K29" s="30"/>
      <c r="L29" s="30"/>
      <c r="M29" s="30"/>
      <c r="N29" s="30"/>
    </row>
    <row r="30" spans="1:14" ht="18.75" x14ac:dyDescent="0.25">
      <c r="A30" s="30"/>
      <c r="B30" s="507" t="s">
        <v>69</v>
      </c>
      <c r="C30" s="507"/>
      <c r="D30" s="507"/>
      <c r="E30" s="507"/>
      <c r="F30" s="507"/>
      <c r="G30" s="507"/>
      <c r="H30" s="507"/>
      <c r="I30" s="30"/>
      <c r="J30" s="30"/>
      <c r="K30" s="30"/>
      <c r="L30" s="30"/>
      <c r="M30" s="30"/>
      <c r="N30" s="30"/>
    </row>
    <row r="31" spans="1:14" ht="18.75" x14ac:dyDescent="0.2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 x14ac:dyDescent="0.25">
      <c r="A32" s="30"/>
      <c r="B32" s="507" t="s">
        <v>65</v>
      </c>
      <c r="C32" s="507"/>
      <c r="D32" s="507"/>
      <c r="E32" s="507"/>
      <c r="F32" s="507"/>
      <c r="G32" s="507"/>
      <c r="H32" s="507"/>
      <c r="I32" s="30"/>
      <c r="J32" s="30"/>
      <c r="K32" s="30"/>
      <c r="L32" s="30"/>
      <c r="M32" s="30"/>
      <c r="N32" s="30"/>
    </row>
    <row r="33" spans="1:14" ht="18.75" x14ac:dyDescent="0.25">
      <c r="A33" s="30"/>
      <c r="B33" s="507" t="s">
        <v>66</v>
      </c>
      <c r="C33" s="507"/>
      <c r="D33" s="507"/>
      <c r="E33" s="507"/>
      <c r="F33" s="507"/>
      <c r="G33" s="507"/>
      <c r="H33" s="507"/>
      <c r="I33" s="30"/>
      <c r="J33" s="30"/>
      <c r="K33" s="30"/>
      <c r="L33" s="30"/>
      <c r="M33" s="30"/>
      <c r="N33" s="30"/>
    </row>
    <row r="34" spans="1:14" ht="18.75" x14ac:dyDescent="0.25">
      <c r="A34" s="30"/>
      <c r="B34" s="507" t="s">
        <v>67</v>
      </c>
      <c r="C34" s="507"/>
      <c r="D34" s="507"/>
      <c r="E34" s="507"/>
      <c r="F34" s="507"/>
      <c r="G34" s="507"/>
      <c r="H34" s="507"/>
      <c r="I34" s="30"/>
      <c r="J34" s="30"/>
      <c r="K34" s="30"/>
      <c r="L34" s="30"/>
      <c r="M34" s="30"/>
      <c r="N34" s="30"/>
    </row>
    <row r="35" spans="1:14" ht="18.75" x14ac:dyDescent="0.25">
      <c r="A35" s="30"/>
      <c r="B35" s="507" t="s">
        <v>161</v>
      </c>
      <c r="C35" s="507"/>
      <c r="D35" s="507"/>
      <c r="E35" s="507"/>
      <c r="F35" s="507"/>
      <c r="G35" s="507"/>
      <c r="H35" s="507"/>
      <c r="I35" s="30"/>
      <c r="J35" s="30"/>
      <c r="K35" s="30"/>
      <c r="L35" s="30"/>
      <c r="M35" s="30"/>
      <c r="N35" s="30"/>
    </row>
    <row r="36" spans="1:14" ht="18.75" x14ac:dyDescent="0.25">
      <c r="A36" s="30"/>
      <c r="B36" s="507" t="s">
        <v>69</v>
      </c>
      <c r="C36" s="507"/>
      <c r="D36" s="507"/>
      <c r="E36" s="507"/>
      <c r="F36" s="507"/>
      <c r="G36" s="507"/>
      <c r="H36" s="507"/>
      <c r="I36" s="30"/>
      <c r="J36" s="30"/>
      <c r="K36" s="30"/>
      <c r="L36" s="30"/>
      <c r="M36" s="30"/>
      <c r="N36" s="30"/>
    </row>
    <row r="37" spans="1:14" ht="18.75" x14ac:dyDescent="0.25">
      <c r="A37" s="30"/>
      <c r="B37" s="503" t="s">
        <v>14</v>
      </c>
      <c r="C37" s="503"/>
      <c r="D37" s="503"/>
      <c r="E37" s="503"/>
      <c r="F37" s="503"/>
      <c r="G37" s="503"/>
      <c r="H37" s="503"/>
      <c r="I37" s="30"/>
      <c r="J37" s="30"/>
      <c r="K37" s="30"/>
      <c r="L37" s="30"/>
      <c r="M37" s="30"/>
      <c r="N37" s="30"/>
    </row>
    <row r="38" spans="1:14" ht="18.75" x14ac:dyDescent="0.25">
      <c r="A38" s="30"/>
      <c r="B38" s="508" t="s">
        <v>71</v>
      </c>
      <c r="C38" s="508"/>
      <c r="D38" s="508"/>
      <c r="E38" s="508"/>
      <c r="F38" s="508"/>
      <c r="G38" s="508"/>
      <c r="H38" s="508"/>
      <c r="I38" s="30"/>
      <c r="J38" s="30"/>
      <c r="K38" s="30"/>
      <c r="L38" s="30"/>
      <c r="M38" s="30"/>
      <c r="N38" s="30"/>
    </row>
    <row r="39" spans="1:14" ht="18.75" x14ac:dyDescent="0.25">
      <c r="A39" s="30"/>
      <c r="B39" s="503" t="s">
        <v>14</v>
      </c>
      <c r="C39" s="503"/>
      <c r="D39" s="503"/>
      <c r="E39" s="503"/>
      <c r="F39" s="503"/>
      <c r="G39" s="503"/>
      <c r="H39" s="503"/>
      <c r="I39" s="30"/>
      <c r="J39" s="30"/>
      <c r="K39" s="30"/>
      <c r="L39" s="30"/>
      <c r="M39" s="30"/>
      <c r="N39" s="30"/>
    </row>
    <row r="40" spans="1:14" ht="18.75" x14ac:dyDescent="0.25">
      <c r="A40" s="30"/>
      <c r="B40" s="503" t="s">
        <v>72</v>
      </c>
      <c r="C40" s="503"/>
      <c r="D40" s="503"/>
      <c r="E40" s="503"/>
      <c r="F40" s="503"/>
      <c r="G40" s="503"/>
      <c r="H40" s="503"/>
      <c r="I40" s="30"/>
      <c r="J40" s="30"/>
      <c r="K40" s="30"/>
      <c r="L40" s="30"/>
      <c r="M40" s="30"/>
      <c r="N40" s="30"/>
    </row>
    <row r="41" spans="1:14" ht="18.75" x14ac:dyDescent="0.25">
      <c r="A41" s="30"/>
      <c r="B41" s="509" t="s">
        <v>65</v>
      </c>
      <c r="C41" s="509"/>
      <c r="D41" s="509"/>
      <c r="E41" s="509"/>
      <c r="F41" s="509"/>
      <c r="G41" s="509"/>
      <c r="H41" s="509"/>
      <c r="I41" s="30"/>
      <c r="J41" s="30"/>
      <c r="K41" s="30"/>
      <c r="L41" s="30"/>
      <c r="M41" s="30"/>
      <c r="N41" s="30"/>
    </row>
    <row r="42" spans="1:14" ht="18.75" x14ac:dyDescent="0.25">
      <c r="A42" s="30"/>
      <c r="B42" s="509" t="s">
        <v>66</v>
      </c>
      <c r="C42" s="509"/>
      <c r="D42" s="509"/>
      <c r="E42" s="509"/>
      <c r="F42" s="509"/>
      <c r="G42" s="509"/>
      <c r="H42" s="509"/>
      <c r="I42" s="30"/>
      <c r="J42" s="30"/>
      <c r="K42" s="30"/>
      <c r="L42" s="30"/>
      <c r="M42" s="30"/>
      <c r="N42" s="30"/>
    </row>
    <row r="43" spans="1:14" ht="18.75" x14ac:dyDescent="0.25">
      <c r="A43" s="30"/>
      <c r="B43" s="509" t="s">
        <v>67</v>
      </c>
      <c r="C43" s="509"/>
      <c r="D43" s="509"/>
      <c r="E43" s="509"/>
      <c r="F43" s="509"/>
      <c r="G43" s="509"/>
      <c r="H43" s="509"/>
      <c r="I43" s="30"/>
      <c r="J43" s="30"/>
      <c r="K43" s="30"/>
      <c r="L43" s="30"/>
      <c r="M43" s="30"/>
      <c r="N43" s="30"/>
    </row>
    <row r="44" spans="1:14" ht="18.75" x14ac:dyDescent="0.25">
      <c r="A44" s="30"/>
      <c r="B44" s="509" t="s">
        <v>145</v>
      </c>
      <c r="C44" s="509"/>
      <c r="D44" s="509"/>
      <c r="E44" s="509"/>
      <c r="F44" s="509"/>
      <c r="G44" s="509"/>
      <c r="H44" s="509"/>
      <c r="I44" s="30"/>
      <c r="J44" s="30"/>
      <c r="K44" s="30"/>
      <c r="L44" s="30"/>
      <c r="M44" s="30"/>
      <c r="N44" s="30"/>
    </row>
    <row r="45" spans="1:14" ht="18.75" x14ac:dyDescent="0.25">
      <c r="A45" s="30"/>
      <c r="B45" s="509" t="s">
        <v>69</v>
      </c>
      <c r="C45" s="509"/>
      <c r="D45" s="509"/>
      <c r="E45" s="509"/>
      <c r="F45" s="509"/>
      <c r="G45" s="509"/>
      <c r="H45" s="509"/>
      <c r="I45" s="30"/>
      <c r="J45" s="30"/>
      <c r="K45" s="30"/>
      <c r="L45" s="30"/>
      <c r="M45" s="30"/>
      <c r="N45" s="30"/>
    </row>
    <row r="46" spans="1:14" ht="18.75" x14ac:dyDescent="0.25">
      <c r="A46" s="30"/>
      <c r="B46" s="509" t="s">
        <v>14</v>
      </c>
      <c r="C46" s="509"/>
      <c r="D46" s="509"/>
      <c r="E46" s="509"/>
      <c r="F46" s="509"/>
      <c r="G46" s="509"/>
      <c r="H46" s="509"/>
      <c r="I46" s="30"/>
      <c r="J46" s="30"/>
      <c r="K46" s="30"/>
      <c r="L46" s="30"/>
      <c r="M46" s="30"/>
      <c r="N46" s="30"/>
    </row>
    <row r="47" spans="1:14" ht="18.75" x14ac:dyDescent="0.25">
      <c r="A47" s="30"/>
      <c r="B47" s="503" t="s">
        <v>73</v>
      </c>
      <c r="C47" s="503"/>
      <c r="D47" s="503"/>
      <c r="E47" s="503"/>
      <c r="F47" s="503"/>
      <c r="G47" s="503"/>
      <c r="H47" s="503"/>
      <c r="I47" s="30"/>
      <c r="J47" s="30"/>
      <c r="K47" s="30"/>
      <c r="L47" s="30"/>
      <c r="M47" s="30"/>
      <c r="N47" s="30"/>
    </row>
    <row r="48" spans="1:14" ht="18.75" x14ac:dyDescent="0.25">
      <c r="A48" s="30"/>
      <c r="B48" s="503" t="s">
        <v>14</v>
      </c>
      <c r="C48" s="503"/>
      <c r="D48" s="503"/>
      <c r="E48" s="503"/>
      <c r="F48" s="503"/>
      <c r="G48" s="503"/>
      <c r="H48" s="503"/>
      <c r="I48" s="30"/>
      <c r="J48" s="30"/>
      <c r="K48" s="30"/>
      <c r="L48" s="30"/>
      <c r="M48" s="30"/>
      <c r="N48" s="30"/>
    </row>
    <row r="49" spans="1:14" ht="18.75" x14ac:dyDescent="0.25">
      <c r="A49" s="30"/>
      <c r="B49" s="508" t="s">
        <v>74</v>
      </c>
      <c r="C49" s="508"/>
      <c r="D49" s="508"/>
      <c r="E49" s="508"/>
      <c r="F49" s="508"/>
      <c r="G49" s="508"/>
      <c r="H49" s="508"/>
      <c r="I49" s="30"/>
      <c r="J49" s="30"/>
      <c r="K49" s="30"/>
      <c r="L49" s="30"/>
      <c r="M49" s="30"/>
      <c r="N49" s="30"/>
    </row>
    <row r="50" spans="1:14" ht="18.75" x14ac:dyDescent="0.25">
      <c r="A50" s="30"/>
      <c r="B50" s="503" t="s">
        <v>14</v>
      </c>
      <c r="C50" s="503"/>
      <c r="D50" s="503"/>
      <c r="E50" s="503"/>
      <c r="F50" s="503"/>
      <c r="G50" s="503"/>
      <c r="H50" s="503"/>
      <c r="I50" s="30"/>
      <c r="J50" s="30"/>
      <c r="K50" s="30"/>
      <c r="L50" s="30"/>
      <c r="M50" s="30"/>
      <c r="N50" s="30"/>
    </row>
    <row r="51" spans="1:14" ht="18.75" x14ac:dyDescent="0.25">
      <c r="A51" s="30"/>
      <c r="B51" s="511" t="s">
        <v>75</v>
      </c>
      <c r="C51" s="511"/>
      <c r="D51" s="511"/>
      <c r="E51" s="511"/>
      <c r="F51" s="511"/>
      <c r="G51" s="511"/>
      <c r="H51" s="511"/>
      <c r="I51" s="30"/>
      <c r="J51" s="30"/>
      <c r="K51" s="30"/>
      <c r="L51" s="30"/>
      <c r="M51" s="30"/>
      <c r="N51" s="30"/>
    </row>
    <row r="52" spans="1:14" ht="18.75" x14ac:dyDescent="0.25">
      <c r="A52" s="30"/>
      <c r="B52" s="510" t="s">
        <v>65</v>
      </c>
      <c r="C52" s="510"/>
      <c r="D52" s="510"/>
      <c r="E52" s="510"/>
      <c r="F52" s="510"/>
      <c r="G52" s="510"/>
      <c r="H52" s="510"/>
      <c r="I52" s="30"/>
      <c r="J52" s="30"/>
      <c r="K52" s="30"/>
      <c r="L52" s="30"/>
      <c r="M52" s="30"/>
      <c r="N52" s="30"/>
    </row>
    <row r="53" spans="1:14" ht="18.75" x14ac:dyDescent="0.25">
      <c r="A53" s="30"/>
      <c r="B53" s="510" t="s">
        <v>66</v>
      </c>
      <c r="C53" s="510"/>
      <c r="D53" s="510"/>
      <c r="E53" s="510"/>
      <c r="F53" s="510"/>
      <c r="G53" s="510"/>
      <c r="H53" s="510"/>
      <c r="I53" s="30"/>
      <c r="J53" s="30"/>
      <c r="K53" s="30"/>
      <c r="L53" s="30"/>
      <c r="M53" s="30"/>
      <c r="N53" s="30"/>
    </row>
    <row r="54" spans="1:14" ht="18.75" x14ac:dyDescent="0.25">
      <c r="A54" s="30"/>
      <c r="B54" s="510" t="s">
        <v>67</v>
      </c>
      <c r="C54" s="510"/>
      <c r="D54" s="510"/>
      <c r="E54" s="510"/>
      <c r="F54" s="510"/>
      <c r="G54" s="510"/>
      <c r="H54" s="510"/>
      <c r="I54" s="30"/>
      <c r="J54" s="30"/>
      <c r="K54" s="30"/>
      <c r="L54" s="30"/>
      <c r="M54" s="30"/>
      <c r="N54" s="30"/>
    </row>
    <row r="55" spans="1:14" ht="18.75" x14ac:dyDescent="0.25">
      <c r="A55" s="30"/>
      <c r="B55" s="510" t="s">
        <v>161</v>
      </c>
      <c r="C55" s="510"/>
      <c r="D55" s="510"/>
      <c r="E55" s="510"/>
      <c r="F55" s="510"/>
      <c r="G55" s="510"/>
      <c r="H55" s="510"/>
      <c r="I55" s="30"/>
      <c r="J55" s="30"/>
      <c r="K55" s="30"/>
      <c r="L55" s="30"/>
      <c r="M55" s="30"/>
      <c r="N55" s="30"/>
    </row>
    <row r="56" spans="1:14" ht="18.75" x14ac:dyDescent="0.25">
      <c r="A56" s="30"/>
      <c r="B56" s="510" t="s">
        <v>69</v>
      </c>
      <c r="C56" s="510"/>
      <c r="D56" s="510"/>
      <c r="E56" s="510"/>
      <c r="F56" s="510"/>
      <c r="G56" s="510"/>
      <c r="H56" s="510"/>
      <c r="I56" s="30"/>
      <c r="J56" s="30"/>
      <c r="K56" s="30"/>
      <c r="L56" s="30"/>
      <c r="M56" s="30"/>
      <c r="N56" s="30"/>
    </row>
    <row r="57" spans="1:14" ht="18.75" x14ac:dyDescent="0.25">
      <c r="A57" s="30"/>
      <c r="B57" s="510" t="s">
        <v>65</v>
      </c>
      <c r="C57" s="510"/>
      <c r="D57" s="510"/>
      <c r="E57" s="510"/>
      <c r="F57" s="510"/>
      <c r="G57" s="510"/>
      <c r="H57" s="510"/>
      <c r="I57" s="30"/>
      <c r="J57" s="30"/>
      <c r="K57" s="30"/>
      <c r="L57" s="30"/>
      <c r="M57" s="30"/>
      <c r="N57" s="30"/>
    </row>
    <row r="58" spans="1:14" ht="18.75" x14ac:dyDescent="0.25">
      <c r="A58" s="30"/>
      <c r="B58" s="503" t="s">
        <v>62</v>
      </c>
      <c r="C58" s="503"/>
      <c r="D58" s="503"/>
      <c r="E58" s="503"/>
      <c r="F58" s="503"/>
      <c r="G58" s="503"/>
      <c r="H58" s="503"/>
      <c r="I58" s="30"/>
      <c r="J58" s="30"/>
      <c r="K58" s="30"/>
      <c r="L58" s="30"/>
      <c r="M58" s="30"/>
      <c r="N58" s="30"/>
    </row>
    <row r="59" spans="1:14" ht="18.75" x14ac:dyDescent="0.25">
      <c r="A59" s="30"/>
      <c r="B59" s="510" t="s">
        <v>65</v>
      </c>
      <c r="C59" s="510"/>
      <c r="D59" s="510"/>
      <c r="E59" s="510"/>
      <c r="F59" s="510"/>
      <c r="G59" s="510"/>
      <c r="H59" s="510"/>
      <c r="I59" s="30"/>
      <c r="J59" s="30"/>
      <c r="K59" s="30"/>
      <c r="L59" s="30"/>
      <c r="M59" s="30"/>
      <c r="N59" s="30"/>
    </row>
    <row r="60" spans="1:14" ht="18.75" x14ac:dyDescent="0.25">
      <c r="A60" s="30"/>
      <c r="B60" s="510" t="s">
        <v>66</v>
      </c>
      <c r="C60" s="510"/>
      <c r="D60" s="510"/>
      <c r="E60" s="510"/>
      <c r="F60" s="510"/>
      <c r="G60" s="510"/>
      <c r="H60" s="510"/>
      <c r="I60" s="30"/>
      <c r="J60" s="30"/>
      <c r="K60" s="30"/>
      <c r="L60" s="30"/>
      <c r="M60" s="30"/>
      <c r="N60" s="30"/>
    </row>
    <row r="61" spans="1:14" ht="18.75" x14ac:dyDescent="0.25">
      <c r="A61" s="30"/>
      <c r="B61" s="510" t="s">
        <v>67</v>
      </c>
      <c r="C61" s="510"/>
      <c r="D61" s="510"/>
      <c r="E61" s="510"/>
      <c r="F61" s="510"/>
      <c r="G61" s="510"/>
      <c r="H61" s="510"/>
      <c r="I61" s="30"/>
      <c r="J61" s="30"/>
      <c r="K61" s="30"/>
      <c r="L61" s="30"/>
      <c r="M61" s="30"/>
      <c r="N61" s="30"/>
    </row>
    <row r="62" spans="1:14" ht="18.75" x14ac:dyDescent="0.25">
      <c r="A62" s="30"/>
      <c r="B62" s="510" t="s">
        <v>161</v>
      </c>
      <c r="C62" s="510"/>
      <c r="D62" s="510"/>
      <c r="E62" s="510"/>
      <c r="F62" s="510"/>
      <c r="G62" s="510"/>
      <c r="H62" s="510"/>
      <c r="I62" s="30"/>
      <c r="J62" s="30"/>
      <c r="K62" s="30"/>
      <c r="L62" s="30"/>
      <c r="M62" s="30"/>
      <c r="N62" s="30"/>
    </row>
    <row r="63" spans="1:14" ht="18.75" x14ac:dyDescent="0.25">
      <c r="A63" s="30"/>
      <c r="B63" s="510" t="s">
        <v>69</v>
      </c>
      <c r="C63" s="510"/>
      <c r="D63" s="510"/>
      <c r="E63" s="510"/>
      <c r="F63" s="510"/>
      <c r="G63" s="510"/>
      <c r="H63" s="510"/>
      <c r="I63" s="30"/>
      <c r="J63" s="30"/>
      <c r="K63" s="30"/>
      <c r="L63" s="30"/>
      <c r="M63" s="30"/>
      <c r="N63" s="30"/>
    </row>
    <row r="64" spans="1:14" ht="18.75" x14ac:dyDescent="0.25">
      <c r="A64" s="30"/>
      <c r="B64" s="503" t="s">
        <v>74</v>
      </c>
      <c r="C64" s="503"/>
      <c r="D64" s="503"/>
      <c r="E64" s="503"/>
      <c r="F64" s="503"/>
      <c r="G64" s="503"/>
      <c r="H64" s="503"/>
      <c r="I64" s="30"/>
      <c r="J64" s="30"/>
      <c r="K64" s="30"/>
      <c r="L64" s="30"/>
      <c r="M64" s="30"/>
      <c r="N64" s="30"/>
    </row>
    <row r="65" spans="1:14" ht="18.75" x14ac:dyDescent="0.25">
      <c r="A65" s="30"/>
      <c r="B65" s="503" t="s">
        <v>14</v>
      </c>
      <c r="C65" s="503"/>
      <c r="D65" s="503"/>
      <c r="E65" s="503"/>
      <c r="F65" s="503"/>
      <c r="G65" s="503"/>
      <c r="H65" s="503"/>
      <c r="I65" s="30"/>
      <c r="J65" s="30"/>
      <c r="K65" s="30"/>
      <c r="L65" s="30"/>
      <c r="M65" s="30"/>
      <c r="N65" s="30"/>
    </row>
    <row r="66" spans="1:14" ht="18.75" x14ac:dyDescent="0.25">
      <c r="A66" s="30"/>
      <c r="B66" s="503" t="s">
        <v>76</v>
      </c>
      <c r="C66" s="503"/>
      <c r="D66" s="503"/>
      <c r="E66" s="503"/>
      <c r="F66" s="503"/>
      <c r="G66" s="503"/>
      <c r="H66" s="503"/>
      <c r="I66" s="30"/>
      <c r="J66" s="30"/>
      <c r="K66" s="30"/>
      <c r="L66" s="30"/>
      <c r="M66" s="30"/>
      <c r="N66" s="30"/>
    </row>
    <row r="67" spans="1:14" ht="18.75" x14ac:dyDescent="0.25">
      <c r="A67" s="30"/>
      <c r="B67" s="503" t="s">
        <v>14</v>
      </c>
      <c r="C67" s="503"/>
      <c r="D67" s="503"/>
      <c r="E67" s="503"/>
      <c r="F67" s="503"/>
      <c r="G67" s="503"/>
      <c r="H67" s="503"/>
      <c r="I67" s="30"/>
      <c r="J67" s="30"/>
      <c r="K67" s="30"/>
      <c r="L67" s="30"/>
      <c r="M67" s="30"/>
      <c r="N67" s="30"/>
    </row>
    <row r="68" spans="1:14" ht="18.75" x14ac:dyDescent="0.25">
      <c r="A68" s="30"/>
      <c r="B68" s="503" t="s">
        <v>77</v>
      </c>
      <c r="C68" s="503"/>
      <c r="D68" s="503"/>
      <c r="E68" s="503"/>
      <c r="F68" s="503"/>
      <c r="G68" s="503"/>
      <c r="H68" s="503"/>
      <c r="I68" s="30"/>
      <c r="J68" s="30"/>
      <c r="K68" s="30"/>
      <c r="L68" s="30"/>
      <c r="M68" s="30"/>
      <c r="N68" s="30"/>
    </row>
    <row r="69" spans="1:14" ht="18.75" x14ac:dyDescent="0.25">
      <c r="A69" s="30"/>
      <c r="B69" s="510" t="s">
        <v>65</v>
      </c>
      <c r="C69" s="510"/>
      <c r="D69" s="510"/>
      <c r="E69" s="510"/>
      <c r="F69" s="510"/>
      <c r="G69" s="510"/>
      <c r="H69" s="510"/>
      <c r="I69" s="30"/>
      <c r="J69" s="30"/>
      <c r="K69" s="30"/>
      <c r="L69" s="30"/>
      <c r="M69" s="30"/>
      <c r="N69" s="30"/>
    </row>
    <row r="70" spans="1:14" ht="18.75" x14ac:dyDescent="0.25">
      <c r="A70" s="30"/>
      <c r="B70" s="510" t="s">
        <v>66</v>
      </c>
      <c r="C70" s="510"/>
      <c r="D70" s="510"/>
      <c r="E70" s="510"/>
      <c r="F70" s="510"/>
      <c r="G70" s="510"/>
      <c r="H70" s="510"/>
      <c r="I70" s="30"/>
      <c r="J70" s="30"/>
      <c r="K70" s="30"/>
      <c r="L70" s="30"/>
      <c r="M70" s="30"/>
      <c r="N70" s="30"/>
    </row>
    <row r="71" spans="1:14" ht="18.75" x14ac:dyDescent="0.25">
      <c r="A71" s="30"/>
      <c r="B71" s="510" t="s">
        <v>67</v>
      </c>
      <c r="C71" s="510"/>
      <c r="D71" s="510"/>
      <c r="E71" s="510"/>
      <c r="F71" s="510"/>
      <c r="G71" s="510"/>
      <c r="H71" s="510"/>
      <c r="I71" s="30"/>
      <c r="J71" s="30"/>
      <c r="K71" s="30"/>
      <c r="L71" s="30"/>
      <c r="M71" s="30"/>
      <c r="N71" s="30"/>
    </row>
    <row r="72" spans="1:14" ht="18.75" x14ac:dyDescent="0.25">
      <c r="A72" s="30"/>
      <c r="B72" s="510" t="s">
        <v>161</v>
      </c>
      <c r="C72" s="510"/>
      <c r="D72" s="510"/>
      <c r="E72" s="510"/>
      <c r="F72" s="510"/>
      <c r="G72" s="510"/>
      <c r="H72" s="510"/>
      <c r="I72" s="30"/>
      <c r="J72" s="30"/>
      <c r="K72" s="30"/>
      <c r="L72" s="30"/>
      <c r="M72" s="30"/>
      <c r="N72" s="30"/>
    </row>
    <row r="73" spans="1:14" ht="18.75" x14ac:dyDescent="0.25">
      <c r="A73" s="30"/>
      <c r="B73" s="510" t="s">
        <v>69</v>
      </c>
      <c r="C73" s="510"/>
      <c r="D73" s="510"/>
      <c r="E73" s="510"/>
      <c r="F73" s="510"/>
      <c r="G73" s="510"/>
      <c r="H73" s="510"/>
      <c r="I73" s="30"/>
      <c r="J73" s="30"/>
      <c r="K73" s="30"/>
      <c r="L73" s="30"/>
      <c r="M73" s="30"/>
      <c r="N73" s="30"/>
    </row>
    <row r="74" spans="1:14" ht="18.75" x14ac:dyDescent="0.25">
      <c r="A74" s="30"/>
      <c r="B74" s="510" t="s">
        <v>65</v>
      </c>
      <c r="C74" s="510"/>
      <c r="D74" s="510"/>
      <c r="E74" s="510"/>
      <c r="F74" s="510"/>
      <c r="G74" s="510"/>
      <c r="H74" s="510"/>
      <c r="I74" s="30"/>
      <c r="J74" s="30"/>
      <c r="K74" s="30"/>
      <c r="L74" s="30"/>
      <c r="M74" s="30"/>
      <c r="N74" s="30"/>
    </row>
    <row r="75" spans="1:14" ht="18.75" x14ac:dyDescent="0.25">
      <c r="A75" s="30"/>
      <c r="B75" s="503" t="s">
        <v>162</v>
      </c>
      <c r="C75" s="503"/>
      <c r="D75" s="503"/>
      <c r="E75" s="503"/>
      <c r="F75" s="503"/>
      <c r="G75" s="503"/>
      <c r="H75" s="503"/>
      <c r="I75" s="30"/>
      <c r="J75" s="30"/>
      <c r="K75" s="30"/>
      <c r="L75" s="30"/>
      <c r="M75" s="30"/>
      <c r="N75" s="30"/>
    </row>
    <row r="76" spans="1:14" ht="18.75" x14ac:dyDescent="0.25">
      <c r="A76" s="30"/>
      <c r="B76" s="510" t="s">
        <v>65</v>
      </c>
      <c r="C76" s="510"/>
      <c r="D76" s="510"/>
      <c r="E76" s="510"/>
      <c r="F76" s="510"/>
      <c r="G76" s="510"/>
      <c r="H76" s="510"/>
      <c r="I76" s="30"/>
      <c r="J76" s="30"/>
      <c r="K76" s="30"/>
      <c r="L76" s="30"/>
      <c r="M76" s="30"/>
      <c r="N76" s="30"/>
    </row>
    <row r="77" spans="1:14" ht="18.75" x14ac:dyDescent="0.25">
      <c r="A77" s="30"/>
      <c r="B77" s="510" t="s">
        <v>67</v>
      </c>
      <c r="C77" s="510"/>
      <c r="D77" s="510"/>
      <c r="E77" s="510"/>
      <c r="F77" s="510"/>
      <c r="G77" s="510"/>
      <c r="H77" s="510"/>
      <c r="I77" s="30"/>
      <c r="J77" s="30"/>
      <c r="K77" s="30"/>
      <c r="L77" s="30"/>
      <c r="M77" s="30"/>
      <c r="N77" s="30"/>
    </row>
    <row r="78" spans="1:14" ht="18.75" x14ac:dyDescent="0.25">
      <c r="A78" s="30"/>
      <c r="B78" s="510" t="s">
        <v>66</v>
      </c>
      <c r="C78" s="510"/>
      <c r="D78" s="510"/>
      <c r="E78" s="510"/>
      <c r="F78" s="510"/>
      <c r="G78" s="510"/>
      <c r="H78" s="510"/>
      <c r="I78" s="30"/>
      <c r="J78" s="30"/>
      <c r="K78" s="30"/>
      <c r="L78" s="30"/>
      <c r="M78" s="30"/>
      <c r="N78" s="30"/>
    </row>
    <row r="79" spans="1:14" ht="18.75" x14ac:dyDescent="0.25">
      <c r="A79" s="30"/>
      <c r="B79" s="510" t="s">
        <v>161</v>
      </c>
      <c r="C79" s="510"/>
      <c r="D79" s="510"/>
      <c r="E79" s="510"/>
      <c r="F79" s="510"/>
      <c r="G79" s="510"/>
      <c r="H79" s="510"/>
      <c r="I79" s="30"/>
      <c r="J79" s="30"/>
      <c r="K79" s="30"/>
      <c r="L79" s="30"/>
      <c r="M79" s="30"/>
      <c r="N79" s="30"/>
    </row>
    <row r="80" spans="1:14" ht="18.75" x14ac:dyDescent="0.25">
      <c r="A80" s="30"/>
      <c r="B80" s="510" t="s">
        <v>69</v>
      </c>
      <c r="C80" s="510"/>
      <c r="D80" s="510"/>
      <c r="E80" s="510"/>
      <c r="F80" s="510"/>
      <c r="G80" s="510"/>
      <c r="H80" s="510"/>
      <c r="I80" s="30"/>
      <c r="J80" s="30"/>
      <c r="K80" s="30"/>
      <c r="L80" s="30"/>
      <c r="M80" s="30"/>
      <c r="N80" s="30"/>
    </row>
    <row r="81" spans="1:14" ht="18.75" x14ac:dyDescent="0.25">
      <c r="A81" s="30"/>
      <c r="B81" s="510" t="s">
        <v>163</v>
      </c>
      <c r="C81" s="510"/>
      <c r="D81" s="510"/>
      <c r="E81" s="510"/>
      <c r="F81" s="510"/>
      <c r="G81" s="510"/>
      <c r="H81" s="510"/>
      <c r="I81" s="30"/>
      <c r="J81" s="30"/>
      <c r="K81" s="30"/>
      <c r="L81" s="30"/>
      <c r="M81" s="30"/>
      <c r="N81" s="30"/>
    </row>
    <row r="82" spans="1:14" ht="18.75" x14ac:dyDescent="0.25">
      <c r="A82" s="30"/>
      <c r="B82" s="503" t="s">
        <v>14</v>
      </c>
      <c r="C82" s="503"/>
      <c r="D82" s="503"/>
      <c r="E82" s="503"/>
      <c r="F82" s="503"/>
      <c r="G82" s="503"/>
      <c r="H82" s="503"/>
      <c r="I82" s="30"/>
      <c r="J82" s="30"/>
      <c r="K82" s="30"/>
      <c r="L82" s="30"/>
      <c r="M82" s="30"/>
      <c r="N82" s="30"/>
    </row>
    <row r="83" spans="1:14" ht="18.75" x14ac:dyDescent="0.25">
      <c r="A83" s="29"/>
    </row>
    <row r="84" spans="1:14" ht="45" customHeight="1" x14ac:dyDescent="0.25">
      <c r="A84" s="513" t="s">
        <v>183</v>
      </c>
      <c r="B84" s="513"/>
      <c r="C84" s="513"/>
      <c r="D84" s="513"/>
      <c r="E84" s="513"/>
      <c r="F84" s="513"/>
      <c r="G84" s="513"/>
      <c r="H84" s="513"/>
      <c r="I84" s="513"/>
      <c r="J84" s="513"/>
      <c r="K84" s="513"/>
      <c r="L84" s="513"/>
      <c r="M84" s="513"/>
      <c r="N84" s="513"/>
    </row>
    <row r="85" spans="1:14" ht="45" customHeight="1" x14ac:dyDescent="0.25">
      <c r="A85" s="513" t="s">
        <v>184</v>
      </c>
      <c r="B85" s="513"/>
      <c r="C85" s="513"/>
      <c r="D85" s="513"/>
      <c r="E85" s="513"/>
      <c r="F85" s="513"/>
      <c r="G85" s="513"/>
      <c r="H85" s="513"/>
      <c r="I85" s="513"/>
      <c r="J85" s="513"/>
      <c r="K85" s="513"/>
      <c r="L85" s="513"/>
      <c r="M85" s="513"/>
      <c r="N85" s="513"/>
    </row>
    <row r="86" spans="1:14" ht="45" customHeight="1" x14ac:dyDescent="0.25">
      <c r="A86" s="513" t="s">
        <v>185</v>
      </c>
      <c r="B86" s="513"/>
      <c r="C86" s="513"/>
      <c r="D86" s="513"/>
      <c r="E86" s="513"/>
      <c r="F86" s="513"/>
      <c r="G86" s="513"/>
      <c r="H86" s="513"/>
      <c r="I86" s="513"/>
      <c r="J86" s="513"/>
      <c r="K86" s="513"/>
      <c r="L86" s="513"/>
      <c r="M86" s="513"/>
      <c r="N86" s="513"/>
    </row>
    <row r="87" spans="1:14" ht="18.75" x14ac:dyDescent="0.25">
      <c r="A87" s="29"/>
    </row>
    <row r="88" spans="1:14" ht="52.5" customHeight="1" x14ac:dyDescent="0.3">
      <c r="A88" s="514" t="s">
        <v>19</v>
      </c>
      <c r="B88" s="514"/>
      <c r="C88" s="514"/>
      <c r="D88" s="514"/>
      <c r="E88" s="514"/>
      <c r="F88" s="514"/>
      <c r="G88" s="514"/>
      <c r="H88" s="514"/>
      <c r="I88" s="514"/>
      <c r="K88" s="515" t="s">
        <v>20</v>
      </c>
      <c r="L88" s="515"/>
      <c r="N88" s="34" t="s">
        <v>21</v>
      </c>
    </row>
    <row r="89" spans="1:14" ht="18.75" x14ac:dyDescent="0.25">
      <c r="A89" s="29"/>
    </row>
  </sheetData>
  <mergeCells count="81">
    <mergeCell ref="A84:N84"/>
    <mergeCell ref="A85:N85"/>
    <mergeCell ref="A86:N86"/>
    <mergeCell ref="A88:I88"/>
    <mergeCell ref="K88:L88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B59:H59"/>
    <mergeCell ref="B60:H60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I18:K18"/>
    <mergeCell ref="L18:L19"/>
    <mergeCell ref="M18:M19"/>
    <mergeCell ref="N18:N19"/>
    <mergeCell ref="B21:H21"/>
    <mergeCell ref="B22:H22"/>
    <mergeCell ref="A18:A19"/>
    <mergeCell ref="B18:B19"/>
    <mergeCell ref="C18:C19"/>
    <mergeCell ref="D18:D19"/>
    <mergeCell ref="E18:F18"/>
    <mergeCell ref="G18:H18"/>
  </mergeCells>
  <pageMargins left="0.78740157480314965" right="0.78740157480314965" top="1.1811023622047245" bottom="0.66" header="0.31496062992125984" footer="0.31496062992125984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 x14ac:dyDescent="0.3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 x14ac:dyDescent="0.3">
      <c r="E1" s="10" t="s">
        <v>165</v>
      </c>
    </row>
    <row r="2" spans="1:6" x14ac:dyDescent="0.3">
      <c r="E2" s="10" t="s">
        <v>23</v>
      </c>
    </row>
    <row r="3" spans="1:6" x14ac:dyDescent="0.3">
      <c r="E3" s="10" t="s">
        <v>0</v>
      </c>
    </row>
    <row r="4" spans="1:6" x14ac:dyDescent="0.3">
      <c r="E4" s="10" t="s">
        <v>1</v>
      </c>
    </row>
    <row r="5" spans="1:6" x14ac:dyDescent="0.3">
      <c r="E5" s="10" t="s">
        <v>2</v>
      </c>
    </row>
    <row r="6" spans="1:6" x14ac:dyDescent="0.3">
      <c r="A6" s="14"/>
    </row>
    <row r="7" spans="1:6" x14ac:dyDescent="0.3">
      <c r="A7" s="14"/>
    </row>
    <row r="8" spans="1:6" x14ac:dyDescent="0.3">
      <c r="A8" s="14"/>
    </row>
    <row r="9" spans="1:6" x14ac:dyDescent="0.3">
      <c r="A9" s="3"/>
    </row>
    <row r="10" spans="1:6" x14ac:dyDescent="0.3">
      <c r="A10" s="352" t="s">
        <v>3</v>
      </c>
      <c r="B10" s="352"/>
      <c r="C10" s="352"/>
      <c r="D10" s="352"/>
      <c r="E10" s="352"/>
      <c r="F10" s="352"/>
    </row>
    <row r="11" spans="1:6" x14ac:dyDescent="0.3">
      <c r="A11" s="352" t="s">
        <v>194</v>
      </c>
      <c r="B11" s="352"/>
      <c r="C11" s="352"/>
      <c r="D11" s="352"/>
      <c r="E11" s="352"/>
      <c r="F11" s="352"/>
    </row>
    <row r="12" spans="1:6" x14ac:dyDescent="0.3">
      <c r="A12" s="352" t="s">
        <v>193</v>
      </c>
      <c r="B12" s="352"/>
      <c r="C12" s="352"/>
      <c r="D12" s="352"/>
      <c r="E12" s="352"/>
      <c r="F12" s="352"/>
    </row>
    <row r="13" spans="1:6" x14ac:dyDescent="0.3">
      <c r="A13" s="3"/>
    </row>
    <row r="14" spans="1:6" ht="66.75" customHeight="1" x14ac:dyDescent="0.3">
      <c r="A14" s="353" t="s">
        <v>55</v>
      </c>
      <c r="B14" s="353" t="s">
        <v>186</v>
      </c>
      <c r="C14" s="354" t="s">
        <v>195</v>
      </c>
      <c r="D14" s="353" t="s">
        <v>187</v>
      </c>
      <c r="E14" s="353" t="s">
        <v>123</v>
      </c>
      <c r="F14" s="353"/>
    </row>
    <row r="15" spans="1:6" x14ac:dyDescent="0.3">
      <c r="A15" s="353"/>
      <c r="B15" s="353"/>
      <c r="C15" s="354"/>
      <c r="D15" s="353"/>
      <c r="E15" s="5" t="s">
        <v>97</v>
      </c>
      <c r="F15" s="5" t="s">
        <v>127</v>
      </c>
    </row>
    <row r="16" spans="1:6" x14ac:dyDescent="0.3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 x14ac:dyDescent="0.3">
      <c r="A17" s="351"/>
      <c r="B17" s="351" t="s">
        <v>190</v>
      </c>
      <c r="C17" s="351" t="s">
        <v>188</v>
      </c>
      <c r="D17" s="6" t="s">
        <v>13</v>
      </c>
      <c r="E17" s="6"/>
      <c r="F17" s="6"/>
    </row>
    <row r="18" spans="1:6" x14ac:dyDescent="0.3">
      <c r="A18" s="351"/>
      <c r="B18" s="351"/>
      <c r="C18" s="351"/>
      <c r="D18" s="6" t="s">
        <v>14</v>
      </c>
      <c r="E18" s="6"/>
      <c r="F18" s="6"/>
    </row>
    <row r="19" spans="1:6" ht="31.5" x14ac:dyDescent="0.3">
      <c r="A19" s="351"/>
      <c r="B19" s="351"/>
      <c r="C19" s="351"/>
      <c r="D19" s="6" t="s">
        <v>15</v>
      </c>
      <c r="E19" s="6"/>
      <c r="F19" s="6"/>
    </row>
    <row r="20" spans="1:6" ht="31.5" x14ac:dyDescent="0.3">
      <c r="A20" s="351"/>
      <c r="B20" s="351"/>
      <c r="C20" s="351" t="s">
        <v>188</v>
      </c>
      <c r="D20" s="6" t="s">
        <v>13</v>
      </c>
      <c r="E20" s="6"/>
      <c r="F20" s="6"/>
    </row>
    <row r="21" spans="1:6" x14ac:dyDescent="0.3">
      <c r="A21" s="351"/>
      <c r="B21" s="351"/>
      <c r="C21" s="351"/>
      <c r="D21" s="6" t="s">
        <v>14</v>
      </c>
      <c r="E21" s="6"/>
      <c r="F21" s="6"/>
    </row>
    <row r="22" spans="1:6" ht="31.5" x14ac:dyDescent="0.3">
      <c r="A22" s="351"/>
      <c r="B22" s="351"/>
      <c r="C22" s="351"/>
      <c r="D22" s="6" t="s">
        <v>15</v>
      </c>
      <c r="E22" s="6"/>
      <c r="F22" s="6"/>
    </row>
    <row r="23" spans="1:6" ht="47.25" x14ac:dyDescent="0.3">
      <c r="A23" s="6"/>
      <c r="B23" s="6" t="s">
        <v>189</v>
      </c>
      <c r="C23" s="6"/>
      <c r="D23" s="6"/>
      <c r="E23" s="6"/>
      <c r="F23" s="6"/>
    </row>
    <row r="24" spans="1:6" ht="31.5" x14ac:dyDescent="0.3">
      <c r="A24" s="351"/>
      <c r="B24" s="351" t="s">
        <v>191</v>
      </c>
      <c r="C24" s="351" t="s">
        <v>188</v>
      </c>
      <c r="D24" s="6" t="s">
        <v>13</v>
      </c>
      <c r="E24" s="6"/>
      <c r="F24" s="6"/>
    </row>
    <row r="25" spans="1:6" x14ac:dyDescent="0.3">
      <c r="A25" s="351"/>
      <c r="B25" s="351"/>
      <c r="C25" s="351"/>
      <c r="D25" s="6" t="s">
        <v>14</v>
      </c>
      <c r="E25" s="6"/>
      <c r="F25" s="6"/>
    </row>
    <row r="26" spans="1:6" ht="31.5" x14ac:dyDescent="0.3">
      <c r="A26" s="351"/>
      <c r="B26" s="351"/>
      <c r="C26" s="351"/>
      <c r="D26" s="6" t="s">
        <v>15</v>
      </c>
      <c r="E26" s="6"/>
      <c r="F26" s="6"/>
    </row>
    <row r="27" spans="1:6" ht="31.5" x14ac:dyDescent="0.3">
      <c r="A27" s="351"/>
      <c r="B27" s="351"/>
      <c r="C27" s="351" t="s">
        <v>188</v>
      </c>
      <c r="D27" s="6" t="s">
        <v>13</v>
      </c>
      <c r="E27" s="6"/>
      <c r="F27" s="6"/>
    </row>
    <row r="28" spans="1:6" x14ac:dyDescent="0.3">
      <c r="A28" s="351"/>
      <c r="B28" s="351"/>
      <c r="C28" s="351"/>
      <c r="D28" s="6" t="s">
        <v>14</v>
      </c>
      <c r="E28" s="6"/>
      <c r="F28" s="6"/>
    </row>
    <row r="29" spans="1:6" ht="31.5" x14ac:dyDescent="0.3">
      <c r="A29" s="351"/>
      <c r="B29" s="351"/>
      <c r="C29" s="351"/>
      <c r="D29" s="6" t="s">
        <v>15</v>
      </c>
      <c r="E29" s="6"/>
      <c r="F29" s="6"/>
    </row>
    <row r="30" spans="1:6" ht="47.25" x14ac:dyDescent="0.3">
      <c r="A30" s="6"/>
      <c r="B30" s="6" t="s">
        <v>189</v>
      </c>
      <c r="C30" s="6"/>
      <c r="D30" s="6"/>
      <c r="E30" s="6"/>
      <c r="F30" s="6"/>
    </row>
    <row r="31" spans="1:6" ht="31.5" x14ac:dyDescent="0.3">
      <c r="A31" s="6"/>
      <c r="B31" s="6" t="s">
        <v>192</v>
      </c>
      <c r="C31" s="6"/>
      <c r="D31" s="6"/>
      <c r="E31" s="6"/>
      <c r="F31" s="6"/>
    </row>
    <row r="32" spans="1:6" ht="47.25" x14ac:dyDescent="0.3">
      <c r="A32" s="6"/>
      <c r="B32" s="6" t="s">
        <v>189</v>
      </c>
      <c r="C32" s="6"/>
      <c r="D32" s="6"/>
      <c r="E32" s="6"/>
      <c r="F32" s="6"/>
    </row>
    <row r="33" spans="1:12" ht="22.5" x14ac:dyDescent="0.3">
      <c r="A33" s="516" t="s">
        <v>196</v>
      </c>
      <c r="B33" s="516"/>
      <c r="C33" s="516"/>
      <c r="D33" s="516"/>
      <c r="E33" s="516"/>
      <c r="F33" s="516"/>
    </row>
    <row r="34" spans="1:12" x14ac:dyDescent="0.3">
      <c r="A34" s="3"/>
    </row>
    <row r="35" spans="1:12" s="1" customFormat="1" ht="52.5" customHeight="1" x14ac:dyDescent="0.3">
      <c r="A35" s="517" t="s">
        <v>19</v>
      </c>
      <c r="B35" s="517"/>
      <c r="C35" s="517"/>
      <c r="D35" s="517"/>
      <c r="E35" s="22" t="s">
        <v>20</v>
      </c>
      <c r="F35" s="9" t="s">
        <v>21</v>
      </c>
      <c r="G35" s="21"/>
      <c r="H35" s="21"/>
      <c r="I35" s="21"/>
      <c r="L35" s="35"/>
    </row>
    <row r="36" spans="1:12" x14ac:dyDescent="0.3">
      <c r="A36" s="3"/>
    </row>
  </sheetData>
  <mergeCells count="18">
    <mergeCell ref="A33:F33"/>
    <mergeCell ref="A35:D35"/>
    <mergeCell ref="A24:A29"/>
    <mergeCell ref="B24:B29"/>
    <mergeCell ref="C24:C26"/>
    <mergeCell ref="C27:C29"/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52"/>
  <sheetViews>
    <sheetView zoomScale="75" zoomScaleNormal="75" workbookViewId="0">
      <selection activeCell="G43" sqref="G43"/>
    </sheetView>
  </sheetViews>
  <sheetFormatPr defaultRowHeight="15.75" outlineLevelCol="1" x14ac:dyDescent="0.25"/>
  <cols>
    <col min="1" max="1" width="10.875" style="194" bestFit="1" customWidth="1"/>
    <col min="2" max="2" width="25.125" style="194" customWidth="1"/>
    <col min="3" max="3" width="11.5" style="194" customWidth="1"/>
    <col min="4" max="4" width="14.875" style="194" customWidth="1"/>
    <col min="5" max="5" width="10.5" style="194" customWidth="1" outlineLevel="1"/>
    <col min="6" max="6" width="10" style="194" customWidth="1" outlineLevel="1"/>
    <col min="7" max="7" width="9.75" style="194" customWidth="1"/>
    <col min="8" max="8" width="9.875" style="194" customWidth="1"/>
    <col min="9" max="9" width="9.5" style="194" customWidth="1"/>
    <col min="10" max="10" width="10" style="194" customWidth="1"/>
    <col min="11" max="11" width="10.75" style="194" customWidth="1"/>
    <col min="12" max="12" width="11.25" style="194" customWidth="1"/>
    <col min="13" max="260" width="9" style="1"/>
    <col min="261" max="261" width="10.875" style="1" bestFit="1" customWidth="1"/>
    <col min="262" max="262" width="25.125" style="1" customWidth="1"/>
    <col min="263" max="263" width="11.5" style="1" customWidth="1"/>
    <col min="264" max="264" width="14.875" style="1" customWidth="1"/>
    <col min="265" max="265" width="12.875" style="1" customWidth="1"/>
    <col min="266" max="266" width="12" style="1" customWidth="1"/>
    <col min="267" max="267" width="13.25" style="1" customWidth="1"/>
    <col min="268" max="268" width="13.375" style="1" customWidth="1"/>
    <col min="269" max="516" width="9" style="1"/>
    <col min="517" max="517" width="10.875" style="1" bestFit="1" customWidth="1"/>
    <col min="518" max="518" width="25.125" style="1" customWidth="1"/>
    <col min="519" max="519" width="11.5" style="1" customWidth="1"/>
    <col min="520" max="520" width="14.875" style="1" customWidth="1"/>
    <col min="521" max="521" width="12.875" style="1" customWidth="1"/>
    <col min="522" max="522" width="12" style="1" customWidth="1"/>
    <col min="523" max="523" width="13.25" style="1" customWidth="1"/>
    <col min="524" max="524" width="13.375" style="1" customWidth="1"/>
    <col min="525" max="772" width="9" style="1"/>
    <col min="773" max="773" width="10.875" style="1" bestFit="1" customWidth="1"/>
    <col min="774" max="774" width="25.125" style="1" customWidth="1"/>
    <col min="775" max="775" width="11.5" style="1" customWidth="1"/>
    <col min="776" max="776" width="14.875" style="1" customWidth="1"/>
    <col min="777" max="777" width="12.875" style="1" customWidth="1"/>
    <col min="778" max="778" width="12" style="1" customWidth="1"/>
    <col min="779" max="779" width="13.25" style="1" customWidth="1"/>
    <col min="780" max="780" width="13.375" style="1" customWidth="1"/>
    <col min="781" max="1028" width="9" style="1"/>
    <col min="1029" max="1029" width="10.875" style="1" bestFit="1" customWidth="1"/>
    <col min="1030" max="1030" width="25.125" style="1" customWidth="1"/>
    <col min="1031" max="1031" width="11.5" style="1" customWidth="1"/>
    <col min="1032" max="1032" width="14.875" style="1" customWidth="1"/>
    <col min="1033" max="1033" width="12.875" style="1" customWidth="1"/>
    <col min="1034" max="1034" width="12" style="1" customWidth="1"/>
    <col min="1035" max="1035" width="13.25" style="1" customWidth="1"/>
    <col min="1036" max="1036" width="13.375" style="1" customWidth="1"/>
    <col min="1037" max="1284" width="9" style="1"/>
    <col min="1285" max="1285" width="10.875" style="1" bestFit="1" customWidth="1"/>
    <col min="1286" max="1286" width="25.125" style="1" customWidth="1"/>
    <col min="1287" max="1287" width="11.5" style="1" customWidth="1"/>
    <col min="1288" max="1288" width="14.875" style="1" customWidth="1"/>
    <col min="1289" max="1289" width="12.875" style="1" customWidth="1"/>
    <col min="1290" max="1290" width="12" style="1" customWidth="1"/>
    <col min="1291" max="1291" width="13.25" style="1" customWidth="1"/>
    <col min="1292" max="1292" width="13.375" style="1" customWidth="1"/>
    <col min="1293" max="1540" width="9" style="1"/>
    <col min="1541" max="1541" width="10.875" style="1" bestFit="1" customWidth="1"/>
    <col min="1542" max="1542" width="25.125" style="1" customWidth="1"/>
    <col min="1543" max="1543" width="11.5" style="1" customWidth="1"/>
    <col min="1544" max="1544" width="14.875" style="1" customWidth="1"/>
    <col min="1545" max="1545" width="12.875" style="1" customWidth="1"/>
    <col min="1546" max="1546" width="12" style="1" customWidth="1"/>
    <col min="1547" max="1547" width="13.25" style="1" customWidth="1"/>
    <col min="1548" max="1548" width="13.375" style="1" customWidth="1"/>
    <col min="1549" max="1796" width="9" style="1"/>
    <col min="1797" max="1797" width="10.875" style="1" bestFit="1" customWidth="1"/>
    <col min="1798" max="1798" width="25.125" style="1" customWidth="1"/>
    <col min="1799" max="1799" width="11.5" style="1" customWidth="1"/>
    <col min="1800" max="1800" width="14.875" style="1" customWidth="1"/>
    <col min="1801" max="1801" width="12.875" style="1" customWidth="1"/>
    <col min="1802" max="1802" width="12" style="1" customWidth="1"/>
    <col min="1803" max="1803" width="13.25" style="1" customWidth="1"/>
    <col min="1804" max="1804" width="13.375" style="1" customWidth="1"/>
    <col min="1805" max="2052" width="9" style="1"/>
    <col min="2053" max="2053" width="10.875" style="1" bestFit="1" customWidth="1"/>
    <col min="2054" max="2054" width="25.125" style="1" customWidth="1"/>
    <col min="2055" max="2055" width="11.5" style="1" customWidth="1"/>
    <col min="2056" max="2056" width="14.875" style="1" customWidth="1"/>
    <col min="2057" max="2057" width="12.875" style="1" customWidth="1"/>
    <col min="2058" max="2058" width="12" style="1" customWidth="1"/>
    <col min="2059" max="2059" width="13.25" style="1" customWidth="1"/>
    <col min="2060" max="2060" width="13.375" style="1" customWidth="1"/>
    <col min="2061" max="2308" width="9" style="1"/>
    <col min="2309" max="2309" width="10.875" style="1" bestFit="1" customWidth="1"/>
    <col min="2310" max="2310" width="25.125" style="1" customWidth="1"/>
    <col min="2311" max="2311" width="11.5" style="1" customWidth="1"/>
    <col min="2312" max="2312" width="14.875" style="1" customWidth="1"/>
    <col min="2313" max="2313" width="12.875" style="1" customWidth="1"/>
    <col min="2314" max="2314" width="12" style="1" customWidth="1"/>
    <col min="2315" max="2315" width="13.25" style="1" customWidth="1"/>
    <col min="2316" max="2316" width="13.375" style="1" customWidth="1"/>
    <col min="2317" max="2564" width="9" style="1"/>
    <col min="2565" max="2565" width="10.875" style="1" bestFit="1" customWidth="1"/>
    <col min="2566" max="2566" width="25.125" style="1" customWidth="1"/>
    <col min="2567" max="2567" width="11.5" style="1" customWidth="1"/>
    <col min="2568" max="2568" width="14.875" style="1" customWidth="1"/>
    <col min="2569" max="2569" width="12.875" style="1" customWidth="1"/>
    <col min="2570" max="2570" width="12" style="1" customWidth="1"/>
    <col min="2571" max="2571" width="13.25" style="1" customWidth="1"/>
    <col min="2572" max="2572" width="13.375" style="1" customWidth="1"/>
    <col min="2573" max="2820" width="9" style="1"/>
    <col min="2821" max="2821" width="10.875" style="1" bestFit="1" customWidth="1"/>
    <col min="2822" max="2822" width="25.125" style="1" customWidth="1"/>
    <col min="2823" max="2823" width="11.5" style="1" customWidth="1"/>
    <col min="2824" max="2824" width="14.875" style="1" customWidth="1"/>
    <col min="2825" max="2825" width="12.875" style="1" customWidth="1"/>
    <col min="2826" max="2826" width="12" style="1" customWidth="1"/>
    <col min="2827" max="2827" width="13.25" style="1" customWidth="1"/>
    <col min="2828" max="2828" width="13.375" style="1" customWidth="1"/>
    <col min="2829" max="3076" width="9" style="1"/>
    <col min="3077" max="3077" width="10.875" style="1" bestFit="1" customWidth="1"/>
    <col min="3078" max="3078" width="25.125" style="1" customWidth="1"/>
    <col min="3079" max="3079" width="11.5" style="1" customWidth="1"/>
    <col min="3080" max="3080" width="14.875" style="1" customWidth="1"/>
    <col min="3081" max="3081" width="12.875" style="1" customWidth="1"/>
    <col min="3082" max="3082" width="12" style="1" customWidth="1"/>
    <col min="3083" max="3083" width="13.25" style="1" customWidth="1"/>
    <col min="3084" max="3084" width="13.375" style="1" customWidth="1"/>
    <col min="3085" max="3332" width="9" style="1"/>
    <col min="3333" max="3333" width="10.875" style="1" bestFit="1" customWidth="1"/>
    <col min="3334" max="3334" width="25.125" style="1" customWidth="1"/>
    <col min="3335" max="3335" width="11.5" style="1" customWidth="1"/>
    <col min="3336" max="3336" width="14.875" style="1" customWidth="1"/>
    <col min="3337" max="3337" width="12.875" style="1" customWidth="1"/>
    <col min="3338" max="3338" width="12" style="1" customWidth="1"/>
    <col min="3339" max="3339" width="13.25" style="1" customWidth="1"/>
    <col min="3340" max="3340" width="13.375" style="1" customWidth="1"/>
    <col min="3341" max="3588" width="9" style="1"/>
    <col min="3589" max="3589" width="10.875" style="1" bestFit="1" customWidth="1"/>
    <col min="3590" max="3590" width="25.125" style="1" customWidth="1"/>
    <col min="3591" max="3591" width="11.5" style="1" customWidth="1"/>
    <col min="3592" max="3592" width="14.875" style="1" customWidth="1"/>
    <col min="3593" max="3593" width="12.875" style="1" customWidth="1"/>
    <col min="3594" max="3594" width="12" style="1" customWidth="1"/>
    <col min="3595" max="3595" width="13.25" style="1" customWidth="1"/>
    <col min="3596" max="3596" width="13.375" style="1" customWidth="1"/>
    <col min="3597" max="3844" width="9" style="1"/>
    <col min="3845" max="3845" width="10.875" style="1" bestFit="1" customWidth="1"/>
    <col min="3846" max="3846" width="25.125" style="1" customWidth="1"/>
    <col min="3847" max="3847" width="11.5" style="1" customWidth="1"/>
    <col min="3848" max="3848" width="14.875" style="1" customWidth="1"/>
    <col min="3849" max="3849" width="12.875" style="1" customWidth="1"/>
    <col min="3850" max="3850" width="12" style="1" customWidth="1"/>
    <col min="3851" max="3851" width="13.25" style="1" customWidth="1"/>
    <col min="3852" max="3852" width="13.375" style="1" customWidth="1"/>
    <col min="3853" max="4100" width="9" style="1"/>
    <col min="4101" max="4101" width="10.875" style="1" bestFit="1" customWidth="1"/>
    <col min="4102" max="4102" width="25.125" style="1" customWidth="1"/>
    <col min="4103" max="4103" width="11.5" style="1" customWidth="1"/>
    <col min="4104" max="4104" width="14.875" style="1" customWidth="1"/>
    <col min="4105" max="4105" width="12.875" style="1" customWidth="1"/>
    <col min="4106" max="4106" width="12" style="1" customWidth="1"/>
    <col min="4107" max="4107" width="13.25" style="1" customWidth="1"/>
    <col min="4108" max="4108" width="13.375" style="1" customWidth="1"/>
    <col min="4109" max="4356" width="9" style="1"/>
    <col min="4357" max="4357" width="10.875" style="1" bestFit="1" customWidth="1"/>
    <col min="4358" max="4358" width="25.125" style="1" customWidth="1"/>
    <col min="4359" max="4359" width="11.5" style="1" customWidth="1"/>
    <col min="4360" max="4360" width="14.875" style="1" customWidth="1"/>
    <col min="4361" max="4361" width="12.875" style="1" customWidth="1"/>
    <col min="4362" max="4362" width="12" style="1" customWidth="1"/>
    <col min="4363" max="4363" width="13.25" style="1" customWidth="1"/>
    <col min="4364" max="4364" width="13.375" style="1" customWidth="1"/>
    <col min="4365" max="4612" width="9" style="1"/>
    <col min="4613" max="4613" width="10.875" style="1" bestFit="1" customWidth="1"/>
    <col min="4614" max="4614" width="25.125" style="1" customWidth="1"/>
    <col min="4615" max="4615" width="11.5" style="1" customWidth="1"/>
    <col min="4616" max="4616" width="14.875" style="1" customWidth="1"/>
    <col min="4617" max="4617" width="12.875" style="1" customWidth="1"/>
    <col min="4618" max="4618" width="12" style="1" customWidth="1"/>
    <col min="4619" max="4619" width="13.25" style="1" customWidth="1"/>
    <col min="4620" max="4620" width="13.375" style="1" customWidth="1"/>
    <col min="4621" max="4868" width="9" style="1"/>
    <col min="4869" max="4869" width="10.875" style="1" bestFit="1" customWidth="1"/>
    <col min="4870" max="4870" width="25.125" style="1" customWidth="1"/>
    <col min="4871" max="4871" width="11.5" style="1" customWidth="1"/>
    <col min="4872" max="4872" width="14.875" style="1" customWidth="1"/>
    <col min="4873" max="4873" width="12.875" style="1" customWidth="1"/>
    <col min="4874" max="4874" width="12" style="1" customWidth="1"/>
    <col min="4875" max="4875" width="13.25" style="1" customWidth="1"/>
    <col min="4876" max="4876" width="13.375" style="1" customWidth="1"/>
    <col min="4877" max="5124" width="9" style="1"/>
    <col min="5125" max="5125" width="10.875" style="1" bestFit="1" customWidth="1"/>
    <col min="5126" max="5126" width="25.125" style="1" customWidth="1"/>
    <col min="5127" max="5127" width="11.5" style="1" customWidth="1"/>
    <col min="5128" max="5128" width="14.875" style="1" customWidth="1"/>
    <col min="5129" max="5129" width="12.875" style="1" customWidth="1"/>
    <col min="5130" max="5130" width="12" style="1" customWidth="1"/>
    <col min="5131" max="5131" width="13.25" style="1" customWidth="1"/>
    <col min="5132" max="5132" width="13.375" style="1" customWidth="1"/>
    <col min="5133" max="5380" width="9" style="1"/>
    <col min="5381" max="5381" width="10.875" style="1" bestFit="1" customWidth="1"/>
    <col min="5382" max="5382" width="25.125" style="1" customWidth="1"/>
    <col min="5383" max="5383" width="11.5" style="1" customWidth="1"/>
    <col min="5384" max="5384" width="14.875" style="1" customWidth="1"/>
    <col min="5385" max="5385" width="12.875" style="1" customWidth="1"/>
    <col min="5386" max="5386" width="12" style="1" customWidth="1"/>
    <col min="5387" max="5387" width="13.25" style="1" customWidth="1"/>
    <col min="5388" max="5388" width="13.375" style="1" customWidth="1"/>
    <col min="5389" max="5636" width="9" style="1"/>
    <col min="5637" max="5637" width="10.875" style="1" bestFit="1" customWidth="1"/>
    <col min="5638" max="5638" width="25.125" style="1" customWidth="1"/>
    <col min="5639" max="5639" width="11.5" style="1" customWidth="1"/>
    <col min="5640" max="5640" width="14.875" style="1" customWidth="1"/>
    <col min="5641" max="5641" width="12.875" style="1" customWidth="1"/>
    <col min="5642" max="5642" width="12" style="1" customWidth="1"/>
    <col min="5643" max="5643" width="13.25" style="1" customWidth="1"/>
    <col min="5644" max="5644" width="13.375" style="1" customWidth="1"/>
    <col min="5645" max="5892" width="9" style="1"/>
    <col min="5893" max="5893" width="10.875" style="1" bestFit="1" customWidth="1"/>
    <col min="5894" max="5894" width="25.125" style="1" customWidth="1"/>
    <col min="5895" max="5895" width="11.5" style="1" customWidth="1"/>
    <col min="5896" max="5896" width="14.875" style="1" customWidth="1"/>
    <col min="5897" max="5897" width="12.875" style="1" customWidth="1"/>
    <col min="5898" max="5898" width="12" style="1" customWidth="1"/>
    <col min="5899" max="5899" width="13.25" style="1" customWidth="1"/>
    <col min="5900" max="5900" width="13.375" style="1" customWidth="1"/>
    <col min="5901" max="6148" width="9" style="1"/>
    <col min="6149" max="6149" width="10.875" style="1" bestFit="1" customWidth="1"/>
    <col min="6150" max="6150" width="25.125" style="1" customWidth="1"/>
    <col min="6151" max="6151" width="11.5" style="1" customWidth="1"/>
    <col min="6152" max="6152" width="14.875" style="1" customWidth="1"/>
    <col min="6153" max="6153" width="12.875" style="1" customWidth="1"/>
    <col min="6154" max="6154" width="12" style="1" customWidth="1"/>
    <col min="6155" max="6155" width="13.25" style="1" customWidth="1"/>
    <col min="6156" max="6156" width="13.375" style="1" customWidth="1"/>
    <col min="6157" max="6404" width="9" style="1"/>
    <col min="6405" max="6405" width="10.875" style="1" bestFit="1" customWidth="1"/>
    <col min="6406" max="6406" width="25.125" style="1" customWidth="1"/>
    <col min="6407" max="6407" width="11.5" style="1" customWidth="1"/>
    <col min="6408" max="6408" width="14.875" style="1" customWidth="1"/>
    <col min="6409" max="6409" width="12.875" style="1" customWidth="1"/>
    <col min="6410" max="6410" width="12" style="1" customWidth="1"/>
    <col min="6411" max="6411" width="13.25" style="1" customWidth="1"/>
    <col min="6412" max="6412" width="13.375" style="1" customWidth="1"/>
    <col min="6413" max="6660" width="9" style="1"/>
    <col min="6661" max="6661" width="10.875" style="1" bestFit="1" customWidth="1"/>
    <col min="6662" max="6662" width="25.125" style="1" customWidth="1"/>
    <col min="6663" max="6663" width="11.5" style="1" customWidth="1"/>
    <col min="6664" max="6664" width="14.875" style="1" customWidth="1"/>
    <col min="6665" max="6665" width="12.875" style="1" customWidth="1"/>
    <col min="6666" max="6666" width="12" style="1" customWidth="1"/>
    <col min="6667" max="6667" width="13.25" style="1" customWidth="1"/>
    <col min="6668" max="6668" width="13.375" style="1" customWidth="1"/>
    <col min="6669" max="6916" width="9" style="1"/>
    <col min="6917" max="6917" width="10.875" style="1" bestFit="1" customWidth="1"/>
    <col min="6918" max="6918" width="25.125" style="1" customWidth="1"/>
    <col min="6919" max="6919" width="11.5" style="1" customWidth="1"/>
    <col min="6920" max="6920" width="14.875" style="1" customWidth="1"/>
    <col min="6921" max="6921" width="12.875" style="1" customWidth="1"/>
    <col min="6922" max="6922" width="12" style="1" customWidth="1"/>
    <col min="6923" max="6923" width="13.25" style="1" customWidth="1"/>
    <col min="6924" max="6924" width="13.375" style="1" customWidth="1"/>
    <col min="6925" max="7172" width="9" style="1"/>
    <col min="7173" max="7173" width="10.875" style="1" bestFit="1" customWidth="1"/>
    <col min="7174" max="7174" width="25.125" style="1" customWidth="1"/>
    <col min="7175" max="7175" width="11.5" style="1" customWidth="1"/>
    <col min="7176" max="7176" width="14.875" style="1" customWidth="1"/>
    <col min="7177" max="7177" width="12.875" style="1" customWidth="1"/>
    <col min="7178" max="7178" width="12" style="1" customWidth="1"/>
    <col min="7179" max="7179" width="13.25" style="1" customWidth="1"/>
    <col min="7180" max="7180" width="13.375" style="1" customWidth="1"/>
    <col min="7181" max="7428" width="9" style="1"/>
    <col min="7429" max="7429" width="10.875" style="1" bestFit="1" customWidth="1"/>
    <col min="7430" max="7430" width="25.125" style="1" customWidth="1"/>
    <col min="7431" max="7431" width="11.5" style="1" customWidth="1"/>
    <col min="7432" max="7432" width="14.875" style="1" customWidth="1"/>
    <col min="7433" max="7433" width="12.875" style="1" customWidth="1"/>
    <col min="7434" max="7434" width="12" style="1" customWidth="1"/>
    <col min="7435" max="7435" width="13.25" style="1" customWidth="1"/>
    <col min="7436" max="7436" width="13.375" style="1" customWidth="1"/>
    <col min="7437" max="7684" width="9" style="1"/>
    <col min="7685" max="7685" width="10.875" style="1" bestFit="1" customWidth="1"/>
    <col min="7686" max="7686" width="25.125" style="1" customWidth="1"/>
    <col min="7687" max="7687" width="11.5" style="1" customWidth="1"/>
    <col min="7688" max="7688" width="14.875" style="1" customWidth="1"/>
    <col min="7689" max="7689" width="12.875" style="1" customWidth="1"/>
    <col min="7690" max="7690" width="12" style="1" customWidth="1"/>
    <col min="7691" max="7691" width="13.25" style="1" customWidth="1"/>
    <col min="7692" max="7692" width="13.375" style="1" customWidth="1"/>
    <col min="7693" max="7940" width="9" style="1"/>
    <col min="7941" max="7941" width="10.875" style="1" bestFit="1" customWidth="1"/>
    <col min="7942" max="7942" width="25.125" style="1" customWidth="1"/>
    <col min="7943" max="7943" width="11.5" style="1" customWidth="1"/>
    <col min="7944" max="7944" width="14.875" style="1" customWidth="1"/>
    <col min="7945" max="7945" width="12.875" style="1" customWidth="1"/>
    <col min="7946" max="7946" width="12" style="1" customWidth="1"/>
    <col min="7947" max="7947" width="13.25" style="1" customWidth="1"/>
    <col min="7948" max="7948" width="13.375" style="1" customWidth="1"/>
    <col min="7949" max="8196" width="9" style="1"/>
    <col min="8197" max="8197" width="10.875" style="1" bestFit="1" customWidth="1"/>
    <col min="8198" max="8198" width="25.125" style="1" customWidth="1"/>
    <col min="8199" max="8199" width="11.5" style="1" customWidth="1"/>
    <col min="8200" max="8200" width="14.875" style="1" customWidth="1"/>
    <col min="8201" max="8201" width="12.875" style="1" customWidth="1"/>
    <col min="8202" max="8202" width="12" style="1" customWidth="1"/>
    <col min="8203" max="8203" width="13.25" style="1" customWidth="1"/>
    <col min="8204" max="8204" width="13.375" style="1" customWidth="1"/>
    <col min="8205" max="8452" width="9" style="1"/>
    <col min="8453" max="8453" width="10.875" style="1" bestFit="1" customWidth="1"/>
    <col min="8454" max="8454" width="25.125" style="1" customWidth="1"/>
    <col min="8455" max="8455" width="11.5" style="1" customWidth="1"/>
    <col min="8456" max="8456" width="14.875" style="1" customWidth="1"/>
    <col min="8457" max="8457" width="12.875" style="1" customWidth="1"/>
    <col min="8458" max="8458" width="12" style="1" customWidth="1"/>
    <col min="8459" max="8459" width="13.25" style="1" customWidth="1"/>
    <col min="8460" max="8460" width="13.375" style="1" customWidth="1"/>
    <col min="8461" max="8708" width="9" style="1"/>
    <col min="8709" max="8709" width="10.875" style="1" bestFit="1" customWidth="1"/>
    <col min="8710" max="8710" width="25.125" style="1" customWidth="1"/>
    <col min="8711" max="8711" width="11.5" style="1" customWidth="1"/>
    <col min="8712" max="8712" width="14.875" style="1" customWidth="1"/>
    <col min="8713" max="8713" width="12.875" style="1" customWidth="1"/>
    <col min="8714" max="8714" width="12" style="1" customWidth="1"/>
    <col min="8715" max="8715" width="13.25" style="1" customWidth="1"/>
    <col min="8716" max="8716" width="13.375" style="1" customWidth="1"/>
    <col min="8717" max="8964" width="9" style="1"/>
    <col min="8965" max="8965" width="10.875" style="1" bestFit="1" customWidth="1"/>
    <col min="8966" max="8966" width="25.125" style="1" customWidth="1"/>
    <col min="8967" max="8967" width="11.5" style="1" customWidth="1"/>
    <col min="8968" max="8968" width="14.875" style="1" customWidth="1"/>
    <col min="8969" max="8969" width="12.875" style="1" customWidth="1"/>
    <col min="8970" max="8970" width="12" style="1" customWidth="1"/>
    <col min="8971" max="8971" width="13.25" style="1" customWidth="1"/>
    <col min="8972" max="8972" width="13.375" style="1" customWidth="1"/>
    <col min="8973" max="9220" width="9" style="1"/>
    <col min="9221" max="9221" width="10.875" style="1" bestFit="1" customWidth="1"/>
    <col min="9222" max="9222" width="25.125" style="1" customWidth="1"/>
    <col min="9223" max="9223" width="11.5" style="1" customWidth="1"/>
    <col min="9224" max="9224" width="14.875" style="1" customWidth="1"/>
    <col min="9225" max="9225" width="12.875" style="1" customWidth="1"/>
    <col min="9226" max="9226" width="12" style="1" customWidth="1"/>
    <col min="9227" max="9227" width="13.25" style="1" customWidth="1"/>
    <col min="9228" max="9228" width="13.375" style="1" customWidth="1"/>
    <col min="9229" max="9476" width="9" style="1"/>
    <col min="9477" max="9477" width="10.875" style="1" bestFit="1" customWidth="1"/>
    <col min="9478" max="9478" width="25.125" style="1" customWidth="1"/>
    <col min="9479" max="9479" width="11.5" style="1" customWidth="1"/>
    <col min="9480" max="9480" width="14.875" style="1" customWidth="1"/>
    <col min="9481" max="9481" width="12.875" style="1" customWidth="1"/>
    <col min="9482" max="9482" width="12" style="1" customWidth="1"/>
    <col min="9483" max="9483" width="13.25" style="1" customWidth="1"/>
    <col min="9484" max="9484" width="13.375" style="1" customWidth="1"/>
    <col min="9485" max="9732" width="9" style="1"/>
    <col min="9733" max="9733" width="10.875" style="1" bestFit="1" customWidth="1"/>
    <col min="9734" max="9734" width="25.125" style="1" customWidth="1"/>
    <col min="9735" max="9735" width="11.5" style="1" customWidth="1"/>
    <col min="9736" max="9736" width="14.875" style="1" customWidth="1"/>
    <col min="9737" max="9737" width="12.875" style="1" customWidth="1"/>
    <col min="9738" max="9738" width="12" style="1" customWidth="1"/>
    <col min="9739" max="9739" width="13.25" style="1" customWidth="1"/>
    <col min="9740" max="9740" width="13.375" style="1" customWidth="1"/>
    <col min="9741" max="9988" width="9" style="1"/>
    <col min="9989" max="9989" width="10.875" style="1" bestFit="1" customWidth="1"/>
    <col min="9990" max="9990" width="25.125" style="1" customWidth="1"/>
    <col min="9991" max="9991" width="11.5" style="1" customWidth="1"/>
    <col min="9992" max="9992" width="14.875" style="1" customWidth="1"/>
    <col min="9993" max="9993" width="12.875" style="1" customWidth="1"/>
    <col min="9994" max="9994" width="12" style="1" customWidth="1"/>
    <col min="9995" max="9995" width="13.25" style="1" customWidth="1"/>
    <col min="9996" max="9996" width="13.375" style="1" customWidth="1"/>
    <col min="9997" max="10244" width="9" style="1"/>
    <col min="10245" max="10245" width="10.875" style="1" bestFit="1" customWidth="1"/>
    <col min="10246" max="10246" width="25.125" style="1" customWidth="1"/>
    <col min="10247" max="10247" width="11.5" style="1" customWidth="1"/>
    <col min="10248" max="10248" width="14.875" style="1" customWidth="1"/>
    <col min="10249" max="10249" width="12.875" style="1" customWidth="1"/>
    <col min="10250" max="10250" width="12" style="1" customWidth="1"/>
    <col min="10251" max="10251" width="13.25" style="1" customWidth="1"/>
    <col min="10252" max="10252" width="13.375" style="1" customWidth="1"/>
    <col min="10253" max="10500" width="9" style="1"/>
    <col min="10501" max="10501" width="10.875" style="1" bestFit="1" customWidth="1"/>
    <col min="10502" max="10502" width="25.125" style="1" customWidth="1"/>
    <col min="10503" max="10503" width="11.5" style="1" customWidth="1"/>
    <col min="10504" max="10504" width="14.875" style="1" customWidth="1"/>
    <col min="10505" max="10505" width="12.875" style="1" customWidth="1"/>
    <col min="10506" max="10506" width="12" style="1" customWidth="1"/>
    <col min="10507" max="10507" width="13.25" style="1" customWidth="1"/>
    <col min="10508" max="10508" width="13.375" style="1" customWidth="1"/>
    <col min="10509" max="10756" width="9" style="1"/>
    <col min="10757" max="10757" width="10.875" style="1" bestFit="1" customWidth="1"/>
    <col min="10758" max="10758" width="25.125" style="1" customWidth="1"/>
    <col min="10759" max="10759" width="11.5" style="1" customWidth="1"/>
    <col min="10760" max="10760" width="14.875" style="1" customWidth="1"/>
    <col min="10761" max="10761" width="12.875" style="1" customWidth="1"/>
    <col min="10762" max="10762" width="12" style="1" customWidth="1"/>
    <col min="10763" max="10763" width="13.25" style="1" customWidth="1"/>
    <col min="10764" max="10764" width="13.375" style="1" customWidth="1"/>
    <col min="10765" max="11012" width="9" style="1"/>
    <col min="11013" max="11013" width="10.875" style="1" bestFit="1" customWidth="1"/>
    <col min="11014" max="11014" width="25.125" style="1" customWidth="1"/>
    <col min="11015" max="11015" width="11.5" style="1" customWidth="1"/>
    <col min="11016" max="11016" width="14.875" style="1" customWidth="1"/>
    <col min="11017" max="11017" width="12.875" style="1" customWidth="1"/>
    <col min="11018" max="11018" width="12" style="1" customWidth="1"/>
    <col min="11019" max="11019" width="13.25" style="1" customWidth="1"/>
    <col min="11020" max="11020" width="13.375" style="1" customWidth="1"/>
    <col min="11021" max="11268" width="9" style="1"/>
    <col min="11269" max="11269" width="10.875" style="1" bestFit="1" customWidth="1"/>
    <col min="11270" max="11270" width="25.125" style="1" customWidth="1"/>
    <col min="11271" max="11271" width="11.5" style="1" customWidth="1"/>
    <col min="11272" max="11272" width="14.875" style="1" customWidth="1"/>
    <col min="11273" max="11273" width="12.875" style="1" customWidth="1"/>
    <col min="11274" max="11274" width="12" style="1" customWidth="1"/>
    <col min="11275" max="11275" width="13.25" style="1" customWidth="1"/>
    <col min="11276" max="11276" width="13.375" style="1" customWidth="1"/>
    <col min="11277" max="11524" width="9" style="1"/>
    <col min="11525" max="11525" width="10.875" style="1" bestFit="1" customWidth="1"/>
    <col min="11526" max="11526" width="25.125" style="1" customWidth="1"/>
    <col min="11527" max="11527" width="11.5" style="1" customWidth="1"/>
    <col min="11528" max="11528" width="14.875" style="1" customWidth="1"/>
    <col min="11529" max="11529" width="12.875" style="1" customWidth="1"/>
    <col min="11530" max="11530" width="12" style="1" customWidth="1"/>
    <col min="11531" max="11531" width="13.25" style="1" customWidth="1"/>
    <col min="11532" max="11532" width="13.375" style="1" customWidth="1"/>
    <col min="11533" max="11780" width="9" style="1"/>
    <col min="11781" max="11781" width="10.875" style="1" bestFit="1" customWidth="1"/>
    <col min="11782" max="11782" width="25.125" style="1" customWidth="1"/>
    <col min="11783" max="11783" width="11.5" style="1" customWidth="1"/>
    <col min="11784" max="11784" width="14.875" style="1" customWidth="1"/>
    <col min="11785" max="11785" width="12.875" style="1" customWidth="1"/>
    <col min="11786" max="11786" width="12" style="1" customWidth="1"/>
    <col min="11787" max="11787" width="13.25" style="1" customWidth="1"/>
    <col min="11788" max="11788" width="13.375" style="1" customWidth="1"/>
    <col min="11789" max="12036" width="9" style="1"/>
    <col min="12037" max="12037" width="10.875" style="1" bestFit="1" customWidth="1"/>
    <col min="12038" max="12038" width="25.125" style="1" customWidth="1"/>
    <col min="12039" max="12039" width="11.5" style="1" customWidth="1"/>
    <col min="12040" max="12040" width="14.875" style="1" customWidth="1"/>
    <col min="12041" max="12041" width="12.875" style="1" customWidth="1"/>
    <col min="12042" max="12042" width="12" style="1" customWidth="1"/>
    <col min="12043" max="12043" width="13.25" style="1" customWidth="1"/>
    <col min="12044" max="12044" width="13.375" style="1" customWidth="1"/>
    <col min="12045" max="12292" width="9" style="1"/>
    <col min="12293" max="12293" width="10.875" style="1" bestFit="1" customWidth="1"/>
    <col min="12294" max="12294" width="25.125" style="1" customWidth="1"/>
    <col min="12295" max="12295" width="11.5" style="1" customWidth="1"/>
    <col min="12296" max="12296" width="14.875" style="1" customWidth="1"/>
    <col min="12297" max="12297" width="12.875" style="1" customWidth="1"/>
    <col min="12298" max="12298" width="12" style="1" customWidth="1"/>
    <col min="12299" max="12299" width="13.25" style="1" customWidth="1"/>
    <col min="12300" max="12300" width="13.375" style="1" customWidth="1"/>
    <col min="12301" max="12548" width="9" style="1"/>
    <col min="12549" max="12549" width="10.875" style="1" bestFit="1" customWidth="1"/>
    <col min="12550" max="12550" width="25.125" style="1" customWidth="1"/>
    <col min="12551" max="12551" width="11.5" style="1" customWidth="1"/>
    <col min="12552" max="12552" width="14.875" style="1" customWidth="1"/>
    <col min="12553" max="12553" width="12.875" style="1" customWidth="1"/>
    <col min="12554" max="12554" width="12" style="1" customWidth="1"/>
    <col min="12555" max="12555" width="13.25" style="1" customWidth="1"/>
    <col min="12556" max="12556" width="13.375" style="1" customWidth="1"/>
    <col min="12557" max="12804" width="9" style="1"/>
    <col min="12805" max="12805" width="10.875" style="1" bestFit="1" customWidth="1"/>
    <col min="12806" max="12806" width="25.125" style="1" customWidth="1"/>
    <col min="12807" max="12807" width="11.5" style="1" customWidth="1"/>
    <col min="12808" max="12808" width="14.875" style="1" customWidth="1"/>
    <col min="12809" max="12809" width="12.875" style="1" customWidth="1"/>
    <col min="12810" max="12810" width="12" style="1" customWidth="1"/>
    <col min="12811" max="12811" width="13.25" style="1" customWidth="1"/>
    <col min="12812" max="12812" width="13.375" style="1" customWidth="1"/>
    <col min="12813" max="13060" width="9" style="1"/>
    <col min="13061" max="13061" width="10.875" style="1" bestFit="1" customWidth="1"/>
    <col min="13062" max="13062" width="25.125" style="1" customWidth="1"/>
    <col min="13063" max="13063" width="11.5" style="1" customWidth="1"/>
    <col min="13064" max="13064" width="14.875" style="1" customWidth="1"/>
    <col min="13065" max="13065" width="12.875" style="1" customWidth="1"/>
    <col min="13066" max="13066" width="12" style="1" customWidth="1"/>
    <col min="13067" max="13067" width="13.25" style="1" customWidth="1"/>
    <col min="13068" max="13068" width="13.375" style="1" customWidth="1"/>
    <col min="13069" max="13316" width="9" style="1"/>
    <col min="13317" max="13317" width="10.875" style="1" bestFit="1" customWidth="1"/>
    <col min="13318" max="13318" width="25.125" style="1" customWidth="1"/>
    <col min="13319" max="13319" width="11.5" style="1" customWidth="1"/>
    <col min="13320" max="13320" width="14.875" style="1" customWidth="1"/>
    <col min="13321" max="13321" width="12.875" style="1" customWidth="1"/>
    <col min="13322" max="13322" width="12" style="1" customWidth="1"/>
    <col min="13323" max="13323" width="13.25" style="1" customWidth="1"/>
    <col min="13324" max="13324" width="13.375" style="1" customWidth="1"/>
    <col min="13325" max="13572" width="9" style="1"/>
    <col min="13573" max="13573" width="10.875" style="1" bestFit="1" customWidth="1"/>
    <col min="13574" max="13574" width="25.125" style="1" customWidth="1"/>
    <col min="13575" max="13575" width="11.5" style="1" customWidth="1"/>
    <col min="13576" max="13576" width="14.875" style="1" customWidth="1"/>
    <col min="13577" max="13577" width="12.875" style="1" customWidth="1"/>
    <col min="13578" max="13578" width="12" style="1" customWidth="1"/>
    <col min="13579" max="13579" width="13.25" style="1" customWidth="1"/>
    <col min="13580" max="13580" width="13.375" style="1" customWidth="1"/>
    <col min="13581" max="13828" width="9" style="1"/>
    <col min="13829" max="13829" width="10.875" style="1" bestFit="1" customWidth="1"/>
    <col min="13830" max="13830" width="25.125" style="1" customWidth="1"/>
    <col min="13831" max="13831" width="11.5" style="1" customWidth="1"/>
    <col min="13832" max="13832" width="14.875" style="1" customWidth="1"/>
    <col min="13833" max="13833" width="12.875" style="1" customWidth="1"/>
    <col min="13834" max="13834" width="12" style="1" customWidth="1"/>
    <col min="13835" max="13835" width="13.25" style="1" customWidth="1"/>
    <col min="13836" max="13836" width="13.375" style="1" customWidth="1"/>
    <col min="13837" max="14084" width="9" style="1"/>
    <col min="14085" max="14085" width="10.875" style="1" bestFit="1" customWidth="1"/>
    <col min="14086" max="14086" width="25.125" style="1" customWidth="1"/>
    <col min="14087" max="14087" width="11.5" style="1" customWidth="1"/>
    <col min="14088" max="14088" width="14.875" style="1" customWidth="1"/>
    <col min="14089" max="14089" width="12.875" style="1" customWidth="1"/>
    <col min="14090" max="14090" width="12" style="1" customWidth="1"/>
    <col min="14091" max="14091" width="13.25" style="1" customWidth="1"/>
    <col min="14092" max="14092" width="13.375" style="1" customWidth="1"/>
    <col min="14093" max="14340" width="9" style="1"/>
    <col min="14341" max="14341" width="10.875" style="1" bestFit="1" customWidth="1"/>
    <col min="14342" max="14342" width="25.125" style="1" customWidth="1"/>
    <col min="14343" max="14343" width="11.5" style="1" customWidth="1"/>
    <col min="14344" max="14344" width="14.875" style="1" customWidth="1"/>
    <col min="14345" max="14345" width="12.875" style="1" customWidth="1"/>
    <col min="14346" max="14346" width="12" style="1" customWidth="1"/>
    <col min="14347" max="14347" width="13.25" style="1" customWidth="1"/>
    <col min="14348" max="14348" width="13.375" style="1" customWidth="1"/>
    <col min="14349" max="14596" width="9" style="1"/>
    <col min="14597" max="14597" width="10.875" style="1" bestFit="1" customWidth="1"/>
    <col min="14598" max="14598" width="25.125" style="1" customWidth="1"/>
    <col min="14599" max="14599" width="11.5" style="1" customWidth="1"/>
    <col min="14600" max="14600" width="14.875" style="1" customWidth="1"/>
    <col min="14601" max="14601" width="12.875" style="1" customWidth="1"/>
    <col min="14602" max="14602" width="12" style="1" customWidth="1"/>
    <col min="14603" max="14603" width="13.25" style="1" customWidth="1"/>
    <col min="14604" max="14604" width="13.375" style="1" customWidth="1"/>
    <col min="14605" max="14852" width="9" style="1"/>
    <col min="14853" max="14853" width="10.875" style="1" bestFit="1" customWidth="1"/>
    <col min="14854" max="14854" width="25.125" style="1" customWidth="1"/>
    <col min="14855" max="14855" width="11.5" style="1" customWidth="1"/>
    <col min="14856" max="14856" width="14.875" style="1" customWidth="1"/>
    <col min="14857" max="14857" width="12.875" style="1" customWidth="1"/>
    <col min="14858" max="14858" width="12" style="1" customWidth="1"/>
    <col min="14859" max="14859" width="13.25" style="1" customWidth="1"/>
    <col min="14860" max="14860" width="13.375" style="1" customWidth="1"/>
    <col min="14861" max="15108" width="9" style="1"/>
    <col min="15109" max="15109" width="10.875" style="1" bestFit="1" customWidth="1"/>
    <col min="15110" max="15110" width="25.125" style="1" customWidth="1"/>
    <col min="15111" max="15111" width="11.5" style="1" customWidth="1"/>
    <col min="15112" max="15112" width="14.875" style="1" customWidth="1"/>
    <col min="15113" max="15113" width="12.875" style="1" customWidth="1"/>
    <col min="15114" max="15114" width="12" style="1" customWidth="1"/>
    <col min="15115" max="15115" width="13.25" style="1" customWidth="1"/>
    <col min="15116" max="15116" width="13.375" style="1" customWidth="1"/>
    <col min="15117" max="15364" width="9" style="1"/>
    <col min="15365" max="15365" width="10.875" style="1" bestFit="1" customWidth="1"/>
    <col min="15366" max="15366" width="25.125" style="1" customWidth="1"/>
    <col min="15367" max="15367" width="11.5" style="1" customWidth="1"/>
    <col min="15368" max="15368" width="14.875" style="1" customWidth="1"/>
    <col min="15369" max="15369" width="12.875" style="1" customWidth="1"/>
    <col min="15370" max="15370" width="12" style="1" customWidth="1"/>
    <col min="15371" max="15371" width="13.25" style="1" customWidth="1"/>
    <col min="15372" max="15372" width="13.375" style="1" customWidth="1"/>
    <col min="15373" max="15620" width="9" style="1"/>
    <col min="15621" max="15621" width="10.875" style="1" bestFit="1" customWidth="1"/>
    <col min="15622" max="15622" width="25.125" style="1" customWidth="1"/>
    <col min="15623" max="15623" width="11.5" style="1" customWidth="1"/>
    <col min="15624" max="15624" width="14.875" style="1" customWidth="1"/>
    <col min="15625" max="15625" width="12.875" style="1" customWidth="1"/>
    <col min="15626" max="15626" width="12" style="1" customWidth="1"/>
    <col min="15627" max="15627" width="13.25" style="1" customWidth="1"/>
    <col min="15628" max="15628" width="13.375" style="1" customWidth="1"/>
    <col min="15629" max="15876" width="9" style="1"/>
    <col min="15877" max="15877" width="10.875" style="1" bestFit="1" customWidth="1"/>
    <col min="15878" max="15878" width="25.125" style="1" customWidth="1"/>
    <col min="15879" max="15879" width="11.5" style="1" customWidth="1"/>
    <col min="15880" max="15880" width="14.875" style="1" customWidth="1"/>
    <col min="15881" max="15881" width="12.875" style="1" customWidth="1"/>
    <col min="15882" max="15882" width="12" style="1" customWidth="1"/>
    <col min="15883" max="15883" width="13.25" style="1" customWidth="1"/>
    <col min="15884" max="15884" width="13.375" style="1" customWidth="1"/>
    <col min="15885" max="16132" width="9" style="1"/>
    <col min="16133" max="16133" width="10.875" style="1" bestFit="1" customWidth="1"/>
    <col min="16134" max="16134" width="25.125" style="1" customWidth="1"/>
    <col min="16135" max="16135" width="11.5" style="1" customWidth="1"/>
    <col min="16136" max="16136" width="14.875" style="1" customWidth="1"/>
    <col min="16137" max="16137" width="12.875" style="1" customWidth="1"/>
    <col min="16138" max="16138" width="12" style="1" customWidth="1"/>
    <col min="16139" max="16139" width="13.25" style="1" customWidth="1"/>
    <col min="16140" max="16140" width="13.375" style="1" customWidth="1"/>
    <col min="16141" max="16384" width="9" style="1"/>
  </cols>
  <sheetData>
    <row r="1" spans="1:12" ht="18.75" x14ac:dyDescent="0.25">
      <c r="F1" s="197"/>
      <c r="G1" s="346" t="s">
        <v>429</v>
      </c>
      <c r="H1" s="346"/>
      <c r="I1" s="346"/>
      <c r="J1" s="346"/>
      <c r="K1" s="346"/>
      <c r="L1" s="346"/>
    </row>
    <row r="2" spans="1:12" ht="43.5" customHeight="1" x14ac:dyDescent="0.25">
      <c r="F2" s="197"/>
      <c r="G2" s="347" t="s">
        <v>489</v>
      </c>
      <c r="H2" s="347"/>
      <c r="I2" s="347"/>
      <c r="J2" s="347"/>
      <c r="K2" s="347"/>
      <c r="L2" s="347"/>
    </row>
    <row r="3" spans="1:12" ht="18.75" x14ac:dyDescent="0.25">
      <c r="F3" s="197"/>
    </row>
    <row r="4" spans="1:12" ht="18.75" hidden="1" x14ac:dyDescent="0.25">
      <c r="F4" s="197"/>
    </row>
    <row r="5" spans="1:12" ht="18.75" hidden="1" x14ac:dyDescent="0.25">
      <c r="F5" s="197"/>
    </row>
    <row r="6" spans="1:12" ht="18.75" hidden="1" x14ac:dyDescent="0.25">
      <c r="A6" s="197"/>
    </row>
    <row r="7" spans="1:12" ht="18.75" hidden="1" x14ac:dyDescent="0.25">
      <c r="A7" s="197"/>
    </row>
    <row r="8" spans="1:12" ht="18.75" hidden="1" x14ac:dyDescent="0.25">
      <c r="A8" s="197"/>
    </row>
    <row r="9" spans="1:12" ht="18.75" x14ac:dyDescent="0.25">
      <c r="A9" s="198"/>
    </row>
    <row r="10" spans="1:12" ht="18.75" x14ac:dyDescent="0.25">
      <c r="A10" s="344" t="s">
        <v>26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</row>
    <row r="11" spans="1:12" ht="18.75" x14ac:dyDescent="0.25">
      <c r="A11" s="344" t="s">
        <v>113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</row>
    <row r="12" spans="1:12" ht="18.75" x14ac:dyDescent="0.25">
      <c r="A12" s="198"/>
    </row>
    <row r="13" spans="1:12" ht="15.75" customHeight="1" x14ac:dyDescent="0.25">
      <c r="A13" s="345" t="s">
        <v>55</v>
      </c>
      <c r="B13" s="345" t="s">
        <v>110</v>
      </c>
      <c r="C13" s="345" t="s">
        <v>27</v>
      </c>
      <c r="D13" s="345" t="s">
        <v>111</v>
      </c>
      <c r="E13" s="345" t="s">
        <v>112</v>
      </c>
      <c r="F13" s="345"/>
      <c r="G13" s="345"/>
      <c r="H13" s="345"/>
      <c r="I13" s="345"/>
      <c r="J13" s="345"/>
      <c r="K13" s="345"/>
      <c r="L13" s="345"/>
    </row>
    <row r="14" spans="1:12" x14ac:dyDescent="0.25">
      <c r="A14" s="345"/>
      <c r="B14" s="345"/>
      <c r="C14" s="345"/>
      <c r="D14" s="345"/>
      <c r="E14" s="199">
        <v>2016</v>
      </c>
      <c r="F14" s="289">
        <v>2017</v>
      </c>
      <c r="G14" s="289">
        <v>2018</v>
      </c>
      <c r="H14" s="289">
        <v>2019</v>
      </c>
      <c r="I14" s="289">
        <v>2020</v>
      </c>
      <c r="J14" s="289">
        <v>2021</v>
      </c>
      <c r="K14" s="289">
        <v>2022</v>
      </c>
      <c r="L14" s="289">
        <v>2023</v>
      </c>
    </row>
    <row r="15" spans="1:12" x14ac:dyDescent="0.25">
      <c r="A15" s="289">
        <v>1</v>
      </c>
      <c r="B15" s="289">
        <v>2</v>
      </c>
      <c r="C15" s="289">
        <v>3</v>
      </c>
      <c r="D15" s="289">
        <v>4</v>
      </c>
      <c r="E15" s="289">
        <v>5</v>
      </c>
      <c r="F15" s="289">
        <v>6</v>
      </c>
      <c r="G15" s="289">
        <v>7</v>
      </c>
      <c r="H15" s="289">
        <v>8</v>
      </c>
      <c r="I15" s="289">
        <v>9</v>
      </c>
      <c r="J15" s="289">
        <v>10</v>
      </c>
      <c r="K15" s="289">
        <v>11</v>
      </c>
      <c r="L15" s="289">
        <v>12</v>
      </c>
    </row>
    <row r="16" spans="1:12" ht="53.25" hidden="1" customHeight="1" x14ac:dyDescent="0.25">
      <c r="A16" s="337" t="s">
        <v>432</v>
      </c>
      <c r="B16" s="337"/>
      <c r="C16" s="337"/>
      <c r="D16" s="337"/>
      <c r="E16" s="337"/>
      <c r="F16" s="337"/>
      <c r="G16" s="337"/>
      <c r="H16" s="292"/>
      <c r="I16" s="292"/>
      <c r="J16" s="292"/>
      <c r="K16" s="292"/>
      <c r="L16" s="292"/>
    </row>
    <row r="17" spans="1:12" ht="110.25" hidden="1" customHeight="1" x14ac:dyDescent="0.25">
      <c r="A17" s="200">
        <v>1</v>
      </c>
      <c r="B17" s="201" t="s">
        <v>433</v>
      </c>
      <c r="C17" s="202" t="s">
        <v>207</v>
      </c>
      <c r="D17" s="203" t="s">
        <v>434</v>
      </c>
      <c r="E17" s="204">
        <v>92.2</v>
      </c>
      <c r="F17" s="204">
        <v>95</v>
      </c>
      <c r="G17" s="204">
        <v>95</v>
      </c>
      <c r="H17" s="204"/>
      <c r="I17" s="204">
        <v>97</v>
      </c>
      <c r="J17" s="204">
        <v>97</v>
      </c>
      <c r="K17" s="204">
        <v>97</v>
      </c>
      <c r="L17" s="204">
        <v>97</v>
      </c>
    </row>
    <row r="18" spans="1:12" ht="267.75" hidden="1" customHeight="1" x14ac:dyDescent="0.25">
      <c r="A18" s="200" t="s">
        <v>435</v>
      </c>
      <c r="B18" s="201" t="s">
        <v>206</v>
      </c>
      <c r="C18" s="202" t="s">
        <v>207</v>
      </c>
      <c r="D18" s="203" t="s">
        <v>436</v>
      </c>
      <c r="E18" s="202">
        <v>100</v>
      </c>
      <c r="F18" s="202">
        <v>100</v>
      </c>
      <c r="G18" s="202">
        <v>100</v>
      </c>
      <c r="H18" s="202"/>
      <c r="I18" s="202">
        <v>100</v>
      </c>
      <c r="J18" s="202">
        <v>100</v>
      </c>
      <c r="K18" s="202">
        <v>100</v>
      </c>
      <c r="L18" s="202">
        <v>100</v>
      </c>
    </row>
    <row r="19" spans="1:12" ht="189" hidden="1" customHeight="1" x14ac:dyDescent="0.25">
      <c r="A19" s="200" t="s">
        <v>437</v>
      </c>
      <c r="B19" s="205" t="s">
        <v>438</v>
      </c>
      <c r="C19" s="206" t="s">
        <v>207</v>
      </c>
      <c r="D19" s="206" t="s">
        <v>436</v>
      </c>
      <c r="E19" s="206">
        <v>1.74</v>
      </c>
      <c r="F19" s="206">
        <v>1.5</v>
      </c>
      <c r="G19" s="206">
        <v>1</v>
      </c>
      <c r="H19" s="206"/>
      <c r="I19" s="206">
        <v>1</v>
      </c>
      <c r="J19" s="206">
        <v>1</v>
      </c>
      <c r="K19" s="206">
        <v>1</v>
      </c>
      <c r="L19" s="206">
        <v>1</v>
      </c>
    </row>
    <row r="20" spans="1:12" ht="157.5" hidden="1" customHeight="1" x14ac:dyDescent="0.25">
      <c r="A20" s="200" t="s">
        <v>439</v>
      </c>
      <c r="B20" s="201" t="s">
        <v>440</v>
      </c>
      <c r="C20" s="202" t="s">
        <v>207</v>
      </c>
      <c r="D20" s="206" t="s">
        <v>436</v>
      </c>
      <c r="E20" s="207">
        <v>76.150000000000006</v>
      </c>
      <c r="F20" s="208"/>
      <c r="G20" s="208"/>
      <c r="H20" s="208"/>
      <c r="I20" s="200"/>
      <c r="J20" s="200"/>
      <c r="K20" s="200"/>
      <c r="L20" s="200"/>
    </row>
    <row r="21" spans="1:12" ht="15.75" hidden="1" customHeight="1" x14ac:dyDescent="0.25">
      <c r="A21" s="329" t="s">
        <v>441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  <c r="L21" s="331"/>
    </row>
    <row r="22" spans="1:12" ht="15.75" hidden="1" customHeight="1" x14ac:dyDescent="0.25">
      <c r="A22" s="329" t="s">
        <v>490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0"/>
      <c r="L22" s="331"/>
    </row>
    <row r="23" spans="1:12" ht="297.75" hidden="1" customHeight="1" x14ac:dyDescent="0.25">
      <c r="A23" s="200" t="s">
        <v>332</v>
      </c>
      <c r="B23" s="201" t="s">
        <v>206</v>
      </c>
      <c r="C23" s="202" t="s">
        <v>207</v>
      </c>
      <c r="D23" s="203" t="s">
        <v>436</v>
      </c>
      <c r="E23" s="202">
        <v>100</v>
      </c>
      <c r="F23" s="202">
        <v>100</v>
      </c>
      <c r="G23" s="202">
        <v>100</v>
      </c>
      <c r="H23" s="202"/>
      <c r="I23" s="200" t="s">
        <v>443</v>
      </c>
      <c r="J23" s="200" t="s">
        <v>443</v>
      </c>
      <c r="K23" s="200" t="s">
        <v>443</v>
      </c>
      <c r="L23" s="200" t="s">
        <v>443</v>
      </c>
    </row>
    <row r="24" spans="1:12" ht="171.75" hidden="1" customHeight="1" x14ac:dyDescent="0.25">
      <c r="A24" s="200" t="s">
        <v>337</v>
      </c>
      <c r="B24" s="201" t="s">
        <v>209</v>
      </c>
      <c r="C24" s="202" t="s">
        <v>207</v>
      </c>
      <c r="D24" s="203" t="s">
        <v>436</v>
      </c>
      <c r="E24" s="202">
        <v>60</v>
      </c>
      <c r="F24" s="202">
        <v>60</v>
      </c>
      <c r="G24" s="202">
        <v>60</v>
      </c>
      <c r="H24" s="202"/>
      <c r="I24" s="200"/>
      <c r="J24" s="200"/>
      <c r="K24" s="200"/>
      <c r="L24" s="200"/>
    </row>
    <row r="25" spans="1:12" ht="15.75" hidden="1" customHeight="1" x14ac:dyDescent="0.25">
      <c r="A25" s="337" t="s">
        <v>262</v>
      </c>
      <c r="B25" s="337"/>
      <c r="C25" s="337"/>
      <c r="D25" s="337"/>
      <c r="E25" s="337"/>
      <c r="F25" s="337"/>
      <c r="G25" s="337"/>
      <c r="H25" s="292"/>
      <c r="I25" s="292"/>
      <c r="J25" s="292"/>
      <c r="K25" s="292"/>
      <c r="L25" s="292"/>
    </row>
    <row r="26" spans="1:12" ht="252" hidden="1" customHeight="1" x14ac:dyDescent="0.25">
      <c r="A26" s="200" t="s">
        <v>445</v>
      </c>
      <c r="B26" s="201" t="s">
        <v>446</v>
      </c>
      <c r="C26" s="206" t="s">
        <v>207</v>
      </c>
      <c r="D26" s="203" t="s">
        <v>434</v>
      </c>
      <c r="E26" s="210">
        <v>9.4</v>
      </c>
      <c r="F26" s="210">
        <v>9.4</v>
      </c>
      <c r="G26" s="210">
        <v>5</v>
      </c>
      <c r="H26" s="210"/>
      <c r="I26" s="200" t="s">
        <v>437</v>
      </c>
      <c r="J26" s="200" t="s">
        <v>437</v>
      </c>
      <c r="K26" s="200" t="s">
        <v>437</v>
      </c>
      <c r="L26" s="200" t="s">
        <v>437</v>
      </c>
    </row>
    <row r="27" spans="1:12" ht="189" hidden="1" customHeight="1" x14ac:dyDescent="0.25">
      <c r="A27" s="200" t="s">
        <v>342</v>
      </c>
      <c r="B27" s="201" t="s">
        <v>447</v>
      </c>
      <c r="C27" s="206" t="s">
        <v>207</v>
      </c>
      <c r="D27" s="203" t="s">
        <v>434</v>
      </c>
      <c r="E27" s="211">
        <v>83.96</v>
      </c>
      <c r="F27" s="211">
        <v>83.96</v>
      </c>
      <c r="G27" s="211">
        <v>83.96</v>
      </c>
      <c r="H27" s="211"/>
      <c r="I27" s="200" t="s">
        <v>443</v>
      </c>
      <c r="J27" s="200" t="s">
        <v>443</v>
      </c>
      <c r="K27" s="200" t="s">
        <v>443</v>
      </c>
      <c r="L27" s="200" t="s">
        <v>443</v>
      </c>
    </row>
    <row r="28" spans="1:12" ht="94.5" hidden="1" customHeight="1" x14ac:dyDescent="0.25">
      <c r="A28" s="200" t="s">
        <v>448</v>
      </c>
      <c r="B28" s="201" t="s">
        <v>449</v>
      </c>
      <c r="C28" s="206" t="s">
        <v>207</v>
      </c>
      <c r="D28" s="206" t="s">
        <v>436</v>
      </c>
      <c r="E28" s="212">
        <v>98</v>
      </c>
      <c r="F28" s="212">
        <v>98</v>
      </c>
      <c r="G28" s="212">
        <v>100</v>
      </c>
      <c r="H28" s="212"/>
      <c r="I28" s="200" t="s">
        <v>443</v>
      </c>
      <c r="J28" s="200" t="s">
        <v>443</v>
      </c>
      <c r="K28" s="200" t="s">
        <v>443</v>
      </c>
      <c r="L28" s="200" t="s">
        <v>443</v>
      </c>
    </row>
    <row r="29" spans="1:12" ht="173.25" hidden="1" customHeight="1" x14ac:dyDescent="0.25">
      <c r="A29" s="200" t="s">
        <v>450</v>
      </c>
      <c r="B29" s="201" t="s">
        <v>451</v>
      </c>
      <c r="C29" s="202" t="s">
        <v>207</v>
      </c>
      <c r="D29" s="206" t="s">
        <v>436</v>
      </c>
      <c r="E29" s="207">
        <v>2.64</v>
      </c>
      <c r="F29" s="207">
        <v>2.64</v>
      </c>
      <c r="G29" s="207">
        <v>1</v>
      </c>
      <c r="H29" s="207"/>
      <c r="I29" s="200" t="s">
        <v>452</v>
      </c>
      <c r="J29" s="200" t="s">
        <v>452</v>
      </c>
      <c r="K29" s="200" t="s">
        <v>452</v>
      </c>
      <c r="L29" s="200" t="s">
        <v>452</v>
      </c>
    </row>
    <row r="30" spans="1:12" ht="173.25" hidden="1" customHeight="1" x14ac:dyDescent="0.25">
      <c r="A30" s="200" t="s">
        <v>453</v>
      </c>
      <c r="B30" s="201" t="s">
        <v>454</v>
      </c>
      <c r="C30" s="206" t="s">
        <v>207</v>
      </c>
      <c r="D30" s="203" t="s">
        <v>434</v>
      </c>
      <c r="E30" s="211">
        <v>17.5</v>
      </c>
      <c r="F30" s="211">
        <v>17.5</v>
      </c>
      <c r="G30" s="211">
        <v>9</v>
      </c>
      <c r="H30" s="211"/>
      <c r="I30" s="200" t="s">
        <v>455</v>
      </c>
      <c r="J30" s="200" t="s">
        <v>455</v>
      </c>
      <c r="K30" s="200" t="s">
        <v>455</v>
      </c>
      <c r="L30" s="200" t="s">
        <v>455</v>
      </c>
    </row>
    <row r="31" spans="1:12" ht="252" hidden="1" customHeight="1" x14ac:dyDescent="0.25">
      <c r="A31" s="200" t="s">
        <v>456</v>
      </c>
      <c r="B31" s="201" t="s">
        <v>457</v>
      </c>
      <c r="C31" s="213" t="s">
        <v>207</v>
      </c>
      <c r="D31" s="206" t="s">
        <v>436</v>
      </c>
      <c r="E31" s="213">
        <v>100</v>
      </c>
      <c r="F31" s="213">
        <v>100</v>
      </c>
      <c r="G31" s="213">
        <v>100</v>
      </c>
      <c r="H31" s="213"/>
      <c r="I31" s="200" t="s">
        <v>443</v>
      </c>
      <c r="J31" s="200" t="s">
        <v>443</v>
      </c>
      <c r="K31" s="200" t="s">
        <v>443</v>
      </c>
      <c r="L31" s="200" t="s">
        <v>443</v>
      </c>
    </row>
    <row r="32" spans="1:12" ht="157.5" hidden="1" customHeight="1" x14ac:dyDescent="0.25">
      <c r="A32" s="200" t="s">
        <v>458</v>
      </c>
      <c r="B32" s="201" t="s">
        <v>459</v>
      </c>
      <c r="C32" s="213" t="s">
        <v>207</v>
      </c>
      <c r="D32" s="206" t="s">
        <v>436</v>
      </c>
      <c r="E32" s="214">
        <v>48</v>
      </c>
      <c r="F32" s="214">
        <v>48</v>
      </c>
      <c r="G32" s="214">
        <v>48</v>
      </c>
      <c r="H32" s="214"/>
      <c r="I32" s="200" t="s">
        <v>460</v>
      </c>
      <c r="J32" s="200" t="s">
        <v>460</v>
      </c>
      <c r="K32" s="200" t="s">
        <v>460</v>
      </c>
      <c r="L32" s="200" t="s">
        <v>460</v>
      </c>
    </row>
    <row r="33" spans="1:12" ht="173.25" hidden="1" customHeight="1" x14ac:dyDescent="0.25">
      <c r="A33" s="200" t="s">
        <v>461</v>
      </c>
      <c r="B33" s="201" t="s">
        <v>462</v>
      </c>
      <c r="C33" s="213" t="s">
        <v>207</v>
      </c>
      <c r="D33" s="206" t="s">
        <v>436</v>
      </c>
      <c r="E33" s="214">
        <v>12</v>
      </c>
      <c r="F33" s="214">
        <v>12</v>
      </c>
      <c r="G33" s="214">
        <v>75</v>
      </c>
      <c r="H33" s="214"/>
      <c r="I33" s="200" t="s">
        <v>443</v>
      </c>
      <c r="J33" s="200" t="s">
        <v>443</v>
      </c>
      <c r="K33" s="200" t="s">
        <v>443</v>
      </c>
      <c r="L33" s="200" t="s">
        <v>443</v>
      </c>
    </row>
    <row r="34" spans="1:12" ht="15.75" hidden="1" customHeight="1" x14ac:dyDescent="0.25">
      <c r="A34" s="336" t="s">
        <v>463</v>
      </c>
      <c r="B34" s="336"/>
      <c r="C34" s="336"/>
      <c r="D34" s="336"/>
      <c r="E34" s="336"/>
      <c r="F34" s="336"/>
      <c r="G34" s="336"/>
      <c r="H34" s="291"/>
      <c r="I34" s="291"/>
      <c r="J34" s="291"/>
      <c r="K34" s="291"/>
      <c r="L34" s="291"/>
    </row>
    <row r="35" spans="1:12" ht="157.5" hidden="1" customHeight="1" x14ac:dyDescent="0.25">
      <c r="A35" s="216" t="s">
        <v>349</v>
      </c>
      <c r="B35" s="205" t="s">
        <v>464</v>
      </c>
      <c r="C35" s="202" t="s">
        <v>207</v>
      </c>
      <c r="D35" s="203" t="s">
        <v>436</v>
      </c>
      <c r="E35" s="206">
        <v>70.599999999999994</v>
      </c>
      <c r="F35" s="206">
        <v>70.599999999999994</v>
      </c>
      <c r="G35" s="206">
        <v>70.599999999999994</v>
      </c>
      <c r="H35" s="206"/>
      <c r="I35" s="216" t="s">
        <v>465</v>
      </c>
      <c r="J35" s="216" t="s">
        <v>465</v>
      </c>
      <c r="K35" s="216" t="s">
        <v>465</v>
      </c>
      <c r="L35" s="216" t="s">
        <v>465</v>
      </c>
    </row>
    <row r="36" spans="1:12" ht="315" hidden="1" customHeight="1" x14ac:dyDescent="0.25">
      <c r="A36" s="216" t="s">
        <v>390</v>
      </c>
      <c r="B36" s="205" t="s">
        <v>466</v>
      </c>
      <c r="C36" s="202" t="s">
        <v>207</v>
      </c>
      <c r="D36" s="203" t="s">
        <v>436</v>
      </c>
      <c r="E36" s="206">
        <v>100</v>
      </c>
      <c r="F36" s="206">
        <v>100</v>
      </c>
      <c r="G36" s="206">
        <v>100</v>
      </c>
      <c r="H36" s="206"/>
      <c r="I36" s="206">
        <v>100</v>
      </c>
      <c r="J36" s="206">
        <v>100</v>
      </c>
      <c r="K36" s="206">
        <v>100</v>
      </c>
      <c r="L36" s="206">
        <v>100</v>
      </c>
    </row>
    <row r="37" spans="1:12" ht="15.75" hidden="1" customHeight="1" x14ac:dyDescent="0.25">
      <c r="A37" s="336" t="s">
        <v>289</v>
      </c>
      <c r="B37" s="336"/>
      <c r="C37" s="336"/>
      <c r="D37" s="336"/>
      <c r="E37" s="336"/>
      <c r="F37" s="336"/>
      <c r="G37" s="336"/>
      <c r="H37" s="291"/>
      <c r="I37" s="291"/>
      <c r="J37" s="291"/>
      <c r="K37" s="291"/>
      <c r="L37" s="291"/>
    </row>
    <row r="38" spans="1:12" ht="204.75" hidden="1" customHeight="1" x14ac:dyDescent="0.25">
      <c r="A38" s="216" t="s">
        <v>290</v>
      </c>
      <c r="B38" s="205" t="s">
        <v>467</v>
      </c>
      <c r="C38" s="202" t="s">
        <v>207</v>
      </c>
      <c r="D38" s="203" t="s">
        <v>436</v>
      </c>
      <c r="E38" s="206">
        <v>80.5</v>
      </c>
      <c r="F38" s="206">
        <v>80.5</v>
      </c>
      <c r="G38" s="206">
        <v>80.5</v>
      </c>
      <c r="H38" s="206"/>
      <c r="I38" s="216" t="s">
        <v>443</v>
      </c>
      <c r="J38" s="216" t="s">
        <v>443</v>
      </c>
      <c r="K38" s="216" t="s">
        <v>443</v>
      </c>
      <c r="L38" s="216" t="s">
        <v>443</v>
      </c>
    </row>
    <row r="39" spans="1:12" ht="15.75" hidden="1" customHeight="1" x14ac:dyDescent="0.25">
      <c r="A39" s="338" t="s">
        <v>468</v>
      </c>
      <c r="B39" s="338"/>
      <c r="C39" s="338"/>
      <c r="D39" s="338"/>
      <c r="E39" s="338"/>
      <c r="F39" s="338"/>
      <c r="G39" s="338"/>
      <c r="H39" s="293"/>
      <c r="I39" s="293"/>
      <c r="J39" s="293"/>
      <c r="K39" s="293"/>
      <c r="L39" s="293"/>
    </row>
    <row r="40" spans="1:12" ht="31.5" hidden="1" customHeight="1" x14ac:dyDescent="0.25">
      <c r="A40" s="218" t="s">
        <v>296</v>
      </c>
      <c r="B40" s="205" t="s">
        <v>469</v>
      </c>
      <c r="C40" s="206" t="s">
        <v>207</v>
      </c>
      <c r="D40" s="203" t="s">
        <v>436</v>
      </c>
      <c r="E40" s="203">
        <v>82.9</v>
      </c>
      <c r="F40" s="203">
        <v>82.9</v>
      </c>
      <c r="G40" s="203">
        <v>82.9</v>
      </c>
      <c r="H40" s="203"/>
      <c r="I40" s="218" t="s">
        <v>465</v>
      </c>
      <c r="J40" s="218" t="s">
        <v>465</v>
      </c>
      <c r="K40" s="218" t="s">
        <v>465</v>
      </c>
      <c r="L40" s="218" t="s">
        <v>465</v>
      </c>
    </row>
    <row r="41" spans="1:12" x14ac:dyDescent="0.25">
      <c r="A41" s="335" t="s">
        <v>470</v>
      </c>
      <c r="B41" s="335"/>
      <c r="C41" s="335"/>
      <c r="D41" s="335"/>
      <c r="E41" s="335"/>
      <c r="F41" s="335"/>
      <c r="G41" s="335"/>
      <c r="H41" s="290"/>
      <c r="I41" s="290"/>
      <c r="J41" s="290"/>
      <c r="K41" s="290"/>
      <c r="L41" s="290"/>
    </row>
    <row r="42" spans="1:12" ht="15.75" customHeight="1" x14ac:dyDescent="0.25">
      <c r="A42" s="336" t="s">
        <v>471</v>
      </c>
      <c r="B42" s="336"/>
      <c r="C42" s="336"/>
      <c r="D42" s="336"/>
      <c r="E42" s="336"/>
      <c r="F42" s="336"/>
      <c r="G42" s="336"/>
      <c r="H42" s="291"/>
      <c r="I42" s="291"/>
      <c r="J42" s="291"/>
      <c r="K42" s="291"/>
      <c r="L42" s="291"/>
    </row>
    <row r="43" spans="1:12" ht="298.5" customHeight="1" x14ac:dyDescent="0.25">
      <c r="A43" s="200" t="s">
        <v>371</v>
      </c>
      <c r="B43" s="201" t="s">
        <v>472</v>
      </c>
      <c r="C43" s="213" t="s">
        <v>207</v>
      </c>
      <c r="D43" s="203" t="s">
        <v>434</v>
      </c>
      <c r="E43" s="207">
        <v>97.13</v>
      </c>
      <c r="F43" s="207">
        <v>97.13</v>
      </c>
      <c r="G43" s="207">
        <v>100</v>
      </c>
      <c r="H43" s="207">
        <v>98</v>
      </c>
      <c r="I43" s="207">
        <v>98</v>
      </c>
      <c r="J43" s="207">
        <v>98</v>
      </c>
      <c r="K43" s="207">
        <v>98</v>
      </c>
      <c r="L43" s="207">
        <v>98</v>
      </c>
    </row>
    <row r="44" spans="1:12" ht="120" customHeight="1" x14ac:dyDescent="0.25">
      <c r="A44" s="200" t="s">
        <v>342</v>
      </c>
      <c r="B44" s="201" t="s">
        <v>473</v>
      </c>
      <c r="C44" s="206" t="s">
        <v>374</v>
      </c>
      <c r="D44" s="203" t="s">
        <v>436</v>
      </c>
      <c r="E44" s="220">
        <v>10</v>
      </c>
      <c r="F44" s="220">
        <v>10</v>
      </c>
      <c r="G44" s="220">
        <v>3</v>
      </c>
      <c r="H44" s="220">
        <v>1</v>
      </c>
      <c r="I44" s="220">
        <v>1</v>
      </c>
      <c r="J44" s="220">
        <v>1</v>
      </c>
      <c r="K44" s="220">
        <v>1</v>
      </c>
      <c r="L44" s="220">
        <v>1</v>
      </c>
    </row>
    <row r="45" spans="1:12" ht="180.75" customHeight="1" x14ac:dyDescent="0.25">
      <c r="A45" s="200" t="s">
        <v>448</v>
      </c>
      <c r="B45" s="201" t="s">
        <v>474</v>
      </c>
      <c r="C45" s="206" t="s">
        <v>374</v>
      </c>
      <c r="D45" s="203" t="s">
        <v>436</v>
      </c>
      <c r="E45" s="220">
        <v>2</v>
      </c>
      <c r="F45" s="220">
        <v>2</v>
      </c>
      <c r="G45" s="220">
        <v>23</v>
      </c>
      <c r="H45" s="220">
        <v>22</v>
      </c>
      <c r="I45" s="220">
        <v>22</v>
      </c>
      <c r="J45" s="220">
        <v>22</v>
      </c>
      <c r="K45" s="220">
        <v>22</v>
      </c>
      <c r="L45" s="220">
        <v>22</v>
      </c>
    </row>
    <row r="46" spans="1:12" ht="346.5" x14ac:dyDescent="0.25">
      <c r="A46" s="200" t="s">
        <v>475</v>
      </c>
      <c r="B46" s="201" t="s">
        <v>476</v>
      </c>
      <c r="C46" s="213" t="s">
        <v>207</v>
      </c>
      <c r="D46" s="203" t="s">
        <v>434</v>
      </c>
      <c r="E46" s="202">
        <v>3</v>
      </c>
      <c r="F46" s="202">
        <v>3</v>
      </c>
      <c r="G46" s="202">
        <v>11.5</v>
      </c>
      <c r="H46" s="200" t="s">
        <v>515</v>
      </c>
      <c r="I46" s="200" t="s">
        <v>515</v>
      </c>
      <c r="J46" s="200" t="s">
        <v>515</v>
      </c>
      <c r="K46" s="200" t="s">
        <v>515</v>
      </c>
      <c r="L46" s="200" t="s">
        <v>515</v>
      </c>
    </row>
    <row r="47" spans="1:12" hidden="1" x14ac:dyDescent="0.25">
      <c r="A47" s="337" t="s">
        <v>477</v>
      </c>
      <c r="B47" s="337"/>
      <c r="C47" s="337"/>
      <c r="D47" s="337"/>
      <c r="E47" s="337"/>
      <c r="F47" s="337"/>
      <c r="G47" s="337"/>
      <c r="H47" s="231"/>
      <c r="I47" s="247"/>
      <c r="J47" s="258"/>
      <c r="K47" s="292"/>
      <c r="L47" s="209"/>
    </row>
    <row r="48" spans="1:12" hidden="1" x14ac:dyDescent="0.25">
      <c r="A48" s="338" t="s">
        <v>478</v>
      </c>
      <c r="B48" s="338"/>
      <c r="C48" s="338"/>
      <c r="D48" s="338"/>
      <c r="E48" s="338"/>
      <c r="F48" s="338"/>
      <c r="G48" s="338"/>
      <c r="H48" s="232"/>
      <c r="I48" s="246"/>
      <c r="J48" s="259"/>
      <c r="K48" s="293"/>
      <c r="L48" s="217"/>
    </row>
    <row r="49" spans="1:12" ht="189" hidden="1" x14ac:dyDescent="0.25">
      <c r="A49" s="216" t="s">
        <v>372</v>
      </c>
      <c r="B49" s="209" t="s">
        <v>479</v>
      </c>
      <c r="C49" s="206" t="s">
        <v>207</v>
      </c>
      <c r="D49" s="206" t="s">
        <v>480</v>
      </c>
      <c r="E49" s="202">
        <v>100</v>
      </c>
      <c r="F49" s="202">
        <v>100</v>
      </c>
      <c r="G49" s="202">
        <v>100</v>
      </c>
      <c r="H49" s="202"/>
      <c r="I49" s="216" t="s">
        <v>443</v>
      </c>
      <c r="J49" s="216" t="s">
        <v>443</v>
      </c>
      <c r="K49" s="216" t="s">
        <v>443</v>
      </c>
      <c r="L49" s="216" t="s">
        <v>443</v>
      </c>
    </row>
    <row r="50" spans="1:12" ht="78.75" hidden="1" x14ac:dyDescent="0.25">
      <c r="A50" s="200" t="s">
        <v>481</v>
      </c>
      <c r="B50" s="221" t="s">
        <v>482</v>
      </c>
      <c r="C50" s="206" t="s">
        <v>207</v>
      </c>
      <c r="D50" s="206" t="s">
        <v>480</v>
      </c>
      <c r="E50" s="202">
        <v>100</v>
      </c>
      <c r="F50" s="202">
        <v>100</v>
      </c>
      <c r="G50" s="202">
        <v>100</v>
      </c>
      <c r="H50" s="202"/>
      <c r="I50" s="200" t="s">
        <v>443</v>
      </c>
      <c r="J50" s="200" t="s">
        <v>443</v>
      </c>
      <c r="K50" s="200" t="s">
        <v>443</v>
      </c>
      <c r="L50" s="200" t="s">
        <v>443</v>
      </c>
    </row>
    <row r="51" spans="1:12" ht="110.25" hidden="1" x14ac:dyDescent="0.25">
      <c r="A51" s="206" t="s">
        <v>483</v>
      </c>
      <c r="B51" s="209" t="s">
        <v>484</v>
      </c>
      <c r="C51" s="206" t="s">
        <v>207</v>
      </c>
      <c r="D51" s="206" t="s">
        <v>480</v>
      </c>
      <c r="E51" s="206">
        <v>100</v>
      </c>
      <c r="F51" s="206">
        <v>100</v>
      </c>
      <c r="G51" s="206">
        <v>100</v>
      </c>
      <c r="H51" s="206"/>
      <c r="I51" s="206">
        <v>100</v>
      </c>
      <c r="J51" s="206">
        <v>100</v>
      </c>
      <c r="K51" s="206">
        <v>100</v>
      </c>
      <c r="L51" s="206">
        <v>100</v>
      </c>
    </row>
    <row r="52" spans="1:12" ht="78.75" hidden="1" x14ac:dyDescent="0.25">
      <c r="A52" s="225">
        <v>37991</v>
      </c>
      <c r="B52" s="223" t="s">
        <v>486</v>
      </c>
      <c r="C52" s="202" t="s">
        <v>207</v>
      </c>
      <c r="D52" s="221" t="s">
        <v>487</v>
      </c>
      <c r="E52" s="224" t="s">
        <v>488</v>
      </c>
      <c r="F52" s="224" t="s">
        <v>488</v>
      </c>
      <c r="G52" s="224" t="s">
        <v>488</v>
      </c>
      <c r="H52" s="224"/>
      <c r="I52" s="224" t="s">
        <v>488</v>
      </c>
      <c r="J52" s="224" t="s">
        <v>488</v>
      </c>
      <c r="K52" s="224" t="s">
        <v>488</v>
      </c>
      <c r="L52" s="224" t="s">
        <v>488</v>
      </c>
    </row>
  </sheetData>
  <mergeCells count="20">
    <mergeCell ref="A37:G37"/>
    <mergeCell ref="G1:L1"/>
    <mergeCell ref="G2:L2"/>
    <mergeCell ref="A10:L10"/>
    <mergeCell ref="A11:L11"/>
    <mergeCell ref="A13:A14"/>
    <mergeCell ref="B13:B14"/>
    <mergeCell ref="C13:C14"/>
    <mergeCell ref="D13:D14"/>
    <mergeCell ref="E13:L13"/>
    <mergeCell ref="A16:G16"/>
    <mergeCell ref="A21:L21"/>
    <mergeCell ref="A22:L22"/>
    <mergeCell ref="A25:G25"/>
    <mergeCell ref="A34:G34"/>
    <mergeCell ref="A39:G39"/>
    <mergeCell ref="A41:G41"/>
    <mergeCell ref="A42:G42"/>
    <mergeCell ref="A47:G47"/>
    <mergeCell ref="A48:G48"/>
  </mergeCells>
  <printOptions horizontalCentered="1"/>
  <pageMargins left="0.65" right="0.18" top="0.74803149606299213" bottom="0.74803149606299213" header="0.31496062992125984" footer="0.31496062992125984"/>
  <pageSetup paperSize="9" scale="61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52"/>
  <sheetViews>
    <sheetView zoomScale="75" zoomScaleNormal="75" workbookViewId="0">
      <selection activeCell="H49" sqref="H49"/>
    </sheetView>
  </sheetViews>
  <sheetFormatPr defaultRowHeight="15.75" outlineLevelCol="1" x14ac:dyDescent="0.25"/>
  <cols>
    <col min="1" max="1" width="10.875" style="226" bestFit="1" customWidth="1"/>
    <col min="2" max="2" width="34.75" style="194" customWidth="1"/>
    <col min="3" max="3" width="11.5" style="194" customWidth="1"/>
    <col min="4" max="4" width="14.875" style="194" customWidth="1"/>
    <col min="5" max="5" width="12.875" style="194" customWidth="1" outlineLevel="1"/>
    <col min="6" max="6" width="12" style="194" customWidth="1" outlineLevel="1"/>
    <col min="7" max="12" width="12" style="194" customWidth="1"/>
    <col min="13" max="260" width="9" style="1"/>
    <col min="261" max="261" width="10.875" style="1" bestFit="1" customWidth="1"/>
    <col min="262" max="262" width="34.75" style="1" customWidth="1"/>
    <col min="263" max="263" width="11.5" style="1" customWidth="1"/>
    <col min="264" max="264" width="14.875" style="1" customWidth="1"/>
    <col min="265" max="265" width="12.875" style="1" customWidth="1"/>
    <col min="266" max="268" width="12" style="1" customWidth="1"/>
    <col min="269" max="516" width="9" style="1"/>
    <col min="517" max="517" width="10.875" style="1" bestFit="1" customWidth="1"/>
    <col min="518" max="518" width="34.75" style="1" customWidth="1"/>
    <col min="519" max="519" width="11.5" style="1" customWidth="1"/>
    <col min="520" max="520" width="14.875" style="1" customWidth="1"/>
    <col min="521" max="521" width="12.875" style="1" customWidth="1"/>
    <col min="522" max="524" width="12" style="1" customWidth="1"/>
    <col min="525" max="772" width="9" style="1"/>
    <col min="773" max="773" width="10.875" style="1" bestFit="1" customWidth="1"/>
    <col min="774" max="774" width="34.75" style="1" customWidth="1"/>
    <col min="775" max="775" width="11.5" style="1" customWidth="1"/>
    <col min="776" max="776" width="14.875" style="1" customWidth="1"/>
    <col min="777" max="777" width="12.875" style="1" customWidth="1"/>
    <col min="778" max="780" width="12" style="1" customWidth="1"/>
    <col min="781" max="1028" width="9" style="1"/>
    <col min="1029" max="1029" width="10.875" style="1" bestFit="1" customWidth="1"/>
    <col min="1030" max="1030" width="34.75" style="1" customWidth="1"/>
    <col min="1031" max="1031" width="11.5" style="1" customWidth="1"/>
    <col min="1032" max="1032" width="14.875" style="1" customWidth="1"/>
    <col min="1033" max="1033" width="12.875" style="1" customWidth="1"/>
    <col min="1034" max="1036" width="12" style="1" customWidth="1"/>
    <col min="1037" max="1284" width="9" style="1"/>
    <col min="1285" max="1285" width="10.875" style="1" bestFit="1" customWidth="1"/>
    <col min="1286" max="1286" width="34.75" style="1" customWidth="1"/>
    <col min="1287" max="1287" width="11.5" style="1" customWidth="1"/>
    <col min="1288" max="1288" width="14.875" style="1" customWidth="1"/>
    <col min="1289" max="1289" width="12.875" style="1" customWidth="1"/>
    <col min="1290" max="1292" width="12" style="1" customWidth="1"/>
    <col min="1293" max="1540" width="9" style="1"/>
    <col min="1541" max="1541" width="10.875" style="1" bestFit="1" customWidth="1"/>
    <col min="1542" max="1542" width="34.75" style="1" customWidth="1"/>
    <col min="1543" max="1543" width="11.5" style="1" customWidth="1"/>
    <col min="1544" max="1544" width="14.875" style="1" customWidth="1"/>
    <col min="1545" max="1545" width="12.875" style="1" customWidth="1"/>
    <col min="1546" max="1548" width="12" style="1" customWidth="1"/>
    <col min="1549" max="1796" width="9" style="1"/>
    <col min="1797" max="1797" width="10.875" style="1" bestFit="1" customWidth="1"/>
    <col min="1798" max="1798" width="34.75" style="1" customWidth="1"/>
    <col min="1799" max="1799" width="11.5" style="1" customWidth="1"/>
    <col min="1800" max="1800" width="14.875" style="1" customWidth="1"/>
    <col min="1801" max="1801" width="12.875" style="1" customWidth="1"/>
    <col min="1802" max="1804" width="12" style="1" customWidth="1"/>
    <col min="1805" max="2052" width="9" style="1"/>
    <col min="2053" max="2053" width="10.875" style="1" bestFit="1" customWidth="1"/>
    <col min="2054" max="2054" width="34.75" style="1" customWidth="1"/>
    <col min="2055" max="2055" width="11.5" style="1" customWidth="1"/>
    <col min="2056" max="2056" width="14.875" style="1" customWidth="1"/>
    <col min="2057" max="2057" width="12.875" style="1" customWidth="1"/>
    <col min="2058" max="2060" width="12" style="1" customWidth="1"/>
    <col min="2061" max="2308" width="9" style="1"/>
    <col min="2309" max="2309" width="10.875" style="1" bestFit="1" customWidth="1"/>
    <col min="2310" max="2310" width="34.75" style="1" customWidth="1"/>
    <col min="2311" max="2311" width="11.5" style="1" customWidth="1"/>
    <col min="2312" max="2312" width="14.875" style="1" customWidth="1"/>
    <col min="2313" max="2313" width="12.875" style="1" customWidth="1"/>
    <col min="2314" max="2316" width="12" style="1" customWidth="1"/>
    <col min="2317" max="2564" width="9" style="1"/>
    <col min="2565" max="2565" width="10.875" style="1" bestFit="1" customWidth="1"/>
    <col min="2566" max="2566" width="34.75" style="1" customWidth="1"/>
    <col min="2567" max="2567" width="11.5" style="1" customWidth="1"/>
    <col min="2568" max="2568" width="14.875" style="1" customWidth="1"/>
    <col min="2569" max="2569" width="12.875" style="1" customWidth="1"/>
    <col min="2570" max="2572" width="12" style="1" customWidth="1"/>
    <col min="2573" max="2820" width="9" style="1"/>
    <col min="2821" max="2821" width="10.875" style="1" bestFit="1" customWidth="1"/>
    <col min="2822" max="2822" width="34.75" style="1" customWidth="1"/>
    <col min="2823" max="2823" width="11.5" style="1" customWidth="1"/>
    <col min="2824" max="2824" width="14.875" style="1" customWidth="1"/>
    <col min="2825" max="2825" width="12.875" style="1" customWidth="1"/>
    <col min="2826" max="2828" width="12" style="1" customWidth="1"/>
    <col min="2829" max="3076" width="9" style="1"/>
    <col min="3077" max="3077" width="10.875" style="1" bestFit="1" customWidth="1"/>
    <col min="3078" max="3078" width="34.75" style="1" customWidth="1"/>
    <col min="3079" max="3079" width="11.5" style="1" customWidth="1"/>
    <col min="3080" max="3080" width="14.875" style="1" customWidth="1"/>
    <col min="3081" max="3081" width="12.875" style="1" customWidth="1"/>
    <col min="3082" max="3084" width="12" style="1" customWidth="1"/>
    <col min="3085" max="3332" width="9" style="1"/>
    <col min="3333" max="3333" width="10.875" style="1" bestFit="1" customWidth="1"/>
    <col min="3334" max="3334" width="34.75" style="1" customWidth="1"/>
    <col min="3335" max="3335" width="11.5" style="1" customWidth="1"/>
    <col min="3336" max="3336" width="14.875" style="1" customWidth="1"/>
    <col min="3337" max="3337" width="12.875" style="1" customWidth="1"/>
    <col min="3338" max="3340" width="12" style="1" customWidth="1"/>
    <col min="3341" max="3588" width="9" style="1"/>
    <col min="3589" max="3589" width="10.875" style="1" bestFit="1" customWidth="1"/>
    <col min="3590" max="3590" width="34.75" style="1" customWidth="1"/>
    <col min="3591" max="3591" width="11.5" style="1" customWidth="1"/>
    <col min="3592" max="3592" width="14.875" style="1" customWidth="1"/>
    <col min="3593" max="3593" width="12.875" style="1" customWidth="1"/>
    <col min="3594" max="3596" width="12" style="1" customWidth="1"/>
    <col min="3597" max="3844" width="9" style="1"/>
    <col min="3845" max="3845" width="10.875" style="1" bestFit="1" customWidth="1"/>
    <col min="3846" max="3846" width="34.75" style="1" customWidth="1"/>
    <col min="3847" max="3847" width="11.5" style="1" customWidth="1"/>
    <col min="3848" max="3848" width="14.875" style="1" customWidth="1"/>
    <col min="3849" max="3849" width="12.875" style="1" customWidth="1"/>
    <col min="3850" max="3852" width="12" style="1" customWidth="1"/>
    <col min="3853" max="4100" width="9" style="1"/>
    <col min="4101" max="4101" width="10.875" style="1" bestFit="1" customWidth="1"/>
    <col min="4102" max="4102" width="34.75" style="1" customWidth="1"/>
    <col min="4103" max="4103" width="11.5" style="1" customWidth="1"/>
    <col min="4104" max="4104" width="14.875" style="1" customWidth="1"/>
    <col min="4105" max="4105" width="12.875" style="1" customWidth="1"/>
    <col min="4106" max="4108" width="12" style="1" customWidth="1"/>
    <col min="4109" max="4356" width="9" style="1"/>
    <col min="4357" max="4357" width="10.875" style="1" bestFit="1" customWidth="1"/>
    <col min="4358" max="4358" width="34.75" style="1" customWidth="1"/>
    <col min="4359" max="4359" width="11.5" style="1" customWidth="1"/>
    <col min="4360" max="4360" width="14.875" style="1" customWidth="1"/>
    <col min="4361" max="4361" width="12.875" style="1" customWidth="1"/>
    <col min="4362" max="4364" width="12" style="1" customWidth="1"/>
    <col min="4365" max="4612" width="9" style="1"/>
    <col min="4613" max="4613" width="10.875" style="1" bestFit="1" customWidth="1"/>
    <col min="4614" max="4614" width="34.75" style="1" customWidth="1"/>
    <col min="4615" max="4615" width="11.5" style="1" customWidth="1"/>
    <col min="4616" max="4616" width="14.875" style="1" customWidth="1"/>
    <col min="4617" max="4617" width="12.875" style="1" customWidth="1"/>
    <col min="4618" max="4620" width="12" style="1" customWidth="1"/>
    <col min="4621" max="4868" width="9" style="1"/>
    <col min="4869" max="4869" width="10.875" style="1" bestFit="1" customWidth="1"/>
    <col min="4870" max="4870" width="34.75" style="1" customWidth="1"/>
    <col min="4871" max="4871" width="11.5" style="1" customWidth="1"/>
    <col min="4872" max="4872" width="14.875" style="1" customWidth="1"/>
    <col min="4873" max="4873" width="12.875" style="1" customWidth="1"/>
    <col min="4874" max="4876" width="12" style="1" customWidth="1"/>
    <col min="4877" max="5124" width="9" style="1"/>
    <col min="5125" max="5125" width="10.875" style="1" bestFit="1" customWidth="1"/>
    <col min="5126" max="5126" width="34.75" style="1" customWidth="1"/>
    <col min="5127" max="5127" width="11.5" style="1" customWidth="1"/>
    <col min="5128" max="5128" width="14.875" style="1" customWidth="1"/>
    <col min="5129" max="5129" width="12.875" style="1" customWidth="1"/>
    <col min="5130" max="5132" width="12" style="1" customWidth="1"/>
    <col min="5133" max="5380" width="9" style="1"/>
    <col min="5381" max="5381" width="10.875" style="1" bestFit="1" customWidth="1"/>
    <col min="5382" max="5382" width="34.75" style="1" customWidth="1"/>
    <col min="5383" max="5383" width="11.5" style="1" customWidth="1"/>
    <col min="5384" max="5384" width="14.875" style="1" customWidth="1"/>
    <col min="5385" max="5385" width="12.875" style="1" customWidth="1"/>
    <col min="5386" max="5388" width="12" style="1" customWidth="1"/>
    <col min="5389" max="5636" width="9" style="1"/>
    <col min="5637" max="5637" width="10.875" style="1" bestFit="1" customWidth="1"/>
    <col min="5638" max="5638" width="34.75" style="1" customWidth="1"/>
    <col min="5639" max="5639" width="11.5" style="1" customWidth="1"/>
    <col min="5640" max="5640" width="14.875" style="1" customWidth="1"/>
    <col min="5641" max="5641" width="12.875" style="1" customWidth="1"/>
    <col min="5642" max="5644" width="12" style="1" customWidth="1"/>
    <col min="5645" max="5892" width="9" style="1"/>
    <col min="5893" max="5893" width="10.875" style="1" bestFit="1" customWidth="1"/>
    <col min="5894" max="5894" width="34.75" style="1" customWidth="1"/>
    <col min="5895" max="5895" width="11.5" style="1" customWidth="1"/>
    <col min="5896" max="5896" width="14.875" style="1" customWidth="1"/>
    <col min="5897" max="5897" width="12.875" style="1" customWidth="1"/>
    <col min="5898" max="5900" width="12" style="1" customWidth="1"/>
    <col min="5901" max="6148" width="9" style="1"/>
    <col min="6149" max="6149" width="10.875" style="1" bestFit="1" customWidth="1"/>
    <col min="6150" max="6150" width="34.75" style="1" customWidth="1"/>
    <col min="6151" max="6151" width="11.5" style="1" customWidth="1"/>
    <col min="6152" max="6152" width="14.875" style="1" customWidth="1"/>
    <col min="6153" max="6153" width="12.875" style="1" customWidth="1"/>
    <col min="6154" max="6156" width="12" style="1" customWidth="1"/>
    <col min="6157" max="6404" width="9" style="1"/>
    <col min="6405" max="6405" width="10.875" style="1" bestFit="1" customWidth="1"/>
    <col min="6406" max="6406" width="34.75" style="1" customWidth="1"/>
    <col min="6407" max="6407" width="11.5" style="1" customWidth="1"/>
    <col min="6408" max="6408" width="14.875" style="1" customWidth="1"/>
    <col min="6409" max="6409" width="12.875" style="1" customWidth="1"/>
    <col min="6410" max="6412" width="12" style="1" customWidth="1"/>
    <col min="6413" max="6660" width="9" style="1"/>
    <col min="6661" max="6661" width="10.875" style="1" bestFit="1" customWidth="1"/>
    <col min="6662" max="6662" width="34.75" style="1" customWidth="1"/>
    <col min="6663" max="6663" width="11.5" style="1" customWidth="1"/>
    <col min="6664" max="6664" width="14.875" style="1" customWidth="1"/>
    <col min="6665" max="6665" width="12.875" style="1" customWidth="1"/>
    <col min="6666" max="6668" width="12" style="1" customWidth="1"/>
    <col min="6669" max="6916" width="9" style="1"/>
    <col min="6917" max="6917" width="10.875" style="1" bestFit="1" customWidth="1"/>
    <col min="6918" max="6918" width="34.75" style="1" customWidth="1"/>
    <col min="6919" max="6919" width="11.5" style="1" customWidth="1"/>
    <col min="6920" max="6920" width="14.875" style="1" customWidth="1"/>
    <col min="6921" max="6921" width="12.875" style="1" customWidth="1"/>
    <col min="6922" max="6924" width="12" style="1" customWidth="1"/>
    <col min="6925" max="7172" width="9" style="1"/>
    <col min="7173" max="7173" width="10.875" style="1" bestFit="1" customWidth="1"/>
    <col min="7174" max="7174" width="34.75" style="1" customWidth="1"/>
    <col min="7175" max="7175" width="11.5" style="1" customWidth="1"/>
    <col min="7176" max="7176" width="14.875" style="1" customWidth="1"/>
    <col min="7177" max="7177" width="12.875" style="1" customWidth="1"/>
    <col min="7178" max="7180" width="12" style="1" customWidth="1"/>
    <col min="7181" max="7428" width="9" style="1"/>
    <col min="7429" max="7429" width="10.875" style="1" bestFit="1" customWidth="1"/>
    <col min="7430" max="7430" width="34.75" style="1" customWidth="1"/>
    <col min="7431" max="7431" width="11.5" style="1" customWidth="1"/>
    <col min="7432" max="7432" width="14.875" style="1" customWidth="1"/>
    <col min="7433" max="7433" width="12.875" style="1" customWidth="1"/>
    <col min="7434" max="7436" width="12" style="1" customWidth="1"/>
    <col min="7437" max="7684" width="9" style="1"/>
    <col min="7685" max="7685" width="10.875" style="1" bestFit="1" customWidth="1"/>
    <col min="7686" max="7686" width="34.75" style="1" customWidth="1"/>
    <col min="7687" max="7687" width="11.5" style="1" customWidth="1"/>
    <col min="7688" max="7688" width="14.875" style="1" customWidth="1"/>
    <col min="7689" max="7689" width="12.875" style="1" customWidth="1"/>
    <col min="7690" max="7692" width="12" style="1" customWidth="1"/>
    <col min="7693" max="7940" width="9" style="1"/>
    <col min="7941" max="7941" width="10.875" style="1" bestFit="1" customWidth="1"/>
    <col min="7942" max="7942" width="34.75" style="1" customWidth="1"/>
    <col min="7943" max="7943" width="11.5" style="1" customWidth="1"/>
    <col min="7944" max="7944" width="14.875" style="1" customWidth="1"/>
    <col min="7945" max="7945" width="12.875" style="1" customWidth="1"/>
    <col min="7946" max="7948" width="12" style="1" customWidth="1"/>
    <col min="7949" max="8196" width="9" style="1"/>
    <col min="8197" max="8197" width="10.875" style="1" bestFit="1" customWidth="1"/>
    <col min="8198" max="8198" width="34.75" style="1" customWidth="1"/>
    <col min="8199" max="8199" width="11.5" style="1" customWidth="1"/>
    <col min="8200" max="8200" width="14.875" style="1" customWidth="1"/>
    <col min="8201" max="8201" width="12.875" style="1" customWidth="1"/>
    <col min="8202" max="8204" width="12" style="1" customWidth="1"/>
    <col min="8205" max="8452" width="9" style="1"/>
    <col min="8453" max="8453" width="10.875" style="1" bestFit="1" customWidth="1"/>
    <col min="8454" max="8454" width="34.75" style="1" customWidth="1"/>
    <col min="8455" max="8455" width="11.5" style="1" customWidth="1"/>
    <col min="8456" max="8456" width="14.875" style="1" customWidth="1"/>
    <col min="8457" max="8457" width="12.875" style="1" customWidth="1"/>
    <col min="8458" max="8460" width="12" style="1" customWidth="1"/>
    <col min="8461" max="8708" width="9" style="1"/>
    <col min="8709" max="8709" width="10.875" style="1" bestFit="1" customWidth="1"/>
    <col min="8710" max="8710" width="34.75" style="1" customWidth="1"/>
    <col min="8711" max="8711" width="11.5" style="1" customWidth="1"/>
    <col min="8712" max="8712" width="14.875" style="1" customWidth="1"/>
    <col min="8713" max="8713" width="12.875" style="1" customWidth="1"/>
    <col min="8714" max="8716" width="12" style="1" customWidth="1"/>
    <col min="8717" max="8964" width="9" style="1"/>
    <col min="8965" max="8965" width="10.875" style="1" bestFit="1" customWidth="1"/>
    <col min="8966" max="8966" width="34.75" style="1" customWidth="1"/>
    <col min="8967" max="8967" width="11.5" style="1" customWidth="1"/>
    <col min="8968" max="8968" width="14.875" style="1" customWidth="1"/>
    <col min="8969" max="8969" width="12.875" style="1" customWidth="1"/>
    <col min="8970" max="8972" width="12" style="1" customWidth="1"/>
    <col min="8973" max="9220" width="9" style="1"/>
    <col min="9221" max="9221" width="10.875" style="1" bestFit="1" customWidth="1"/>
    <col min="9222" max="9222" width="34.75" style="1" customWidth="1"/>
    <col min="9223" max="9223" width="11.5" style="1" customWidth="1"/>
    <col min="9224" max="9224" width="14.875" style="1" customWidth="1"/>
    <col min="9225" max="9225" width="12.875" style="1" customWidth="1"/>
    <col min="9226" max="9228" width="12" style="1" customWidth="1"/>
    <col min="9229" max="9476" width="9" style="1"/>
    <col min="9477" max="9477" width="10.875" style="1" bestFit="1" customWidth="1"/>
    <col min="9478" max="9478" width="34.75" style="1" customWidth="1"/>
    <col min="9479" max="9479" width="11.5" style="1" customWidth="1"/>
    <col min="9480" max="9480" width="14.875" style="1" customWidth="1"/>
    <col min="9481" max="9481" width="12.875" style="1" customWidth="1"/>
    <col min="9482" max="9484" width="12" style="1" customWidth="1"/>
    <col min="9485" max="9732" width="9" style="1"/>
    <col min="9733" max="9733" width="10.875" style="1" bestFit="1" customWidth="1"/>
    <col min="9734" max="9734" width="34.75" style="1" customWidth="1"/>
    <col min="9735" max="9735" width="11.5" style="1" customWidth="1"/>
    <col min="9736" max="9736" width="14.875" style="1" customWidth="1"/>
    <col min="9737" max="9737" width="12.875" style="1" customWidth="1"/>
    <col min="9738" max="9740" width="12" style="1" customWidth="1"/>
    <col min="9741" max="9988" width="9" style="1"/>
    <col min="9989" max="9989" width="10.875" style="1" bestFit="1" customWidth="1"/>
    <col min="9990" max="9990" width="34.75" style="1" customWidth="1"/>
    <col min="9991" max="9991" width="11.5" style="1" customWidth="1"/>
    <col min="9992" max="9992" width="14.875" style="1" customWidth="1"/>
    <col min="9993" max="9993" width="12.875" style="1" customWidth="1"/>
    <col min="9994" max="9996" width="12" style="1" customWidth="1"/>
    <col min="9997" max="10244" width="9" style="1"/>
    <col min="10245" max="10245" width="10.875" style="1" bestFit="1" customWidth="1"/>
    <col min="10246" max="10246" width="34.75" style="1" customWidth="1"/>
    <col min="10247" max="10247" width="11.5" style="1" customWidth="1"/>
    <col min="10248" max="10248" width="14.875" style="1" customWidth="1"/>
    <col min="10249" max="10249" width="12.875" style="1" customWidth="1"/>
    <col min="10250" max="10252" width="12" style="1" customWidth="1"/>
    <col min="10253" max="10500" width="9" style="1"/>
    <col min="10501" max="10501" width="10.875" style="1" bestFit="1" customWidth="1"/>
    <col min="10502" max="10502" width="34.75" style="1" customWidth="1"/>
    <col min="10503" max="10503" width="11.5" style="1" customWidth="1"/>
    <col min="10504" max="10504" width="14.875" style="1" customWidth="1"/>
    <col min="10505" max="10505" width="12.875" style="1" customWidth="1"/>
    <col min="10506" max="10508" width="12" style="1" customWidth="1"/>
    <col min="10509" max="10756" width="9" style="1"/>
    <col min="10757" max="10757" width="10.875" style="1" bestFit="1" customWidth="1"/>
    <col min="10758" max="10758" width="34.75" style="1" customWidth="1"/>
    <col min="10759" max="10759" width="11.5" style="1" customWidth="1"/>
    <col min="10760" max="10760" width="14.875" style="1" customWidth="1"/>
    <col min="10761" max="10761" width="12.875" style="1" customWidth="1"/>
    <col min="10762" max="10764" width="12" style="1" customWidth="1"/>
    <col min="10765" max="11012" width="9" style="1"/>
    <col min="11013" max="11013" width="10.875" style="1" bestFit="1" customWidth="1"/>
    <col min="11014" max="11014" width="34.75" style="1" customWidth="1"/>
    <col min="11015" max="11015" width="11.5" style="1" customWidth="1"/>
    <col min="11016" max="11016" width="14.875" style="1" customWidth="1"/>
    <col min="11017" max="11017" width="12.875" style="1" customWidth="1"/>
    <col min="11018" max="11020" width="12" style="1" customWidth="1"/>
    <col min="11021" max="11268" width="9" style="1"/>
    <col min="11269" max="11269" width="10.875" style="1" bestFit="1" customWidth="1"/>
    <col min="11270" max="11270" width="34.75" style="1" customWidth="1"/>
    <col min="11271" max="11271" width="11.5" style="1" customWidth="1"/>
    <col min="11272" max="11272" width="14.875" style="1" customWidth="1"/>
    <col min="11273" max="11273" width="12.875" style="1" customWidth="1"/>
    <col min="11274" max="11276" width="12" style="1" customWidth="1"/>
    <col min="11277" max="11524" width="9" style="1"/>
    <col min="11525" max="11525" width="10.875" style="1" bestFit="1" customWidth="1"/>
    <col min="11526" max="11526" width="34.75" style="1" customWidth="1"/>
    <col min="11527" max="11527" width="11.5" style="1" customWidth="1"/>
    <col min="11528" max="11528" width="14.875" style="1" customWidth="1"/>
    <col min="11529" max="11529" width="12.875" style="1" customWidth="1"/>
    <col min="11530" max="11532" width="12" style="1" customWidth="1"/>
    <col min="11533" max="11780" width="9" style="1"/>
    <col min="11781" max="11781" width="10.875" style="1" bestFit="1" customWidth="1"/>
    <col min="11782" max="11782" width="34.75" style="1" customWidth="1"/>
    <col min="11783" max="11783" width="11.5" style="1" customWidth="1"/>
    <col min="11784" max="11784" width="14.875" style="1" customWidth="1"/>
    <col min="11785" max="11785" width="12.875" style="1" customWidth="1"/>
    <col min="11786" max="11788" width="12" style="1" customWidth="1"/>
    <col min="11789" max="12036" width="9" style="1"/>
    <col min="12037" max="12037" width="10.875" style="1" bestFit="1" customWidth="1"/>
    <col min="12038" max="12038" width="34.75" style="1" customWidth="1"/>
    <col min="12039" max="12039" width="11.5" style="1" customWidth="1"/>
    <col min="12040" max="12040" width="14.875" style="1" customWidth="1"/>
    <col min="12041" max="12041" width="12.875" style="1" customWidth="1"/>
    <col min="12042" max="12044" width="12" style="1" customWidth="1"/>
    <col min="12045" max="12292" width="9" style="1"/>
    <col min="12293" max="12293" width="10.875" style="1" bestFit="1" customWidth="1"/>
    <col min="12294" max="12294" width="34.75" style="1" customWidth="1"/>
    <col min="12295" max="12295" width="11.5" style="1" customWidth="1"/>
    <col min="12296" max="12296" width="14.875" style="1" customWidth="1"/>
    <col min="12297" max="12297" width="12.875" style="1" customWidth="1"/>
    <col min="12298" max="12300" width="12" style="1" customWidth="1"/>
    <col min="12301" max="12548" width="9" style="1"/>
    <col min="12549" max="12549" width="10.875" style="1" bestFit="1" customWidth="1"/>
    <col min="12550" max="12550" width="34.75" style="1" customWidth="1"/>
    <col min="12551" max="12551" width="11.5" style="1" customWidth="1"/>
    <col min="12552" max="12552" width="14.875" style="1" customWidth="1"/>
    <col min="12553" max="12553" width="12.875" style="1" customWidth="1"/>
    <col min="12554" max="12556" width="12" style="1" customWidth="1"/>
    <col min="12557" max="12804" width="9" style="1"/>
    <col min="12805" max="12805" width="10.875" style="1" bestFit="1" customWidth="1"/>
    <col min="12806" max="12806" width="34.75" style="1" customWidth="1"/>
    <col min="12807" max="12807" width="11.5" style="1" customWidth="1"/>
    <col min="12808" max="12808" width="14.875" style="1" customWidth="1"/>
    <col min="12809" max="12809" width="12.875" style="1" customWidth="1"/>
    <col min="12810" max="12812" width="12" style="1" customWidth="1"/>
    <col min="12813" max="13060" width="9" style="1"/>
    <col min="13061" max="13061" width="10.875" style="1" bestFit="1" customWidth="1"/>
    <col min="13062" max="13062" width="34.75" style="1" customWidth="1"/>
    <col min="13063" max="13063" width="11.5" style="1" customWidth="1"/>
    <col min="13064" max="13064" width="14.875" style="1" customWidth="1"/>
    <col min="13065" max="13065" width="12.875" style="1" customWidth="1"/>
    <col min="13066" max="13068" width="12" style="1" customWidth="1"/>
    <col min="13069" max="13316" width="9" style="1"/>
    <col min="13317" max="13317" width="10.875" style="1" bestFit="1" customWidth="1"/>
    <col min="13318" max="13318" width="34.75" style="1" customWidth="1"/>
    <col min="13319" max="13319" width="11.5" style="1" customWidth="1"/>
    <col min="13320" max="13320" width="14.875" style="1" customWidth="1"/>
    <col min="13321" max="13321" width="12.875" style="1" customWidth="1"/>
    <col min="13322" max="13324" width="12" style="1" customWidth="1"/>
    <col min="13325" max="13572" width="9" style="1"/>
    <col min="13573" max="13573" width="10.875" style="1" bestFit="1" customWidth="1"/>
    <col min="13574" max="13574" width="34.75" style="1" customWidth="1"/>
    <col min="13575" max="13575" width="11.5" style="1" customWidth="1"/>
    <col min="13576" max="13576" width="14.875" style="1" customWidth="1"/>
    <col min="13577" max="13577" width="12.875" style="1" customWidth="1"/>
    <col min="13578" max="13580" width="12" style="1" customWidth="1"/>
    <col min="13581" max="13828" width="9" style="1"/>
    <col min="13829" max="13829" width="10.875" style="1" bestFit="1" customWidth="1"/>
    <col min="13830" max="13830" width="34.75" style="1" customWidth="1"/>
    <col min="13831" max="13831" width="11.5" style="1" customWidth="1"/>
    <col min="13832" max="13832" width="14.875" style="1" customWidth="1"/>
    <col min="13833" max="13833" width="12.875" style="1" customWidth="1"/>
    <col min="13834" max="13836" width="12" style="1" customWidth="1"/>
    <col min="13837" max="14084" width="9" style="1"/>
    <col min="14085" max="14085" width="10.875" style="1" bestFit="1" customWidth="1"/>
    <col min="14086" max="14086" width="34.75" style="1" customWidth="1"/>
    <col min="14087" max="14087" width="11.5" style="1" customWidth="1"/>
    <col min="14088" max="14088" width="14.875" style="1" customWidth="1"/>
    <col min="14089" max="14089" width="12.875" style="1" customWidth="1"/>
    <col min="14090" max="14092" width="12" style="1" customWidth="1"/>
    <col min="14093" max="14340" width="9" style="1"/>
    <col min="14341" max="14341" width="10.875" style="1" bestFit="1" customWidth="1"/>
    <col min="14342" max="14342" width="34.75" style="1" customWidth="1"/>
    <col min="14343" max="14343" width="11.5" style="1" customWidth="1"/>
    <col min="14344" max="14344" width="14.875" style="1" customWidth="1"/>
    <col min="14345" max="14345" width="12.875" style="1" customWidth="1"/>
    <col min="14346" max="14348" width="12" style="1" customWidth="1"/>
    <col min="14349" max="14596" width="9" style="1"/>
    <col min="14597" max="14597" width="10.875" style="1" bestFit="1" customWidth="1"/>
    <col min="14598" max="14598" width="34.75" style="1" customWidth="1"/>
    <col min="14599" max="14599" width="11.5" style="1" customWidth="1"/>
    <col min="14600" max="14600" width="14.875" style="1" customWidth="1"/>
    <col min="14601" max="14601" width="12.875" style="1" customWidth="1"/>
    <col min="14602" max="14604" width="12" style="1" customWidth="1"/>
    <col min="14605" max="14852" width="9" style="1"/>
    <col min="14853" max="14853" width="10.875" style="1" bestFit="1" customWidth="1"/>
    <col min="14854" max="14854" width="34.75" style="1" customWidth="1"/>
    <col min="14855" max="14855" width="11.5" style="1" customWidth="1"/>
    <col min="14856" max="14856" width="14.875" style="1" customWidth="1"/>
    <col min="14857" max="14857" width="12.875" style="1" customWidth="1"/>
    <col min="14858" max="14860" width="12" style="1" customWidth="1"/>
    <col min="14861" max="15108" width="9" style="1"/>
    <col min="15109" max="15109" width="10.875" style="1" bestFit="1" customWidth="1"/>
    <col min="15110" max="15110" width="34.75" style="1" customWidth="1"/>
    <col min="15111" max="15111" width="11.5" style="1" customWidth="1"/>
    <col min="15112" max="15112" width="14.875" style="1" customWidth="1"/>
    <col min="15113" max="15113" width="12.875" style="1" customWidth="1"/>
    <col min="15114" max="15116" width="12" style="1" customWidth="1"/>
    <col min="15117" max="15364" width="9" style="1"/>
    <col min="15365" max="15365" width="10.875" style="1" bestFit="1" customWidth="1"/>
    <col min="15366" max="15366" width="34.75" style="1" customWidth="1"/>
    <col min="15367" max="15367" width="11.5" style="1" customWidth="1"/>
    <col min="15368" max="15368" width="14.875" style="1" customWidth="1"/>
    <col min="15369" max="15369" width="12.875" style="1" customWidth="1"/>
    <col min="15370" max="15372" width="12" style="1" customWidth="1"/>
    <col min="15373" max="15620" width="9" style="1"/>
    <col min="15621" max="15621" width="10.875" style="1" bestFit="1" customWidth="1"/>
    <col min="15622" max="15622" width="34.75" style="1" customWidth="1"/>
    <col min="15623" max="15623" width="11.5" style="1" customWidth="1"/>
    <col min="15624" max="15624" width="14.875" style="1" customWidth="1"/>
    <col min="15625" max="15625" width="12.875" style="1" customWidth="1"/>
    <col min="15626" max="15628" width="12" style="1" customWidth="1"/>
    <col min="15629" max="15876" width="9" style="1"/>
    <col min="15877" max="15877" width="10.875" style="1" bestFit="1" customWidth="1"/>
    <col min="15878" max="15878" width="34.75" style="1" customWidth="1"/>
    <col min="15879" max="15879" width="11.5" style="1" customWidth="1"/>
    <col min="15880" max="15880" width="14.875" style="1" customWidth="1"/>
    <col min="15881" max="15881" width="12.875" style="1" customWidth="1"/>
    <col min="15882" max="15884" width="12" style="1" customWidth="1"/>
    <col min="15885" max="16132" width="9" style="1"/>
    <col min="16133" max="16133" width="10.875" style="1" bestFit="1" customWidth="1"/>
    <col min="16134" max="16134" width="34.75" style="1" customWidth="1"/>
    <col min="16135" max="16135" width="11.5" style="1" customWidth="1"/>
    <col min="16136" max="16136" width="14.875" style="1" customWidth="1"/>
    <col min="16137" max="16137" width="12.875" style="1" customWidth="1"/>
    <col min="16138" max="16140" width="12" style="1" customWidth="1"/>
    <col min="16141" max="16384" width="9" style="1"/>
  </cols>
  <sheetData>
    <row r="1" spans="1:12" ht="84" customHeight="1" x14ac:dyDescent="0.25">
      <c r="F1" s="348" t="s">
        <v>491</v>
      </c>
      <c r="G1" s="348"/>
      <c r="H1" s="348"/>
      <c r="I1" s="348"/>
      <c r="J1" s="348"/>
      <c r="K1" s="348"/>
      <c r="L1" s="348"/>
    </row>
    <row r="2" spans="1:12" ht="18.75" hidden="1" x14ac:dyDescent="0.25">
      <c r="F2" s="197"/>
    </row>
    <row r="3" spans="1:12" ht="18.75" hidden="1" x14ac:dyDescent="0.25">
      <c r="F3" s="197"/>
    </row>
    <row r="4" spans="1:12" ht="18.75" hidden="1" x14ac:dyDescent="0.25">
      <c r="F4" s="197"/>
    </row>
    <row r="5" spans="1:12" ht="18.75" hidden="1" x14ac:dyDescent="0.25">
      <c r="F5" s="197"/>
    </row>
    <row r="6" spans="1:12" ht="18.75" hidden="1" x14ac:dyDescent="0.25">
      <c r="A6" s="227"/>
    </row>
    <row r="7" spans="1:12" ht="18.75" hidden="1" x14ac:dyDescent="0.25">
      <c r="A7" s="227"/>
    </row>
    <row r="8" spans="1:12" ht="18.75" x14ac:dyDescent="0.25">
      <c r="A8" s="227"/>
    </row>
    <row r="9" spans="1:12" ht="18.75" x14ac:dyDescent="0.25">
      <c r="A9" s="227"/>
    </row>
    <row r="10" spans="1:12" ht="18.75" x14ac:dyDescent="0.25">
      <c r="A10" s="344" t="s">
        <v>26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</row>
    <row r="11" spans="1:12" ht="18.75" x14ac:dyDescent="0.25">
      <c r="A11" s="344" t="s">
        <v>113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</row>
    <row r="12" spans="1:12" ht="18.75" x14ac:dyDescent="0.25">
      <c r="A12" s="227"/>
    </row>
    <row r="13" spans="1:12" ht="15.75" customHeight="1" x14ac:dyDescent="0.25">
      <c r="A13" s="345" t="s">
        <v>55</v>
      </c>
      <c r="B13" s="345" t="s">
        <v>110</v>
      </c>
      <c r="C13" s="345" t="s">
        <v>27</v>
      </c>
      <c r="D13" s="345" t="s">
        <v>111</v>
      </c>
      <c r="E13" s="345" t="s">
        <v>112</v>
      </c>
      <c r="F13" s="345"/>
      <c r="G13" s="345"/>
      <c r="H13" s="345"/>
      <c r="I13" s="345"/>
      <c r="J13" s="345"/>
      <c r="K13" s="345"/>
      <c r="L13" s="345"/>
    </row>
    <row r="14" spans="1:12" x14ac:dyDescent="0.25">
      <c r="A14" s="345"/>
      <c r="B14" s="345"/>
      <c r="C14" s="345"/>
      <c r="D14" s="345"/>
      <c r="E14" s="199">
        <v>2016</v>
      </c>
      <c r="F14" s="289">
        <v>2017</v>
      </c>
      <c r="G14" s="289">
        <v>2018</v>
      </c>
      <c r="H14" s="289">
        <v>2019</v>
      </c>
      <c r="I14" s="289">
        <v>2020</v>
      </c>
      <c r="J14" s="289">
        <v>2021</v>
      </c>
      <c r="K14" s="289">
        <v>2022</v>
      </c>
      <c r="L14" s="289">
        <v>2023</v>
      </c>
    </row>
    <row r="15" spans="1:12" x14ac:dyDescent="0.25">
      <c r="A15" s="289">
        <v>1</v>
      </c>
      <c r="B15" s="289">
        <v>2</v>
      </c>
      <c r="C15" s="289">
        <v>3</v>
      </c>
      <c r="D15" s="289">
        <v>4</v>
      </c>
      <c r="E15" s="289">
        <v>5</v>
      </c>
      <c r="F15" s="289">
        <v>6</v>
      </c>
      <c r="G15" s="289">
        <v>7</v>
      </c>
      <c r="H15" s="289">
        <v>8</v>
      </c>
      <c r="I15" s="289">
        <v>9</v>
      </c>
      <c r="J15" s="289">
        <v>10</v>
      </c>
      <c r="K15" s="289">
        <v>11</v>
      </c>
      <c r="L15" s="289">
        <v>12</v>
      </c>
    </row>
    <row r="16" spans="1:12" ht="53.25" hidden="1" customHeight="1" x14ac:dyDescent="0.25">
      <c r="A16" s="337" t="s">
        <v>432</v>
      </c>
      <c r="B16" s="337"/>
      <c r="C16" s="337"/>
      <c r="D16" s="337"/>
      <c r="E16" s="337"/>
      <c r="F16" s="337"/>
      <c r="G16" s="337"/>
      <c r="H16" s="292"/>
      <c r="I16" s="292"/>
      <c r="J16" s="292"/>
      <c r="K16" s="292"/>
      <c r="L16" s="292"/>
    </row>
    <row r="17" spans="1:12" ht="78.75" hidden="1" customHeight="1" x14ac:dyDescent="0.25">
      <c r="A17" s="200">
        <v>1</v>
      </c>
      <c r="B17" s="201" t="s">
        <v>433</v>
      </c>
      <c r="C17" s="202" t="s">
        <v>207</v>
      </c>
      <c r="D17" s="203" t="s">
        <v>434</v>
      </c>
      <c r="E17" s="204">
        <v>92.2</v>
      </c>
      <c r="F17" s="204">
        <v>95</v>
      </c>
      <c r="G17" s="204">
        <v>95</v>
      </c>
      <c r="H17" s="204"/>
      <c r="I17" s="204">
        <v>97</v>
      </c>
      <c r="J17" s="204">
        <v>97</v>
      </c>
      <c r="K17" s="204">
        <v>97</v>
      </c>
      <c r="L17" s="204">
        <v>97</v>
      </c>
    </row>
    <row r="18" spans="1:12" ht="189" hidden="1" customHeight="1" x14ac:dyDescent="0.25">
      <c r="A18" s="200" t="s">
        <v>435</v>
      </c>
      <c r="B18" s="201" t="s">
        <v>206</v>
      </c>
      <c r="C18" s="202" t="s">
        <v>207</v>
      </c>
      <c r="D18" s="203" t="s">
        <v>436</v>
      </c>
      <c r="E18" s="202">
        <v>100</v>
      </c>
      <c r="F18" s="202">
        <v>100</v>
      </c>
      <c r="G18" s="202">
        <v>100</v>
      </c>
      <c r="H18" s="202"/>
      <c r="I18" s="202">
        <v>100</v>
      </c>
      <c r="J18" s="202">
        <v>100</v>
      </c>
      <c r="K18" s="202">
        <v>100</v>
      </c>
      <c r="L18" s="202">
        <v>100</v>
      </c>
    </row>
    <row r="19" spans="1:12" ht="126" hidden="1" customHeight="1" x14ac:dyDescent="0.25">
      <c r="A19" s="200" t="s">
        <v>437</v>
      </c>
      <c r="B19" s="205" t="s">
        <v>438</v>
      </c>
      <c r="C19" s="206" t="s">
        <v>207</v>
      </c>
      <c r="D19" s="206" t="s">
        <v>436</v>
      </c>
      <c r="E19" s="206">
        <v>1.74</v>
      </c>
      <c r="F19" s="206">
        <v>1.5</v>
      </c>
      <c r="G19" s="206">
        <v>1</v>
      </c>
      <c r="H19" s="206"/>
      <c r="I19" s="206">
        <v>1</v>
      </c>
      <c r="J19" s="206">
        <v>1</v>
      </c>
      <c r="K19" s="206">
        <v>1</v>
      </c>
      <c r="L19" s="206">
        <v>1</v>
      </c>
    </row>
    <row r="20" spans="1:12" ht="94.5" hidden="1" customHeight="1" x14ac:dyDescent="0.25">
      <c r="A20" s="200" t="s">
        <v>439</v>
      </c>
      <c r="B20" s="201" t="s">
        <v>440</v>
      </c>
      <c r="C20" s="202" t="s">
        <v>207</v>
      </c>
      <c r="D20" s="206" t="s">
        <v>436</v>
      </c>
      <c r="E20" s="207">
        <v>76.150000000000006</v>
      </c>
      <c r="F20" s="208"/>
      <c r="G20" s="208"/>
      <c r="H20" s="208"/>
      <c r="I20" s="200"/>
      <c r="J20" s="200"/>
      <c r="K20" s="200"/>
      <c r="L20" s="200"/>
    </row>
    <row r="21" spans="1:12" ht="15.75" hidden="1" customHeight="1" x14ac:dyDescent="0.25">
      <c r="A21" s="337" t="s">
        <v>441</v>
      </c>
      <c r="B21" s="337"/>
      <c r="C21" s="337"/>
      <c r="D21" s="337"/>
      <c r="E21" s="337"/>
      <c r="F21" s="337"/>
      <c r="G21" s="337"/>
      <c r="H21" s="292"/>
      <c r="I21" s="292"/>
      <c r="J21" s="292"/>
      <c r="K21" s="292"/>
      <c r="L21" s="292"/>
    </row>
    <row r="22" spans="1:12" ht="15.75" hidden="1" customHeight="1" x14ac:dyDescent="0.25">
      <c r="A22" s="337" t="s">
        <v>490</v>
      </c>
      <c r="B22" s="337"/>
      <c r="C22" s="337"/>
      <c r="D22" s="337"/>
      <c r="E22" s="337"/>
      <c r="F22" s="337"/>
      <c r="G22" s="337"/>
      <c r="H22" s="292"/>
      <c r="I22" s="292"/>
      <c r="J22" s="292"/>
      <c r="K22" s="292"/>
      <c r="L22" s="292"/>
    </row>
    <row r="23" spans="1:12" ht="189" hidden="1" customHeight="1" x14ac:dyDescent="0.25">
      <c r="A23" s="200" t="s">
        <v>332</v>
      </c>
      <c r="B23" s="201" t="s">
        <v>206</v>
      </c>
      <c r="C23" s="202" t="s">
        <v>207</v>
      </c>
      <c r="D23" s="203" t="s">
        <v>436</v>
      </c>
      <c r="E23" s="202">
        <v>100</v>
      </c>
      <c r="F23" s="202">
        <v>100</v>
      </c>
      <c r="G23" s="202">
        <v>100</v>
      </c>
      <c r="H23" s="202"/>
      <c r="I23" s="200" t="s">
        <v>443</v>
      </c>
      <c r="J23" s="200" t="s">
        <v>443</v>
      </c>
      <c r="K23" s="200" t="s">
        <v>443</v>
      </c>
      <c r="L23" s="200" t="s">
        <v>443</v>
      </c>
    </row>
    <row r="24" spans="1:12" ht="171.75" hidden="1" customHeight="1" x14ac:dyDescent="0.25">
      <c r="A24" s="200" t="s">
        <v>337</v>
      </c>
      <c r="B24" s="201" t="s">
        <v>209</v>
      </c>
      <c r="C24" s="202" t="s">
        <v>207</v>
      </c>
      <c r="D24" s="203" t="s">
        <v>436</v>
      </c>
      <c r="E24" s="202">
        <v>60</v>
      </c>
      <c r="F24" s="202">
        <v>60</v>
      </c>
      <c r="G24" s="202">
        <v>60</v>
      </c>
      <c r="H24" s="202"/>
      <c r="I24" s="200"/>
      <c r="J24" s="200"/>
      <c r="K24" s="200"/>
      <c r="L24" s="200"/>
    </row>
    <row r="25" spans="1:12" ht="15.75" hidden="1" customHeight="1" x14ac:dyDescent="0.25">
      <c r="A25" s="337" t="s">
        <v>262</v>
      </c>
      <c r="B25" s="337"/>
      <c r="C25" s="337"/>
      <c r="D25" s="337"/>
      <c r="E25" s="337"/>
      <c r="F25" s="337"/>
      <c r="G25" s="337"/>
      <c r="H25" s="292"/>
      <c r="I25" s="292"/>
      <c r="J25" s="292"/>
      <c r="K25" s="292"/>
      <c r="L25" s="292"/>
    </row>
    <row r="26" spans="1:12" ht="173.25" hidden="1" customHeight="1" x14ac:dyDescent="0.25">
      <c r="A26" s="200" t="s">
        <v>445</v>
      </c>
      <c r="B26" s="201" t="s">
        <v>446</v>
      </c>
      <c r="C26" s="206" t="s">
        <v>207</v>
      </c>
      <c r="D26" s="203" t="s">
        <v>434</v>
      </c>
      <c r="E26" s="210">
        <v>9.4</v>
      </c>
      <c r="F26" s="210">
        <v>9.4</v>
      </c>
      <c r="G26" s="210">
        <v>5</v>
      </c>
      <c r="H26" s="210"/>
      <c r="I26" s="200" t="s">
        <v>437</v>
      </c>
      <c r="J26" s="200" t="s">
        <v>437</v>
      </c>
      <c r="K26" s="200" t="s">
        <v>437</v>
      </c>
      <c r="L26" s="200" t="s">
        <v>437</v>
      </c>
    </row>
    <row r="27" spans="1:12" ht="141.75" hidden="1" customHeight="1" x14ac:dyDescent="0.25">
      <c r="A27" s="200" t="s">
        <v>342</v>
      </c>
      <c r="B27" s="201" t="s">
        <v>447</v>
      </c>
      <c r="C27" s="206" t="s">
        <v>207</v>
      </c>
      <c r="D27" s="203" t="s">
        <v>434</v>
      </c>
      <c r="E27" s="211">
        <v>83.96</v>
      </c>
      <c r="F27" s="211">
        <v>83.96</v>
      </c>
      <c r="G27" s="211">
        <v>83.96</v>
      </c>
      <c r="H27" s="211"/>
      <c r="I27" s="200" t="s">
        <v>443</v>
      </c>
      <c r="J27" s="200" t="s">
        <v>443</v>
      </c>
      <c r="K27" s="200" t="s">
        <v>443</v>
      </c>
      <c r="L27" s="200" t="s">
        <v>443</v>
      </c>
    </row>
    <row r="28" spans="1:12" ht="63" hidden="1" customHeight="1" x14ac:dyDescent="0.25">
      <c r="A28" s="200" t="s">
        <v>448</v>
      </c>
      <c r="B28" s="201" t="s">
        <v>449</v>
      </c>
      <c r="C28" s="206" t="s">
        <v>207</v>
      </c>
      <c r="D28" s="206" t="s">
        <v>436</v>
      </c>
      <c r="E28" s="212">
        <v>98</v>
      </c>
      <c r="F28" s="212">
        <v>98</v>
      </c>
      <c r="G28" s="212">
        <v>100</v>
      </c>
      <c r="H28" s="212"/>
      <c r="I28" s="200" t="s">
        <v>443</v>
      </c>
      <c r="J28" s="200" t="s">
        <v>443</v>
      </c>
      <c r="K28" s="200" t="s">
        <v>443</v>
      </c>
      <c r="L28" s="200" t="s">
        <v>443</v>
      </c>
    </row>
    <row r="29" spans="1:12" ht="110.25" hidden="1" customHeight="1" x14ac:dyDescent="0.25">
      <c r="A29" s="200" t="s">
        <v>450</v>
      </c>
      <c r="B29" s="201" t="s">
        <v>451</v>
      </c>
      <c r="C29" s="202" t="s">
        <v>207</v>
      </c>
      <c r="D29" s="206" t="s">
        <v>436</v>
      </c>
      <c r="E29" s="207">
        <v>2.64</v>
      </c>
      <c r="F29" s="207">
        <v>2.64</v>
      </c>
      <c r="G29" s="207">
        <v>1</v>
      </c>
      <c r="H29" s="207"/>
      <c r="I29" s="200" t="s">
        <v>452</v>
      </c>
      <c r="J29" s="200" t="s">
        <v>452</v>
      </c>
      <c r="K29" s="200" t="s">
        <v>452</v>
      </c>
      <c r="L29" s="200" t="s">
        <v>452</v>
      </c>
    </row>
    <row r="30" spans="1:12" ht="110.25" hidden="1" customHeight="1" x14ac:dyDescent="0.25">
      <c r="A30" s="200" t="s">
        <v>453</v>
      </c>
      <c r="B30" s="201" t="s">
        <v>454</v>
      </c>
      <c r="C30" s="206" t="s">
        <v>207</v>
      </c>
      <c r="D30" s="203" t="s">
        <v>434</v>
      </c>
      <c r="E30" s="211">
        <v>17.5</v>
      </c>
      <c r="F30" s="211">
        <v>17.5</v>
      </c>
      <c r="G30" s="211">
        <v>9</v>
      </c>
      <c r="H30" s="211"/>
      <c r="I30" s="200" t="s">
        <v>455</v>
      </c>
      <c r="J30" s="200" t="s">
        <v>455</v>
      </c>
      <c r="K30" s="200" t="s">
        <v>455</v>
      </c>
      <c r="L30" s="200" t="s">
        <v>455</v>
      </c>
    </row>
    <row r="31" spans="1:12" ht="173.25" hidden="1" customHeight="1" x14ac:dyDescent="0.25">
      <c r="A31" s="200" t="s">
        <v>456</v>
      </c>
      <c r="B31" s="201" t="s">
        <v>457</v>
      </c>
      <c r="C31" s="213" t="s">
        <v>207</v>
      </c>
      <c r="D31" s="206" t="s">
        <v>436</v>
      </c>
      <c r="E31" s="213">
        <v>100</v>
      </c>
      <c r="F31" s="213">
        <v>100</v>
      </c>
      <c r="G31" s="213">
        <v>100</v>
      </c>
      <c r="H31" s="213"/>
      <c r="I31" s="200" t="s">
        <v>443</v>
      </c>
      <c r="J31" s="200" t="s">
        <v>443</v>
      </c>
      <c r="K31" s="200" t="s">
        <v>443</v>
      </c>
      <c r="L31" s="200" t="s">
        <v>443</v>
      </c>
    </row>
    <row r="32" spans="1:12" ht="110.25" hidden="1" customHeight="1" x14ac:dyDescent="0.25">
      <c r="A32" s="200" t="s">
        <v>458</v>
      </c>
      <c r="B32" s="201" t="s">
        <v>459</v>
      </c>
      <c r="C32" s="213" t="s">
        <v>207</v>
      </c>
      <c r="D32" s="206" t="s">
        <v>436</v>
      </c>
      <c r="E32" s="214">
        <v>48</v>
      </c>
      <c r="F32" s="214">
        <v>48</v>
      </c>
      <c r="G32" s="214">
        <v>48</v>
      </c>
      <c r="H32" s="214"/>
      <c r="I32" s="200" t="s">
        <v>460</v>
      </c>
      <c r="J32" s="200" t="s">
        <v>460</v>
      </c>
      <c r="K32" s="200" t="s">
        <v>460</v>
      </c>
      <c r="L32" s="200" t="s">
        <v>460</v>
      </c>
    </row>
    <row r="33" spans="1:12" ht="110.25" hidden="1" customHeight="1" x14ac:dyDescent="0.25">
      <c r="A33" s="200" t="s">
        <v>461</v>
      </c>
      <c r="B33" s="201" t="s">
        <v>462</v>
      </c>
      <c r="C33" s="213" t="s">
        <v>207</v>
      </c>
      <c r="D33" s="206" t="s">
        <v>436</v>
      </c>
      <c r="E33" s="214">
        <v>12</v>
      </c>
      <c r="F33" s="214">
        <v>12</v>
      </c>
      <c r="G33" s="214">
        <v>75</v>
      </c>
      <c r="H33" s="214"/>
      <c r="I33" s="200" t="s">
        <v>443</v>
      </c>
      <c r="J33" s="200" t="s">
        <v>443</v>
      </c>
      <c r="K33" s="200" t="s">
        <v>443</v>
      </c>
      <c r="L33" s="200" t="s">
        <v>443</v>
      </c>
    </row>
    <row r="34" spans="1:12" ht="15.75" hidden="1" customHeight="1" x14ac:dyDescent="0.25">
      <c r="A34" s="336" t="s">
        <v>463</v>
      </c>
      <c r="B34" s="336"/>
      <c r="C34" s="336"/>
      <c r="D34" s="336"/>
      <c r="E34" s="336"/>
      <c r="F34" s="336"/>
      <c r="G34" s="336"/>
      <c r="H34" s="291"/>
      <c r="I34" s="291"/>
      <c r="J34" s="291"/>
      <c r="K34" s="291"/>
      <c r="L34" s="291"/>
    </row>
    <row r="35" spans="1:12" ht="110.25" hidden="1" customHeight="1" x14ac:dyDescent="0.25">
      <c r="A35" s="216" t="s">
        <v>349</v>
      </c>
      <c r="B35" s="205" t="s">
        <v>464</v>
      </c>
      <c r="C35" s="202" t="s">
        <v>207</v>
      </c>
      <c r="D35" s="203" t="s">
        <v>436</v>
      </c>
      <c r="E35" s="206">
        <v>70.599999999999994</v>
      </c>
      <c r="F35" s="206">
        <v>70.599999999999994</v>
      </c>
      <c r="G35" s="206">
        <v>70.599999999999994</v>
      </c>
      <c r="H35" s="206"/>
      <c r="I35" s="216" t="s">
        <v>465</v>
      </c>
      <c r="J35" s="216" t="s">
        <v>465</v>
      </c>
      <c r="K35" s="216" t="s">
        <v>465</v>
      </c>
      <c r="L35" s="216" t="s">
        <v>465</v>
      </c>
    </row>
    <row r="36" spans="1:12" ht="189" hidden="1" customHeight="1" x14ac:dyDescent="0.25">
      <c r="A36" s="216" t="s">
        <v>390</v>
      </c>
      <c r="B36" s="205" t="s">
        <v>466</v>
      </c>
      <c r="C36" s="202" t="s">
        <v>207</v>
      </c>
      <c r="D36" s="203" t="s">
        <v>436</v>
      </c>
      <c r="E36" s="206">
        <v>100</v>
      </c>
      <c r="F36" s="206">
        <v>100</v>
      </c>
      <c r="G36" s="206">
        <v>100</v>
      </c>
      <c r="H36" s="206"/>
      <c r="I36" s="206">
        <v>100</v>
      </c>
      <c r="J36" s="206">
        <v>100</v>
      </c>
      <c r="K36" s="206">
        <v>100</v>
      </c>
      <c r="L36" s="206">
        <v>100</v>
      </c>
    </row>
    <row r="37" spans="1:12" ht="15.75" hidden="1" customHeight="1" x14ac:dyDescent="0.25">
      <c r="A37" s="336" t="s">
        <v>289</v>
      </c>
      <c r="B37" s="336"/>
      <c r="C37" s="336"/>
      <c r="D37" s="336"/>
      <c r="E37" s="336"/>
      <c r="F37" s="336"/>
      <c r="G37" s="336"/>
      <c r="H37" s="291"/>
      <c r="I37" s="291"/>
      <c r="J37" s="291"/>
      <c r="K37" s="291"/>
      <c r="L37" s="291"/>
    </row>
    <row r="38" spans="1:12" ht="126" hidden="1" customHeight="1" x14ac:dyDescent="0.25">
      <c r="A38" s="216" t="s">
        <v>290</v>
      </c>
      <c r="B38" s="205" t="s">
        <v>467</v>
      </c>
      <c r="C38" s="202" t="s">
        <v>207</v>
      </c>
      <c r="D38" s="203" t="s">
        <v>436</v>
      </c>
      <c r="E38" s="206">
        <v>80.5</v>
      </c>
      <c r="F38" s="206">
        <v>80.5</v>
      </c>
      <c r="G38" s="206">
        <v>80.5</v>
      </c>
      <c r="H38" s="206"/>
      <c r="I38" s="216" t="s">
        <v>443</v>
      </c>
      <c r="J38" s="216" t="s">
        <v>443</v>
      </c>
      <c r="K38" s="216" t="s">
        <v>443</v>
      </c>
      <c r="L38" s="216" t="s">
        <v>443</v>
      </c>
    </row>
    <row r="39" spans="1:12" ht="15.75" hidden="1" customHeight="1" x14ac:dyDescent="0.25">
      <c r="A39" s="338" t="s">
        <v>468</v>
      </c>
      <c r="B39" s="338"/>
      <c r="C39" s="338"/>
      <c r="D39" s="338"/>
      <c r="E39" s="338"/>
      <c r="F39" s="338"/>
      <c r="G39" s="338"/>
      <c r="H39" s="293"/>
      <c r="I39" s="293"/>
      <c r="J39" s="293"/>
      <c r="K39" s="293"/>
      <c r="L39" s="293"/>
    </row>
    <row r="40" spans="1:12" ht="31.5" hidden="1" customHeight="1" x14ac:dyDescent="0.25">
      <c r="A40" s="218" t="s">
        <v>296</v>
      </c>
      <c r="B40" s="205" t="s">
        <v>469</v>
      </c>
      <c r="C40" s="206" t="s">
        <v>207</v>
      </c>
      <c r="D40" s="203" t="s">
        <v>436</v>
      </c>
      <c r="E40" s="203">
        <v>82.9</v>
      </c>
      <c r="F40" s="203">
        <v>82.9</v>
      </c>
      <c r="G40" s="203">
        <v>82.9</v>
      </c>
      <c r="H40" s="203"/>
      <c r="I40" s="218" t="s">
        <v>465</v>
      </c>
      <c r="J40" s="218" t="s">
        <v>465</v>
      </c>
      <c r="K40" s="218" t="s">
        <v>465</v>
      </c>
      <c r="L40" s="218" t="s">
        <v>465</v>
      </c>
    </row>
    <row r="41" spans="1:12" ht="15.75" hidden="1" customHeight="1" x14ac:dyDescent="0.25">
      <c r="A41" s="335" t="s">
        <v>470</v>
      </c>
      <c r="B41" s="335"/>
      <c r="C41" s="335"/>
      <c r="D41" s="335"/>
      <c r="E41" s="335"/>
      <c r="F41" s="335"/>
      <c r="G41" s="335"/>
      <c r="H41" s="290"/>
      <c r="I41" s="290"/>
      <c r="J41" s="290"/>
      <c r="K41" s="290"/>
      <c r="L41" s="290"/>
    </row>
    <row r="42" spans="1:12" ht="15.75" hidden="1" customHeight="1" x14ac:dyDescent="0.25">
      <c r="A42" s="336" t="s">
        <v>471</v>
      </c>
      <c r="B42" s="336"/>
      <c r="C42" s="336"/>
      <c r="D42" s="336"/>
      <c r="E42" s="336"/>
      <c r="F42" s="336"/>
      <c r="G42" s="336"/>
      <c r="H42" s="291"/>
      <c r="I42" s="291"/>
      <c r="J42" s="291"/>
      <c r="K42" s="291"/>
      <c r="L42" s="291"/>
    </row>
    <row r="43" spans="1:12" ht="173.25" hidden="1" customHeight="1" x14ac:dyDescent="0.25">
      <c r="A43" s="200" t="s">
        <v>371</v>
      </c>
      <c r="B43" s="201" t="s">
        <v>472</v>
      </c>
      <c r="C43" s="213" t="s">
        <v>207</v>
      </c>
      <c r="D43" s="203" t="s">
        <v>434</v>
      </c>
      <c r="E43" s="207">
        <v>97.13</v>
      </c>
      <c r="F43" s="207">
        <v>97.13</v>
      </c>
      <c r="G43" s="207">
        <v>97.13</v>
      </c>
      <c r="H43" s="207"/>
      <c r="I43" s="207">
        <v>97.13</v>
      </c>
      <c r="J43" s="207">
        <v>97.13</v>
      </c>
      <c r="K43" s="207">
        <v>97.13</v>
      </c>
      <c r="L43" s="207">
        <v>97.13</v>
      </c>
    </row>
    <row r="44" spans="1:12" ht="78.75" hidden="1" customHeight="1" x14ac:dyDescent="0.25">
      <c r="A44" s="200" t="s">
        <v>342</v>
      </c>
      <c r="B44" s="201" t="s">
        <v>473</v>
      </c>
      <c r="C44" s="206" t="s">
        <v>374</v>
      </c>
      <c r="D44" s="203" t="s">
        <v>436</v>
      </c>
      <c r="E44" s="220">
        <v>10</v>
      </c>
      <c r="F44" s="220">
        <v>10</v>
      </c>
      <c r="G44" s="220">
        <v>10</v>
      </c>
      <c r="H44" s="220"/>
      <c r="I44" s="220">
        <v>10</v>
      </c>
      <c r="J44" s="220">
        <v>10</v>
      </c>
      <c r="K44" s="220">
        <v>10</v>
      </c>
      <c r="L44" s="220">
        <v>10</v>
      </c>
    </row>
    <row r="45" spans="1:12" ht="126" hidden="1" customHeight="1" x14ac:dyDescent="0.25">
      <c r="A45" s="200" t="s">
        <v>448</v>
      </c>
      <c r="B45" s="201" t="s">
        <v>474</v>
      </c>
      <c r="C45" s="206" t="s">
        <v>374</v>
      </c>
      <c r="D45" s="203" t="s">
        <v>436</v>
      </c>
      <c r="E45" s="220">
        <v>2</v>
      </c>
      <c r="F45" s="220">
        <v>2</v>
      </c>
      <c r="G45" s="220">
        <v>2</v>
      </c>
      <c r="H45" s="220"/>
      <c r="I45" s="220">
        <v>2</v>
      </c>
      <c r="J45" s="220">
        <v>2</v>
      </c>
      <c r="K45" s="220">
        <v>2</v>
      </c>
      <c r="L45" s="220">
        <v>2</v>
      </c>
    </row>
    <row r="46" spans="1:12" ht="236.25" hidden="1" customHeight="1" x14ac:dyDescent="0.25">
      <c r="A46" s="200" t="s">
        <v>475</v>
      </c>
      <c r="B46" s="201" t="s">
        <v>476</v>
      </c>
      <c r="C46" s="213" t="s">
        <v>207</v>
      </c>
      <c r="D46" s="203" t="s">
        <v>434</v>
      </c>
      <c r="E46" s="202">
        <v>3</v>
      </c>
      <c r="F46" s="202">
        <v>3</v>
      </c>
      <c r="G46" s="202">
        <v>3</v>
      </c>
      <c r="H46" s="202"/>
      <c r="I46" s="200" t="s">
        <v>437</v>
      </c>
      <c r="J46" s="200" t="s">
        <v>437</v>
      </c>
      <c r="K46" s="200" t="s">
        <v>437</v>
      </c>
      <c r="L46" s="200" t="s">
        <v>437</v>
      </c>
    </row>
    <row r="47" spans="1:12" ht="15.75" customHeight="1" x14ac:dyDescent="0.25">
      <c r="A47" s="329" t="s">
        <v>477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1"/>
    </row>
    <row r="48" spans="1:12" x14ac:dyDescent="0.25">
      <c r="A48" s="339" t="s">
        <v>478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1"/>
    </row>
    <row r="49" spans="1:12" ht="94.5" x14ac:dyDescent="0.25">
      <c r="A49" s="216" t="s">
        <v>372</v>
      </c>
      <c r="B49" s="292" t="s">
        <v>492</v>
      </c>
      <c r="C49" s="206" t="s">
        <v>207</v>
      </c>
      <c r="D49" s="206" t="s">
        <v>497</v>
      </c>
      <c r="E49" s="202">
        <v>100</v>
      </c>
      <c r="F49" s="202">
        <v>100</v>
      </c>
      <c r="G49" s="202">
        <v>100</v>
      </c>
      <c r="H49" s="216" t="s">
        <v>443</v>
      </c>
      <c r="I49" s="216" t="s">
        <v>443</v>
      </c>
      <c r="J49" s="216" t="s">
        <v>443</v>
      </c>
      <c r="K49" s="216" t="s">
        <v>443</v>
      </c>
      <c r="L49" s="216" t="s">
        <v>443</v>
      </c>
    </row>
    <row r="50" spans="1:12" ht="78.75" x14ac:dyDescent="0.25">
      <c r="A50" s="200" t="s">
        <v>481</v>
      </c>
      <c r="B50" s="221" t="s">
        <v>482</v>
      </c>
      <c r="C50" s="206" t="s">
        <v>207</v>
      </c>
      <c r="D50" s="206" t="s">
        <v>497</v>
      </c>
      <c r="E50" s="202">
        <v>100</v>
      </c>
      <c r="F50" s="202">
        <v>100</v>
      </c>
      <c r="G50" s="202">
        <v>100</v>
      </c>
      <c r="H50" s="200" t="s">
        <v>443</v>
      </c>
      <c r="I50" s="200" t="s">
        <v>443</v>
      </c>
      <c r="J50" s="200" t="s">
        <v>443</v>
      </c>
      <c r="K50" s="200" t="s">
        <v>443</v>
      </c>
      <c r="L50" s="200" t="s">
        <v>443</v>
      </c>
    </row>
    <row r="51" spans="1:12" ht="78.75" x14ac:dyDescent="0.25">
      <c r="A51" s="206" t="s">
        <v>493</v>
      </c>
      <c r="B51" s="292" t="s">
        <v>484</v>
      </c>
      <c r="C51" s="206" t="s">
        <v>207</v>
      </c>
      <c r="D51" s="206" t="s">
        <v>497</v>
      </c>
      <c r="E51" s="206">
        <v>100</v>
      </c>
      <c r="F51" s="206">
        <v>100</v>
      </c>
      <c r="G51" s="206">
        <v>100</v>
      </c>
      <c r="H51" s="206">
        <v>100</v>
      </c>
      <c r="I51" s="206">
        <v>100</v>
      </c>
      <c r="J51" s="206">
        <v>100</v>
      </c>
      <c r="K51" s="206">
        <v>100</v>
      </c>
      <c r="L51" s="206">
        <v>100</v>
      </c>
    </row>
    <row r="52" spans="1:12" ht="78.75" x14ac:dyDescent="0.25">
      <c r="A52" s="222" t="s">
        <v>494</v>
      </c>
      <c r="B52" s="221" t="s">
        <v>486</v>
      </c>
      <c r="C52" s="202" t="s">
        <v>207</v>
      </c>
      <c r="D52" s="221" t="s">
        <v>498</v>
      </c>
      <c r="E52" s="224" t="s">
        <v>488</v>
      </c>
      <c r="F52" s="224" t="s">
        <v>488</v>
      </c>
      <c r="G52" s="257">
        <v>0.95</v>
      </c>
      <c r="H52" s="224" t="s">
        <v>488</v>
      </c>
      <c r="I52" s="224" t="s">
        <v>488</v>
      </c>
      <c r="J52" s="224" t="s">
        <v>488</v>
      </c>
      <c r="K52" s="224" t="s">
        <v>488</v>
      </c>
      <c r="L52" s="224" t="s">
        <v>488</v>
      </c>
    </row>
  </sheetData>
  <mergeCells count="19">
    <mergeCell ref="A37:G37"/>
    <mergeCell ref="F1:L1"/>
    <mergeCell ref="A10:L10"/>
    <mergeCell ref="A11:L11"/>
    <mergeCell ref="A13:A14"/>
    <mergeCell ref="B13:B14"/>
    <mergeCell ref="C13:C14"/>
    <mergeCell ref="D13:D14"/>
    <mergeCell ref="E13:L13"/>
    <mergeCell ref="A16:G16"/>
    <mergeCell ref="A21:G21"/>
    <mergeCell ref="A22:G22"/>
    <mergeCell ref="A25:G25"/>
    <mergeCell ref="A34:G34"/>
    <mergeCell ref="A39:G39"/>
    <mergeCell ref="A41:G41"/>
    <mergeCell ref="A42:G42"/>
    <mergeCell ref="A47:L47"/>
    <mergeCell ref="A48:L48"/>
  </mergeCells>
  <pageMargins left="0.70866141732283472" right="0.70866141732283472" top="1.1811023622047245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6"/>
  <sheetViews>
    <sheetView zoomScale="70" zoomScaleNormal="70" workbookViewId="0">
      <selection activeCell="L27" sqref="L27"/>
    </sheetView>
  </sheetViews>
  <sheetFormatPr defaultRowHeight="15.75" x14ac:dyDescent="0.2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 x14ac:dyDescent="0.25">
      <c r="D1" s="2" t="s">
        <v>22</v>
      </c>
    </row>
    <row r="2" spans="1:7" ht="18.75" x14ac:dyDescent="0.25">
      <c r="D2" s="2" t="s">
        <v>23</v>
      </c>
    </row>
    <row r="3" spans="1:7" ht="18.75" x14ac:dyDescent="0.25">
      <c r="D3" s="2" t="s">
        <v>0</v>
      </c>
    </row>
    <row r="4" spans="1:7" ht="18.75" x14ac:dyDescent="0.25">
      <c r="D4" s="2" t="s">
        <v>1</v>
      </c>
    </row>
    <row r="5" spans="1:7" ht="18.75" x14ac:dyDescent="0.25">
      <c r="D5" s="2" t="s">
        <v>2</v>
      </c>
    </row>
    <row r="6" spans="1:7" ht="18.75" x14ac:dyDescent="0.25">
      <c r="A6" s="3"/>
    </row>
    <row r="7" spans="1:7" ht="18.75" x14ac:dyDescent="0.25">
      <c r="A7" s="3"/>
    </row>
    <row r="8" spans="1:7" ht="18.75" x14ac:dyDescent="0.25">
      <c r="A8" s="3"/>
    </row>
    <row r="9" spans="1:7" ht="18.75" x14ac:dyDescent="0.25">
      <c r="A9" s="3"/>
    </row>
    <row r="10" spans="1:7" ht="18.75" x14ac:dyDescent="0.25">
      <c r="A10" s="352" t="s">
        <v>3</v>
      </c>
      <c r="B10" s="352"/>
      <c r="C10" s="352"/>
      <c r="D10" s="352"/>
      <c r="E10" s="352"/>
      <c r="F10" s="352"/>
      <c r="G10" s="352"/>
    </row>
    <row r="11" spans="1:7" ht="18.75" x14ac:dyDescent="0.25">
      <c r="A11" s="352" t="s">
        <v>4</v>
      </c>
      <c r="B11" s="352"/>
      <c r="C11" s="352"/>
      <c r="D11" s="352"/>
      <c r="E11" s="352"/>
      <c r="F11" s="352"/>
      <c r="G11" s="352"/>
    </row>
    <row r="12" spans="1:7" ht="18.75" x14ac:dyDescent="0.25">
      <c r="A12" s="3"/>
    </row>
    <row r="13" spans="1:7" x14ac:dyDescent="0.25">
      <c r="A13" s="353" t="s">
        <v>55</v>
      </c>
      <c r="B13" s="353" t="s">
        <v>5</v>
      </c>
      <c r="C13" s="354" t="s">
        <v>24</v>
      </c>
      <c r="D13" s="353" t="s">
        <v>6</v>
      </c>
      <c r="E13" s="353" t="s">
        <v>7</v>
      </c>
      <c r="F13" s="353"/>
      <c r="G13" s="353"/>
    </row>
    <row r="14" spans="1:7" ht="47.25" x14ac:dyDescent="0.25">
      <c r="A14" s="353"/>
      <c r="B14" s="353"/>
      <c r="C14" s="354"/>
      <c r="D14" s="353"/>
      <c r="E14" s="5" t="s">
        <v>8</v>
      </c>
      <c r="F14" s="5" t="s">
        <v>9</v>
      </c>
      <c r="G14" s="5" t="s">
        <v>10</v>
      </c>
    </row>
    <row r="15" spans="1:7" x14ac:dyDescent="0.25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 x14ac:dyDescent="0.25">
      <c r="A16" s="351"/>
      <c r="B16" s="351" t="s">
        <v>11</v>
      </c>
      <c r="C16" s="351" t="s">
        <v>12</v>
      </c>
      <c r="D16" s="6" t="s">
        <v>13</v>
      </c>
      <c r="E16" s="6"/>
      <c r="F16" s="6"/>
      <c r="G16" s="6"/>
    </row>
    <row r="17" spans="1:7" x14ac:dyDescent="0.25">
      <c r="A17" s="351"/>
      <c r="B17" s="351"/>
      <c r="C17" s="351"/>
      <c r="D17" s="6" t="s">
        <v>14</v>
      </c>
      <c r="E17" s="6"/>
      <c r="F17" s="6"/>
      <c r="G17" s="6"/>
    </row>
    <row r="18" spans="1:7" ht="31.5" x14ac:dyDescent="0.25">
      <c r="A18" s="351"/>
      <c r="B18" s="351"/>
      <c r="C18" s="351"/>
      <c r="D18" s="6" t="s">
        <v>15</v>
      </c>
      <c r="E18" s="6"/>
      <c r="F18" s="6"/>
      <c r="G18" s="6"/>
    </row>
    <row r="19" spans="1:7" ht="31.5" x14ac:dyDescent="0.25">
      <c r="A19" s="351"/>
      <c r="B19" s="351"/>
      <c r="C19" s="351" t="s">
        <v>12</v>
      </c>
      <c r="D19" s="6" t="s">
        <v>13</v>
      </c>
      <c r="E19" s="6"/>
      <c r="F19" s="6"/>
      <c r="G19" s="6"/>
    </row>
    <row r="20" spans="1:7" x14ac:dyDescent="0.25">
      <c r="A20" s="351"/>
      <c r="B20" s="351"/>
      <c r="C20" s="351"/>
      <c r="D20" s="6" t="s">
        <v>14</v>
      </c>
      <c r="E20" s="6"/>
      <c r="F20" s="6"/>
      <c r="G20" s="6"/>
    </row>
    <row r="21" spans="1:7" ht="31.5" x14ac:dyDescent="0.25">
      <c r="A21" s="351"/>
      <c r="B21" s="351"/>
      <c r="C21" s="351"/>
      <c r="D21" s="6" t="s">
        <v>15</v>
      </c>
      <c r="E21" s="6"/>
      <c r="F21" s="6"/>
      <c r="G21" s="6"/>
    </row>
    <row r="22" spans="1:7" ht="94.5" x14ac:dyDescent="0.25">
      <c r="A22" s="6"/>
      <c r="B22" s="6" t="s">
        <v>16</v>
      </c>
      <c r="C22" s="6"/>
      <c r="D22" s="6"/>
      <c r="E22" s="6"/>
      <c r="F22" s="6"/>
      <c r="G22" s="6"/>
    </row>
    <row r="23" spans="1:7" ht="31.5" x14ac:dyDescent="0.25">
      <c r="A23" s="351"/>
      <c r="B23" s="351" t="s">
        <v>17</v>
      </c>
      <c r="C23" s="351" t="s">
        <v>12</v>
      </c>
      <c r="D23" s="6" t="s">
        <v>13</v>
      </c>
      <c r="E23" s="6"/>
      <c r="F23" s="6"/>
      <c r="G23" s="6"/>
    </row>
    <row r="24" spans="1:7" x14ac:dyDescent="0.25">
      <c r="A24" s="351"/>
      <c r="B24" s="351"/>
      <c r="C24" s="351"/>
      <c r="D24" s="6" t="s">
        <v>14</v>
      </c>
      <c r="E24" s="6"/>
      <c r="F24" s="6"/>
      <c r="G24" s="6"/>
    </row>
    <row r="25" spans="1:7" ht="31.5" x14ac:dyDescent="0.25">
      <c r="A25" s="351"/>
      <c r="B25" s="351"/>
      <c r="C25" s="351"/>
      <c r="D25" s="6" t="s">
        <v>15</v>
      </c>
      <c r="E25" s="6"/>
      <c r="F25" s="6"/>
      <c r="G25" s="6"/>
    </row>
    <row r="26" spans="1:7" ht="31.5" x14ac:dyDescent="0.25">
      <c r="A26" s="351"/>
      <c r="B26" s="351"/>
      <c r="C26" s="351" t="s">
        <v>12</v>
      </c>
      <c r="D26" s="6" t="s">
        <v>13</v>
      </c>
      <c r="E26" s="6"/>
      <c r="F26" s="6"/>
      <c r="G26" s="6"/>
    </row>
    <row r="27" spans="1:7" x14ac:dyDescent="0.25">
      <c r="A27" s="351"/>
      <c r="B27" s="351"/>
      <c r="C27" s="351"/>
      <c r="D27" s="6" t="s">
        <v>14</v>
      </c>
      <c r="E27" s="6"/>
      <c r="F27" s="6"/>
      <c r="G27" s="6"/>
    </row>
    <row r="28" spans="1:7" ht="31.5" x14ac:dyDescent="0.25">
      <c r="A28" s="351"/>
      <c r="B28" s="351"/>
      <c r="C28" s="351"/>
      <c r="D28" s="6" t="s">
        <v>15</v>
      </c>
      <c r="E28" s="6"/>
      <c r="F28" s="6"/>
      <c r="G28" s="6"/>
    </row>
    <row r="29" spans="1:7" ht="94.5" x14ac:dyDescent="0.25">
      <c r="A29" s="6"/>
      <c r="B29" s="6" t="s">
        <v>16</v>
      </c>
      <c r="C29" s="6"/>
      <c r="D29" s="6"/>
      <c r="E29" s="6"/>
      <c r="F29" s="6"/>
      <c r="G29" s="6"/>
    </row>
    <row r="30" spans="1:7" ht="47.25" x14ac:dyDescent="0.25">
      <c r="A30" s="6"/>
      <c r="B30" s="6" t="s">
        <v>18</v>
      </c>
      <c r="C30" s="6"/>
      <c r="D30" s="6"/>
      <c r="E30" s="6"/>
      <c r="F30" s="6"/>
      <c r="G30" s="6"/>
    </row>
    <row r="31" spans="1:7" ht="94.5" x14ac:dyDescent="0.25">
      <c r="A31" s="6"/>
      <c r="B31" s="6" t="s">
        <v>16</v>
      </c>
      <c r="C31" s="6"/>
      <c r="D31" s="6"/>
      <c r="E31" s="6"/>
      <c r="F31" s="6"/>
      <c r="G31" s="6"/>
    </row>
    <row r="32" spans="1:7" ht="18.75" x14ac:dyDescent="0.25">
      <c r="A32" s="349" t="s">
        <v>25</v>
      </c>
      <c r="B32" s="349"/>
      <c r="C32" s="349"/>
      <c r="D32" s="349"/>
      <c r="E32" s="349"/>
      <c r="F32" s="349"/>
      <c r="G32" s="349"/>
    </row>
    <row r="33" spans="1:7" ht="18.75" x14ac:dyDescent="0.25">
      <c r="A33" s="7"/>
      <c r="B33" s="7"/>
      <c r="C33" s="7"/>
      <c r="D33" s="7"/>
      <c r="E33" s="7"/>
      <c r="F33" s="7"/>
      <c r="G33" s="7"/>
    </row>
    <row r="34" spans="1:7" ht="18.75" x14ac:dyDescent="0.25">
      <c r="A34" s="3"/>
    </row>
    <row r="35" spans="1:7" ht="43.5" customHeight="1" x14ac:dyDescent="0.3">
      <c r="A35" s="350" t="s">
        <v>19</v>
      </c>
      <c r="B35" s="350"/>
      <c r="C35" s="350"/>
      <c r="D35" s="350"/>
      <c r="E35" s="350"/>
      <c r="F35" s="8" t="s">
        <v>20</v>
      </c>
      <c r="G35" s="9" t="s">
        <v>21</v>
      </c>
    </row>
    <row r="36" spans="1:7" ht="18.75" x14ac:dyDescent="0.25">
      <c r="A36" s="10"/>
    </row>
  </sheetData>
  <mergeCells count="17"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  <mergeCell ref="A32:G32"/>
    <mergeCell ref="A35:E35"/>
    <mergeCell ref="A23:A28"/>
    <mergeCell ref="B23:B28"/>
    <mergeCell ref="C23:C25"/>
    <mergeCell ref="C26:C28"/>
  </mergeCells>
  <pageMargins left="0.78740157480314965" right="0.78740157480314965" top="1.1811023622047245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F9" sqref="F9"/>
    </sheetView>
  </sheetViews>
  <sheetFormatPr defaultRowHeight="15.75" x14ac:dyDescent="0.25"/>
  <cols>
    <col min="1" max="1" width="8" style="176" customWidth="1"/>
    <col min="2" max="2" width="34.75" style="176" customWidth="1"/>
    <col min="3" max="3" width="24.125" style="176" customWidth="1"/>
    <col min="4" max="4" width="21.5" style="176" customWidth="1"/>
    <col min="5" max="5" width="16.375" style="178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 x14ac:dyDescent="0.25">
      <c r="A1" s="175"/>
      <c r="B1" s="175"/>
      <c r="C1" s="175"/>
      <c r="D1" s="350" t="s">
        <v>50</v>
      </c>
      <c r="E1" s="350"/>
    </row>
    <row r="2" spans="1:5" ht="54" customHeight="1" x14ac:dyDescent="0.3">
      <c r="A2" s="172"/>
      <c r="D2" s="356" t="s">
        <v>402</v>
      </c>
      <c r="E2" s="356"/>
    </row>
    <row r="3" spans="1:5" ht="21" customHeight="1" x14ac:dyDescent="0.25">
      <c r="A3" s="172"/>
      <c r="D3" s="177"/>
    </row>
    <row r="4" spans="1:5" ht="18.75" x14ac:dyDescent="0.25">
      <c r="A4" s="355" t="s">
        <v>3</v>
      </c>
      <c r="B4" s="355"/>
      <c r="C4" s="355"/>
      <c r="D4" s="355"/>
      <c r="E4" s="355"/>
    </row>
    <row r="5" spans="1:5" ht="18.75" x14ac:dyDescent="0.25">
      <c r="A5" s="355" t="s">
        <v>51</v>
      </c>
      <c r="B5" s="355"/>
      <c r="C5" s="355"/>
      <c r="D5" s="355"/>
      <c r="E5" s="355"/>
    </row>
    <row r="6" spans="1:5" ht="18.75" x14ac:dyDescent="0.25">
      <c r="A6" s="355" t="s">
        <v>52</v>
      </c>
      <c r="B6" s="355"/>
      <c r="C6" s="355"/>
      <c r="D6" s="355"/>
      <c r="E6" s="355"/>
    </row>
    <row r="7" spans="1:5" ht="18.75" x14ac:dyDescent="0.25">
      <c r="A7" s="355" t="s">
        <v>53</v>
      </c>
      <c r="B7" s="355"/>
      <c r="C7" s="355"/>
      <c r="D7" s="355"/>
      <c r="E7" s="355"/>
    </row>
    <row r="8" spans="1:5" ht="18.75" x14ac:dyDescent="0.25">
      <c r="A8" s="355" t="s">
        <v>54</v>
      </c>
      <c r="B8" s="355"/>
      <c r="C8" s="355"/>
      <c r="D8" s="355"/>
      <c r="E8" s="355"/>
    </row>
    <row r="9" spans="1:5" ht="18.75" x14ac:dyDescent="0.25">
      <c r="A9" s="172"/>
    </row>
    <row r="10" spans="1:5" ht="63" x14ac:dyDescent="0.25">
      <c r="A10" s="171" t="s">
        <v>55</v>
      </c>
      <c r="B10" s="171" t="s">
        <v>42</v>
      </c>
      <c r="C10" s="171" t="s">
        <v>43</v>
      </c>
      <c r="D10" s="171" t="s">
        <v>44</v>
      </c>
      <c r="E10" s="179" t="s">
        <v>45</v>
      </c>
    </row>
    <row r="11" spans="1:5" x14ac:dyDescent="0.25">
      <c r="A11" s="171">
        <v>1</v>
      </c>
      <c r="B11" s="171">
        <v>2</v>
      </c>
      <c r="C11" s="171">
        <v>3</v>
      </c>
      <c r="D11" s="171">
        <v>4</v>
      </c>
      <c r="E11" s="179">
        <v>5</v>
      </c>
    </row>
    <row r="12" spans="1:5" ht="33" customHeight="1" x14ac:dyDescent="0.25">
      <c r="A12" s="357" t="s">
        <v>403</v>
      </c>
      <c r="B12" s="357"/>
      <c r="C12" s="357"/>
      <c r="D12" s="357"/>
      <c r="E12" s="357"/>
    </row>
    <row r="13" spans="1:5" ht="36" customHeight="1" x14ac:dyDescent="0.25">
      <c r="A13" s="357" t="s">
        <v>240</v>
      </c>
      <c r="B13" s="357"/>
      <c r="C13" s="357"/>
      <c r="D13" s="357"/>
      <c r="E13" s="357"/>
    </row>
    <row r="14" spans="1:5" ht="28.5" customHeight="1" x14ac:dyDescent="0.25">
      <c r="A14" s="357" t="s">
        <v>241</v>
      </c>
      <c r="B14" s="357"/>
      <c r="C14" s="357"/>
      <c r="D14" s="357"/>
      <c r="E14" s="357"/>
    </row>
    <row r="15" spans="1:5" ht="164.25" customHeight="1" x14ac:dyDescent="0.25">
      <c r="A15" s="180" t="s">
        <v>277</v>
      </c>
      <c r="B15" s="181" t="s">
        <v>278</v>
      </c>
      <c r="C15" s="24" t="s">
        <v>404</v>
      </c>
      <c r="D15" s="182" t="s">
        <v>495</v>
      </c>
      <c r="E15" s="183" t="s">
        <v>415</v>
      </c>
    </row>
    <row r="16" spans="1:5" ht="39.75" customHeight="1" x14ac:dyDescent="0.25">
      <c r="A16" s="358" t="s">
        <v>289</v>
      </c>
      <c r="B16" s="358"/>
      <c r="C16" s="358"/>
      <c r="D16" s="358"/>
      <c r="E16" s="358"/>
    </row>
    <row r="17" spans="1:5" ht="82.5" customHeight="1" x14ac:dyDescent="0.25">
      <c r="A17" s="184" t="s">
        <v>290</v>
      </c>
      <c r="B17" s="185" t="s">
        <v>291</v>
      </c>
      <c r="C17" s="24" t="s">
        <v>405</v>
      </c>
      <c r="D17" s="182" t="s">
        <v>495</v>
      </c>
      <c r="E17" s="186" t="s">
        <v>416</v>
      </c>
    </row>
    <row r="18" spans="1:5" ht="187.5" customHeight="1" x14ac:dyDescent="0.25">
      <c r="A18" s="184" t="s">
        <v>406</v>
      </c>
      <c r="B18" s="185" t="s">
        <v>407</v>
      </c>
      <c r="C18" s="187" t="s">
        <v>408</v>
      </c>
      <c r="D18" s="182" t="s">
        <v>495</v>
      </c>
      <c r="E18" s="183" t="s">
        <v>417</v>
      </c>
    </row>
    <row r="19" spans="1:5" ht="39.75" customHeight="1" x14ac:dyDescent="0.25">
      <c r="A19" s="357" t="s">
        <v>295</v>
      </c>
      <c r="B19" s="357"/>
      <c r="C19" s="357"/>
      <c r="D19" s="357"/>
      <c r="E19" s="357"/>
    </row>
    <row r="20" spans="1:5" ht="120.75" customHeight="1" x14ac:dyDescent="0.25">
      <c r="A20" s="180" t="s">
        <v>296</v>
      </c>
      <c r="B20" s="187" t="s">
        <v>297</v>
      </c>
      <c r="C20" s="24" t="s">
        <v>409</v>
      </c>
      <c r="D20" s="182" t="s">
        <v>495</v>
      </c>
      <c r="E20" s="188" t="s">
        <v>418</v>
      </c>
    </row>
    <row r="21" spans="1:5" ht="86.25" customHeight="1" x14ac:dyDescent="0.25">
      <c r="A21" s="184" t="s">
        <v>301</v>
      </c>
      <c r="B21" s="181" t="s">
        <v>302</v>
      </c>
      <c r="C21" s="187" t="s">
        <v>410</v>
      </c>
      <c r="D21" s="182" t="s">
        <v>495</v>
      </c>
      <c r="E21" s="189" t="s">
        <v>419</v>
      </c>
    </row>
    <row r="22" spans="1:5" ht="48.75" customHeight="1" x14ac:dyDescent="0.25">
      <c r="A22" s="357" t="s">
        <v>411</v>
      </c>
      <c r="B22" s="357"/>
      <c r="C22" s="357"/>
      <c r="D22" s="357"/>
      <c r="E22" s="357"/>
    </row>
    <row r="23" spans="1:5" ht="51" customHeight="1" x14ac:dyDescent="0.25">
      <c r="A23" s="357" t="s">
        <v>330</v>
      </c>
      <c r="B23" s="357"/>
      <c r="C23" s="357"/>
      <c r="D23" s="357"/>
      <c r="E23" s="357"/>
    </row>
    <row r="24" spans="1:5" ht="39.75" customHeight="1" x14ac:dyDescent="0.25">
      <c r="A24" s="357" t="s">
        <v>412</v>
      </c>
      <c r="B24" s="357"/>
      <c r="C24" s="357"/>
      <c r="D24" s="357"/>
      <c r="E24" s="357"/>
    </row>
    <row r="25" spans="1:5" ht="108" customHeight="1" x14ac:dyDescent="0.25">
      <c r="A25" s="190" t="s">
        <v>332</v>
      </c>
      <c r="B25" s="188" t="s">
        <v>333</v>
      </c>
      <c r="C25" s="191" t="s">
        <v>413</v>
      </c>
      <c r="D25" s="182" t="s">
        <v>495</v>
      </c>
      <c r="E25" s="192" t="s">
        <v>420</v>
      </c>
    </row>
    <row r="26" spans="1:5" ht="126" x14ac:dyDescent="0.25">
      <c r="A26" s="190" t="s">
        <v>337</v>
      </c>
      <c r="B26" s="193" t="s">
        <v>338</v>
      </c>
      <c r="C26" s="191" t="s">
        <v>414</v>
      </c>
      <c r="D26" s="182" t="s">
        <v>223</v>
      </c>
      <c r="E26" s="192" t="s">
        <v>420</v>
      </c>
    </row>
  </sheetData>
  <mergeCells count="15"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  <mergeCell ref="A7:E7"/>
    <mergeCell ref="D1:E1"/>
    <mergeCell ref="D2:E2"/>
    <mergeCell ref="A4:E4"/>
    <mergeCell ref="A5:E5"/>
    <mergeCell ref="A6:E6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6"/>
  <sheetViews>
    <sheetView view="pageBreakPreview" topLeftCell="A16" zoomScale="75" zoomScaleNormal="130" zoomScaleSheetLayoutView="75" workbookViewId="0">
      <selection activeCell="H31" sqref="H31"/>
    </sheetView>
  </sheetViews>
  <sheetFormatPr defaultRowHeight="18.75" x14ac:dyDescent="0.3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 x14ac:dyDescent="0.3">
      <c r="A1" s="15" t="s">
        <v>78</v>
      </c>
    </row>
    <row r="2" spans="1:10" x14ac:dyDescent="0.3">
      <c r="A2" s="15" t="s">
        <v>23</v>
      </c>
    </row>
    <row r="3" spans="1:10" x14ac:dyDescent="0.3">
      <c r="A3" s="15" t="s">
        <v>0</v>
      </c>
    </row>
    <row r="4" spans="1:10" x14ac:dyDescent="0.3">
      <c r="A4" s="15" t="s">
        <v>1</v>
      </c>
    </row>
    <row r="5" spans="1:10" x14ac:dyDescent="0.3">
      <c r="A5" s="15" t="s">
        <v>2</v>
      </c>
    </row>
    <row r="6" spans="1:10" x14ac:dyDescent="0.3">
      <c r="A6" s="14"/>
    </row>
    <row r="7" spans="1:10" x14ac:dyDescent="0.3">
      <c r="A7" s="14"/>
    </row>
    <row r="8" spans="1:10" x14ac:dyDescent="0.3">
      <c r="A8" s="14"/>
    </row>
    <row r="9" spans="1:10" x14ac:dyDescent="0.3">
      <c r="A9" s="3"/>
    </row>
    <row r="10" spans="1:10" x14ac:dyDescent="0.3">
      <c r="A10" s="352" t="s">
        <v>26</v>
      </c>
      <c r="B10" s="352"/>
      <c r="C10" s="352"/>
      <c r="D10" s="352"/>
      <c r="E10" s="352"/>
      <c r="F10" s="352"/>
      <c r="G10" s="352"/>
      <c r="H10" s="352"/>
      <c r="I10" s="352"/>
      <c r="J10" s="352"/>
    </row>
    <row r="11" spans="1:10" x14ac:dyDescent="0.3">
      <c r="A11" s="352" t="s">
        <v>79</v>
      </c>
      <c r="B11" s="352"/>
      <c r="C11" s="352"/>
      <c r="D11" s="352"/>
      <c r="E11" s="352"/>
      <c r="F11" s="352"/>
      <c r="G11" s="352"/>
      <c r="H11" s="352"/>
      <c r="I11" s="352"/>
      <c r="J11" s="352"/>
    </row>
    <row r="12" spans="1:10" x14ac:dyDescent="0.3">
      <c r="A12" s="352" t="s">
        <v>80</v>
      </c>
      <c r="B12" s="352"/>
      <c r="C12" s="352"/>
      <c r="D12" s="352"/>
      <c r="E12" s="352"/>
      <c r="F12" s="352"/>
      <c r="G12" s="352"/>
      <c r="H12" s="352"/>
      <c r="I12" s="352"/>
      <c r="J12" s="352"/>
    </row>
    <row r="13" spans="1:10" x14ac:dyDescent="0.3">
      <c r="A13" s="352" t="s">
        <v>81</v>
      </c>
      <c r="B13" s="352"/>
      <c r="C13" s="352"/>
      <c r="D13" s="352"/>
      <c r="E13" s="352"/>
      <c r="F13" s="352"/>
      <c r="G13" s="352"/>
      <c r="H13" s="352"/>
      <c r="I13" s="352"/>
      <c r="J13" s="352"/>
    </row>
    <row r="14" spans="1:10" x14ac:dyDescent="0.3">
      <c r="A14" s="3"/>
    </row>
    <row r="15" spans="1:10" x14ac:dyDescent="0.3">
      <c r="J15" s="14" t="s">
        <v>56</v>
      </c>
    </row>
    <row r="16" spans="1:10" ht="45.75" customHeight="1" x14ac:dyDescent="0.3">
      <c r="A16" s="353" t="s">
        <v>55</v>
      </c>
      <c r="B16" s="354" t="s">
        <v>83</v>
      </c>
      <c r="C16" s="353" t="s">
        <v>57</v>
      </c>
      <c r="D16" s="354" t="s">
        <v>84</v>
      </c>
      <c r="E16" s="353" t="s">
        <v>58</v>
      </c>
      <c r="F16" s="353" t="s">
        <v>59</v>
      </c>
      <c r="G16" s="354" t="s">
        <v>85</v>
      </c>
      <c r="H16" s="353" t="s">
        <v>60</v>
      </c>
      <c r="I16" s="353"/>
      <c r="J16" s="353"/>
    </row>
    <row r="17" spans="1:10" ht="80.25" customHeight="1" x14ac:dyDescent="0.3">
      <c r="A17" s="353"/>
      <c r="B17" s="354"/>
      <c r="C17" s="353"/>
      <c r="D17" s="354"/>
      <c r="E17" s="353"/>
      <c r="F17" s="353"/>
      <c r="G17" s="354"/>
      <c r="H17" s="18" t="s">
        <v>8</v>
      </c>
      <c r="I17" s="18" t="s">
        <v>29</v>
      </c>
      <c r="J17" s="18" t="s">
        <v>30</v>
      </c>
    </row>
    <row r="18" spans="1:10" x14ac:dyDescent="0.3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 x14ac:dyDescent="0.3">
      <c r="A19" s="6"/>
      <c r="B19" s="351" t="s">
        <v>61</v>
      </c>
      <c r="C19" s="351"/>
      <c r="D19" s="351"/>
      <c r="E19" s="351"/>
      <c r="F19" s="351"/>
      <c r="G19" s="351"/>
      <c r="H19" s="6"/>
      <c r="I19" s="6"/>
      <c r="J19" s="6"/>
    </row>
    <row r="20" spans="1:10" x14ac:dyDescent="0.3">
      <c r="A20" s="6"/>
      <c r="B20" s="359" t="s">
        <v>62</v>
      </c>
      <c r="C20" s="359"/>
      <c r="D20" s="359"/>
      <c r="E20" s="359"/>
      <c r="F20" s="359"/>
      <c r="G20" s="359"/>
      <c r="H20" s="6"/>
      <c r="I20" s="6"/>
      <c r="J20" s="6"/>
    </row>
    <row r="21" spans="1:10" x14ac:dyDescent="0.3">
      <c r="A21" s="6"/>
      <c r="B21" s="360" t="s">
        <v>63</v>
      </c>
      <c r="C21" s="360"/>
      <c r="D21" s="360"/>
      <c r="E21" s="360"/>
      <c r="F21" s="360"/>
      <c r="G21" s="360"/>
      <c r="H21" s="6"/>
      <c r="I21" s="6"/>
      <c r="J21" s="6"/>
    </row>
    <row r="22" spans="1:10" x14ac:dyDescent="0.3">
      <c r="A22" s="6"/>
      <c r="B22" s="361" t="s">
        <v>86</v>
      </c>
      <c r="C22" s="361"/>
      <c r="D22" s="361"/>
      <c r="E22" s="361"/>
      <c r="F22" s="361"/>
      <c r="G22" s="361"/>
      <c r="H22" s="6"/>
      <c r="I22" s="6"/>
      <c r="J22" s="6"/>
    </row>
    <row r="23" spans="1:10" x14ac:dyDescent="0.3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 x14ac:dyDescent="0.3">
      <c r="A24" s="6"/>
      <c r="B24" s="362" t="s">
        <v>65</v>
      </c>
      <c r="C24" s="362"/>
      <c r="D24" s="362"/>
      <c r="E24" s="362"/>
      <c r="F24" s="362"/>
      <c r="G24" s="362"/>
      <c r="H24" s="6"/>
      <c r="I24" s="6"/>
      <c r="J24" s="6"/>
    </row>
    <row r="25" spans="1:10" x14ac:dyDescent="0.3">
      <c r="A25" s="6"/>
      <c r="B25" s="362" t="s">
        <v>66</v>
      </c>
      <c r="C25" s="362"/>
      <c r="D25" s="362"/>
      <c r="E25" s="362"/>
      <c r="F25" s="362"/>
      <c r="G25" s="362"/>
      <c r="H25" s="6"/>
      <c r="I25" s="6"/>
      <c r="J25" s="6"/>
    </row>
    <row r="26" spans="1:10" x14ac:dyDescent="0.3">
      <c r="A26" s="6"/>
      <c r="B26" s="362" t="s">
        <v>67</v>
      </c>
      <c r="C26" s="362"/>
      <c r="D26" s="362"/>
      <c r="E26" s="362"/>
      <c r="F26" s="362"/>
      <c r="G26" s="362"/>
      <c r="H26" s="6"/>
      <c r="I26" s="6"/>
      <c r="J26" s="6"/>
    </row>
    <row r="27" spans="1:10" x14ac:dyDescent="0.3">
      <c r="A27" s="6"/>
      <c r="B27" s="362" t="s">
        <v>68</v>
      </c>
      <c r="C27" s="362"/>
      <c r="D27" s="362"/>
      <c r="E27" s="362"/>
      <c r="F27" s="362"/>
      <c r="G27" s="362"/>
      <c r="H27" s="6"/>
      <c r="I27" s="6"/>
      <c r="J27" s="6"/>
    </row>
    <row r="28" spans="1:10" x14ac:dyDescent="0.3">
      <c r="A28" s="6"/>
      <c r="B28" s="362" t="s">
        <v>69</v>
      </c>
      <c r="C28" s="362"/>
      <c r="D28" s="362"/>
      <c r="E28" s="362"/>
      <c r="F28" s="362"/>
      <c r="G28" s="362"/>
      <c r="H28" s="6"/>
      <c r="I28" s="6"/>
      <c r="J28" s="6"/>
    </row>
    <row r="29" spans="1:10" x14ac:dyDescent="0.3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 x14ac:dyDescent="0.3">
      <c r="A30" s="6"/>
      <c r="B30" s="362" t="s">
        <v>65</v>
      </c>
      <c r="C30" s="362"/>
      <c r="D30" s="362"/>
      <c r="E30" s="362"/>
      <c r="F30" s="362"/>
      <c r="G30" s="362"/>
      <c r="H30" s="6"/>
      <c r="I30" s="6"/>
      <c r="J30" s="6"/>
    </row>
    <row r="31" spans="1:10" x14ac:dyDescent="0.3">
      <c r="A31" s="6"/>
      <c r="B31" s="362" t="s">
        <v>66</v>
      </c>
      <c r="C31" s="362"/>
      <c r="D31" s="362"/>
      <c r="E31" s="362"/>
      <c r="F31" s="362"/>
      <c r="G31" s="362"/>
      <c r="H31" s="6"/>
      <c r="I31" s="6"/>
      <c r="J31" s="6"/>
    </row>
    <row r="32" spans="1:10" x14ac:dyDescent="0.3">
      <c r="A32" s="6"/>
      <c r="B32" s="362" t="s">
        <v>67</v>
      </c>
      <c r="C32" s="362"/>
      <c r="D32" s="362"/>
      <c r="E32" s="362"/>
      <c r="F32" s="362"/>
      <c r="G32" s="362"/>
      <c r="H32" s="6"/>
      <c r="I32" s="6"/>
      <c r="J32" s="6"/>
    </row>
    <row r="33" spans="1:10" x14ac:dyDescent="0.3">
      <c r="A33" s="6"/>
      <c r="B33" s="362" t="s">
        <v>68</v>
      </c>
      <c r="C33" s="362"/>
      <c r="D33" s="362"/>
      <c r="E33" s="362"/>
      <c r="F33" s="362"/>
      <c r="G33" s="362"/>
      <c r="H33" s="6"/>
      <c r="I33" s="6"/>
      <c r="J33" s="6"/>
    </row>
    <row r="34" spans="1:10" x14ac:dyDescent="0.3">
      <c r="A34" s="6"/>
      <c r="B34" s="362" t="s">
        <v>69</v>
      </c>
      <c r="C34" s="362"/>
      <c r="D34" s="362"/>
      <c r="E34" s="362"/>
      <c r="F34" s="362"/>
      <c r="G34" s="362"/>
      <c r="H34" s="6"/>
      <c r="I34" s="6"/>
      <c r="J34" s="6"/>
    </row>
    <row r="35" spans="1:10" x14ac:dyDescent="0.3">
      <c r="A35" s="6"/>
      <c r="B35" s="360" t="s">
        <v>71</v>
      </c>
      <c r="C35" s="360"/>
      <c r="D35" s="360"/>
      <c r="E35" s="360"/>
      <c r="F35" s="360"/>
      <c r="G35" s="360"/>
      <c r="H35" s="6"/>
      <c r="I35" s="6"/>
      <c r="J35" s="6"/>
    </row>
    <row r="36" spans="1:10" x14ac:dyDescent="0.3">
      <c r="A36" s="6"/>
      <c r="B36" s="351" t="s">
        <v>14</v>
      </c>
      <c r="C36" s="351"/>
      <c r="D36" s="351"/>
      <c r="E36" s="351"/>
      <c r="F36" s="351"/>
      <c r="G36" s="351"/>
      <c r="H36" s="6"/>
      <c r="I36" s="6"/>
      <c r="J36" s="6"/>
    </row>
    <row r="37" spans="1:10" x14ac:dyDescent="0.3">
      <c r="A37" s="6"/>
      <c r="B37" s="360" t="s">
        <v>72</v>
      </c>
      <c r="C37" s="360"/>
      <c r="D37" s="360"/>
      <c r="E37" s="360"/>
      <c r="F37" s="360"/>
      <c r="G37" s="360"/>
      <c r="H37" s="6"/>
      <c r="I37" s="6"/>
      <c r="J37" s="6"/>
    </row>
    <row r="38" spans="1:10" x14ac:dyDescent="0.3">
      <c r="A38" s="6"/>
      <c r="B38" s="362" t="s">
        <v>65</v>
      </c>
      <c r="C38" s="362"/>
      <c r="D38" s="362"/>
      <c r="E38" s="362"/>
      <c r="F38" s="362"/>
      <c r="G38" s="362"/>
      <c r="H38" s="6"/>
      <c r="I38" s="6"/>
      <c r="J38" s="6"/>
    </row>
    <row r="39" spans="1:10" x14ac:dyDescent="0.3">
      <c r="A39" s="6"/>
      <c r="B39" s="362" t="s">
        <v>66</v>
      </c>
      <c r="C39" s="362"/>
      <c r="D39" s="362"/>
      <c r="E39" s="362"/>
      <c r="F39" s="362"/>
      <c r="G39" s="362"/>
      <c r="H39" s="6"/>
      <c r="I39" s="6"/>
      <c r="J39" s="6"/>
    </row>
    <row r="40" spans="1:10" x14ac:dyDescent="0.3">
      <c r="A40" s="6"/>
      <c r="B40" s="362" t="s">
        <v>67</v>
      </c>
      <c r="C40" s="362"/>
      <c r="D40" s="362"/>
      <c r="E40" s="362"/>
      <c r="F40" s="362"/>
      <c r="G40" s="362"/>
      <c r="H40" s="6"/>
      <c r="I40" s="6"/>
      <c r="J40" s="6"/>
    </row>
    <row r="41" spans="1:10" x14ac:dyDescent="0.3">
      <c r="A41" s="6"/>
      <c r="B41" s="362" t="s">
        <v>68</v>
      </c>
      <c r="C41" s="362"/>
      <c r="D41" s="362"/>
      <c r="E41" s="362"/>
      <c r="F41" s="362"/>
      <c r="G41" s="362"/>
      <c r="H41" s="6"/>
      <c r="I41" s="6"/>
      <c r="J41" s="6"/>
    </row>
    <row r="42" spans="1:10" x14ac:dyDescent="0.3">
      <c r="A42" s="6"/>
      <c r="B42" s="362" t="s">
        <v>69</v>
      </c>
      <c r="C42" s="362"/>
      <c r="D42" s="362"/>
      <c r="E42" s="362"/>
      <c r="F42" s="362"/>
      <c r="G42" s="362"/>
      <c r="H42" s="6"/>
      <c r="I42" s="6"/>
      <c r="J42" s="6"/>
    </row>
    <row r="43" spans="1:10" x14ac:dyDescent="0.3">
      <c r="A43" s="6"/>
      <c r="B43" s="360" t="s">
        <v>73</v>
      </c>
      <c r="C43" s="360"/>
      <c r="D43" s="360"/>
      <c r="E43" s="360"/>
      <c r="F43" s="360"/>
      <c r="G43" s="360"/>
      <c r="H43" s="6"/>
      <c r="I43" s="6"/>
      <c r="J43" s="6"/>
    </row>
    <row r="44" spans="1:10" x14ac:dyDescent="0.3">
      <c r="A44" s="6"/>
      <c r="B44" s="351" t="s">
        <v>14</v>
      </c>
      <c r="C44" s="351"/>
      <c r="D44" s="351"/>
      <c r="E44" s="351"/>
      <c r="F44" s="351"/>
      <c r="G44" s="351"/>
      <c r="H44" s="6"/>
      <c r="I44" s="6"/>
      <c r="J44" s="6"/>
    </row>
    <row r="45" spans="1:10" x14ac:dyDescent="0.3">
      <c r="A45" s="6"/>
      <c r="B45" s="351" t="s">
        <v>74</v>
      </c>
      <c r="C45" s="351"/>
      <c r="D45" s="351"/>
      <c r="E45" s="351"/>
      <c r="F45" s="351"/>
      <c r="G45" s="351"/>
      <c r="H45" s="6"/>
      <c r="I45" s="6"/>
      <c r="J45" s="6"/>
    </row>
    <row r="46" spans="1:10" x14ac:dyDescent="0.3">
      <c r="A46" s="6"/>
      <c r="B46" s="351" t="s">
        <v>14</v>
      </c>
      <c r="C46" s="351"/>
      <c r="D46" s="351"/>
      <c r="E46" s="351"/>
      <c r="F46" s="351"/>
      <c r="G46" s="351"/>
      <c r="H46" s="6"/>
      <c r="I46" s="6"/>
      <c r="J46" s="6"/>
    </row>
    <row r="47" spans="1:10" x14ac:dyDescent="0.3">
      <c r="A47" s="6"/>
      <c r="B47" s="351" t="s">
        <v>75</v>
      </c>
      <c r="C47" s="351"/>
      <c r="D47" s="351"/>
      <c r="E47" s="351"/>
      <c r="F47" s="351"/>
      <c r="G47" s="351"/>
      <c r="H47" s="6"/>
      <c r="I47" s="6"/>
      <c r="J47" s="6"/>
    </row>
    <row r="48" spans="1:10" x14ac:dyDescent="0.3">
      <c r="A48" s="6"/>
      <c r="B48" s="362" t="s">
        <v>65</v>
      </c>
      <c r="C48" s="362"/>
      <c r="D48" s="362"/>
      <c r="E48" s="362"/>
      <c r="F48" s="362"/>
      <c r="G48" s="362"/>
      <c r="H48" s="6"/>
      <c r="I48" s="6"/>
      <c r="J48" s="6"/>
    </row>
    <row r="49" spans="1:10" x14ac:dyDescent="0.3">
      <c r="A49" s="6"/>
      <c r="B49" s="362" t="s">
        <v>66</v>
      </c>
      <c r="C49" s="362"/>
      <c r="D49" s="362"/>
      <c r="E49" s="362"/>
      <c r="F49" s="362"/>
      <c r="G49" s="362"/>
      <c r="H49" s="6"/>
      <c r="I49" s="6"/>
      <c r="J49" s="6"/>
    </row>
    <row r="50" spans="1:10" x14ac:dyDescent="0.3">
      <c r="A50" s="6"/>
      <c r="B50" s="362" t="s">
        <v>67</v>
      </c>
      <c r="C50" s="362"/>
      <c r="D50" s="362"/>
      <c r="E50" s="362"/>
      <c r="F50" s="362"/>
      <c r="G50" s="362"/>
      <c r="H50" s="6"/>
      <c r="I50" s="6"/>
      <c r="J50" s="6"/>
    </row>
    <row r="51" spans="1:10" x14ac:dyDescent="0.3">
      <c r="A51" s="6"/>
      <c r="B51" s="362" t="s">
        <v>68</v>
      </c>
      <c r="C51" s="362"/>
      <c r="D51" s="362"/>
      <c r="E51" s="362"/>
      <c r="F51" s="362"/>
      <c r="G51" s="362"/>
      <c r="H51" s="6"/>
      <c r="I51" s="6"/>
      <c r="J51" s="6"/>
    </row>
    <row r="52" spans="1:10" x14ac:dyDescent="0.3">
      <c r="A52" s="6"/>
      <c r="B52" s="362" t="s">
        <v>69</v>
      </c>
      <c r="C52" s="362"/>
      <c r="D52" s="362"/>
      <c r="E52" s="362"/>
      <c r="F52" s="362"/>
      <c r="G52" s="362"/>
      <c r="H52" s="6"/>
      <c r="I52" s="6"/>
      <c r="J52" s="6"/>
    </row>
    <row r="53" spans="1:10" x14ac:dyDescent="0.3">
      <c r="A53" s="6"/>
      <c r="B53" s="362" t="s">
        <v>65</v>
      </c>
      <c r="C53" s="362"/>
      <c r="D53" s="362"/>
      <c r="E53" s="362"/>
      <c r="F53" s="362"/>
      <c r="G53" s="362"/>
      <c r="H53" s="6"/>
      <c r="I53" s="6"/>
      <c r="J53" s="6"/>
    </row>
    <row r="54" spans="1:10" x14ac:dyDescent="0.3">
      <c r="A54" s="6"/>
      <c r="B54" s="360" t="s">
        <v>62</v>
      </c>
      <c r="C54" s="360"/>
      <c r="D54" s="360"/>
      <c r="E54" s="360"/>
      <c r="F54" s="360"/>
      <c r="G54" s="360"/>
      <c r="H54" s="6"/>
      <c r="I54" s="6"/>
      <c r="J54" s="6"/>
    </row>
    <row r="55" spans="1:10" x14ac:dyDescent="0.3">
      <c r="A55" s="6"/>
      <c r="B55" s="362" t="s">
        <v>65</v>
      </c>
      <c r="C55" s="362"/>
      <c r="D55" s="362"/>
      <c r="E55" s="362"/>
      <c r="F55" s="362"/>
      <c r="G55" s="362"/>
      <c r="H55" s="6"/>
      <c r="I55" s="6"/>
      <c r="J55" s="6"/>
    </row>
    <row r="56" spans="1:10" x14ac:dyDescent="0.3">
      <c r="A56" s="6"/>
      <c r="B56" s="362" t="s">
        <v>66</v>
      </c>
      <c r="C56" s="362"/>
      <c r="D56" s="362"/>
      <c r="E56" s="362"/>
      <c r="F56" s="362"/>
      <c r="G56" s="362"/>
      <c r="H56" s="6"/>
      <c r="I56" s="6"/>
      <c r="J56" s="6"/>
    </row>
    <row r="57" spans="1:10" x14ac:dyDescent="0.3">
      <c r="A57" s="6"/>
      <c r="B57" s="362" t="s">
        <v>67</v>
      </c>
      <c r="C57" s="362"/>
      <c r="D57" s="362"/>
      <c r="E57" s="362"/>
      <c r="F57" s="362"/>
      <c r="G57" s="362"/>
      <c r="H57" s="6"/>
      <c r="I57" s="6"/>
      <c r="J57" s="6"/>
    </row>
    <row r="58" spans="1:10" x14ac:dyDescent="0.3">
      <c r="A58" s="6"/>
      <c r="B58" s="362" t="s">
        <v>68</v>
      </c>
      <c r="C58" s="362"/>
      <c r="D58" s="362"/>
      <c r="E58" s="362"/>
      <c r="F58" s="362"/>
      <c r="G58" s="362"/>
      <c r="H58" s="6"/>
      <c r="I58" s="6"/>
      <c r="J58" s="6"/>
    </row>
    <row r="59" spans="1:10" x14ac:dyDescent="0.3">
      <c r="A59" s="6"/>
      <c r="B59" s="362" t="s">
        <v>69</v>
      </c>
      <c r="C59" s="362"/>
      <c r="D59" s="362"/>
      <c r="E59" s="362"/>
      <c r="F59" s="362"/>
      <c r="G59" s="362"/>
      <c r="H59" s="6"/>
      <c r="I59" s="6"/>
      <c r="J59" s="6"/>
    </row>
    <row r="60" spans="1:10" x14ac:dyDescent="0.3">
      <c r="A60" s="6"/>
      <c r="B60" s="360" t="s">
        <v>74</v>
      </c>
      <c r="C60" s="360"/>
      <c r="D60" s="360"/>
      <c r="E60" s="360"/>
      <c r="F60" s="360"/>
      <c r="G60" s="360"/>
      <c r="H60" s="6"/>
      <c r="I60" s="6"/>
      <c r="J60" s="6"/>
    </row>
    <row r="61" spans="1:10" x14ac:dyDescent="0.3">
      <c r="A61" s="6"/>
      <c r="B61" s="351" t="s">
        <v>14</v>
      </c>
      <c r="C61" s="351"/>
      <c r="D61" s="351"/>
      <c r="E61" s="351"/>
      <c r="F61" s="351"/>
      <c r="G61" s="351"/>
      <c r="H61" s="6"/>
      <c r="I61" s="6"/>
      <c r="J61" s="6"/>
    </row>
    <row r="62" spans="1:10" x14ac:dyDescent="0.3">
      <c r="A62" s="6"/>
      <c r="B62" s="351" t="s">
        <v>76</v>
      </c>
      <c r="C62" s="351"/>
      <c r="D62" s="351"/>
      <c r="E62" s="351"/>
      <c r="F62" s="351"/>
      <c r="G62" s="351"/>
      <c r="H62" s="6"/>
      <c r="I62" s="6"/>
      <c r="J62" s="6"/>
    </row>
    <row r="63" spans="1:10" x14ac:dyDescent="0.3">
      <c r="A63" s="6"/>
      <c r="B63" s="351" t="s">
        <v>14</v>
      </c>
      <c r="C63" s="351"/>
      <c r="D63" s="351"/>
      <c r="E63" s="351"/>
      <c r="F63" s="351"/>
      <c r="G63" s="351"/>
      <c r="H63" s="6"/>
      <c r="I63" s="6"/>
      <c r="J63" s="6"/>
    </row>
    <row r="64" spans="1:10" x14ac:dyDescent="0.3">
      <c r="A64" s="6"/>
      <c r="B64" s="351" t="s">
        <v>77</v>
      </c>
      <c r="C64" s="351"/>
      <c r="D64" s="351"/>
      <c r="E64" s="351"/>
      <c r="F64" s="351"/>
      <c r="G64" s="351"/>
      <c r="H64" s="6"/>
      <c r="I64" s="6"/>
      <c r="J64" s="6"/>
    </row>
    <row r="65" spans="1:10" x14ac:dyDescent="0.3">
      <c r="A65" s="6"/>
      <c r="B65" s="362" t="s">
        <v>65</v>
      </c>
      <c r="C65" s="362"/>
      <c r="D65" s="362"/>
      <c r="E65" s="362"/>
      <c r="F65" s="362"/>
      <c r="G65" s="362"/>
      <c r="H65" s="6"/>
      <c r="I65" s="6"/>
      <c r="J65" s="6"/>
    </row>
    <row r="66" spans="1:10" x14ac:dyDescent="0.3">
      <c r="A66" s="6"/>
      <c r="B66" s="362" t="s">
        <v>66</v>
      </c>
      <c r="C66" s="362"/>
      <c r="D66" s="362"/>
      <c r="E66" s="362"/>
      <c r="F66" s="362"/>
      <c r="G66" s="362"/>
      <c r="H66" s="6"/>
      <c r="I66" s="6"/>
      <c r="J66" s="6"/>
    </row>
    <row r="67" spans="1:10" x14ac:dyDescent="0.3">
      <c r="A67" s="6"/>
      <c r="B67" s="362" t="s">
        <v>67</v>
      </c>
      <c r="C67" s="362"/>
      <c r="D67" s="362"/>
      <c r="E67" s="362"/>
      <c r="F67" s="362"/>
      <c r="G67" s="362"/>
      <c r="H67" s="6"/>
      <c r="I67" s="6"/>
      <c r="J67" s="6"/>
    </row>
    <row r="68" spans="1:10" x14ac:dyDescent="0.3">
      <c r="A68" s="6"/>
      <c r="B68" s="362" t="s">
        <v>68</v>
      </c>
      <c r="C68" s="362"/>
      <c r="D68" s="362"/>
      <c r="E68" s="362"/>
      <c r="F68" s="362"/>
      <c r="G68" s="362"/>
      <c r="H68" s="6"/>
      <c r="I68" s="6"/>
      <c r="J68" s="6"/>
    </row>
    <row r="69" spans="1:10" x14ac:dyDescent="0.3">
      <c r="A69" s="6"/>
      <c r="B69" s="362" t="s">
        <v>69</v>
      </c>
      <c r="C69" s="362"/>
      <c r="D69" s="362"/>
      <c r="E69" s="362"/>
      <c r="F69" s="362"/>
      <c r="G69" s="362"/>
      <c r="H69" s="6"/>
      <c r="I69" s="6"/>
      <c r="J69" s="6"/>
    </row>
    <row r="70" spans="1:10" x14ac:dyDescent="0.3">
      <c r="A70" s="6"/>
      <c r="B70" s="362" t="s">
        <v>65</v>
      </c>
      <c r="C70" s="362"/>
      <c r="D70" s="362"/>
      <c r="E70" s="362"/>
      <c r="F70" s="362"/>
      <c r="G70" s="362"/>
      <c r="H70" s="6"/>
      <c r="I70" s="6"/>
      <c r="J70" s="6"/>
    </row>
    <row r="71" spans="1:10" x14ac:dyDescent="0.3">
      <c r="A71" s="6"/>
      <c r="B71" s="360" t="s">
        <v>62</v>
      </c>
      <c r="C71" s="360"/>
      <c r="D71" s="360"/>
      <c r="E71" s="360"/>
      <c r="F71" s="360"/>
      <c r="G71" s="360"/>
      <c r="H71" s="6"/>
      <c r="I71" s="6"/>
      <c r="J71" s="6"/>
    </row>
    <row r="72" spans="1:10" x14ac:dyDescent="0.3">
      <c r="A72" s="6"/>
      <c r="B72" s="362" t="s">
        <v>65</v>
      </c>
      <c r="C72" s="362"/>
      <c r="D72" s="362"/>
      <c r="E72" s="362"/>
      <c r="F72" s="362"/>
      <c r="G72" s="362"/>
      <c r="H72" s="6"/>
      <c r="I72" s="6"/>
      <c r="J72" s="6"/>
    </row>
    <row r="73" spans="1:10" x14ac:dyDescent="0.3">
      <c r="A73" s="6"/>
      <c r="B73" s="362" t="s">
        <v>67</v>
      </c>
      <c r="C73" s="362"/>
      <c r="D73" s="362"/>
      <c r="E73" s="362"/>
      <c r="F73" s="362"/>
      <c r="G73" s="362"/>
      <c r="H73" s="6"/>
      <c r="I73" s="6"/>
      <c r="J73" s="6"/>
    </row>
    <row r="74" spans="1:10" x14ac:dyDescent="0.3">
      <c r="A74" s="6"/>
      <c r="B74" s="362" t="s">
        <v>66</v>
      </c>
      <c r="C74" s="362"/>
      <c r="D74" s="362"/>
      <c r="E74" s="362"/>
      <c r="F74" s="362"/>
      <c r="G74" s="362"/>
      <c r="H74" s="6"/>
      <c r="I74" s="6"/>
      <c r="J74" s="6"/>
    </row>
    <row r="75" spans="1:10" x14ac:dyDescent="0.3">
      <c r="A75" s="6"/>
      <c r="B75" s="362" t="s">
        <v>68</v>
      </c>
      <c r="C75" s="362"/>
      <c r="D75" s="362"/>
      <c r="E75" s="362"/>
      <c r="F75" s="362"/>
      <c r="G75" s="362"/>
      <c r="H75" s="6"/>
      <c r="I75" s="6"/>
      <c r="J75" s="6"/>
    </row>
    <row r="76" spans="1:10" x14ac:dyDescent="0.3">
      <c r="A76" s="6"/>
      <c r="B76" s="362" t="s">
        <v>69</v>
      </c>
      <c r="C76" s="362"/>
      <c r="D76" s="362"/>
      <c r="E76" s="362"/>
      <c r="F76" s="362"/>
      <c r="G76" s="362"/>
      <c r="H76" s="6"/>
      <c r="I76" s="6"/>
      <c r="J76" s="6"/>
    </row>
    <row r="77" spans="1:10" x14ac:dyDescent="0.3">
      <c r="A77" s="6"/>
      <c r="B77" s="360" t="s">
        <v>74</v>
      </c>
      <c r="C77" s="360"/>
      <c r="D77" s="360"/>
      <c r="E77" s="360"/>
      <c r="F77" s="360"/>
      <c r="G77" s="360"/>
      <c r="H77" s="6"/>
      <c r="I77" s="6"/>
      <c r="J77" s="6"/>
    </row>
    <row r="78" spans="1:10" x14ac:dyDescent="0.3">
      <c r="A78" s="6"/>
      <c r="B78" s="351" t="s">
        <v>14</v>
      </c>
      <c r="C78" s="351"/>
      <c r="D78" s="351"/>
      <c r="E78" s="351"/>
      <c r="F78" s="351"/>
      <c r="G78" s="351"/>
      <c r="H78" s="6"/>
      <c r="I78" s="6"/>
      <c r="J78" s="6"/>
    </row>
    <row r="79" spans="1:10" x14ac:dyDescent="0.3">
      <c r="A79" s="3"/>
    </row>
    <row r="80" spans="1:10" s="19" customFormat="1" ht="41.25" customHeight="1" x14ac:dyDescent="0.25">
      <c r="A80" s="363" t="s">
        <v>87</v>
      </c>
      <c r="B80" s="363"/>
      <c r="C80" s="363"/>
      <c r="D80" s="363"/>
      <c r="E80" s="363"/>
      <c r="F80" s="363"/>
      <c r="G80" s="363"/>
      <c r="H80" s="363"/>
      <c r="I80" s="363"/>
      <c r="J80" s="363"/>
    </row>
    <row r="81" spans="1:10" s="19" customFormat="1" ht="34.5" customHeight="1" x14ac:dyDescent="0.25">
      <c r="A81" s="363" t="s">
        <v>88</v>
      </c>
      <c r="B81" s="363"/>
      <c r="C81" s="363"/>
      <c r="D81" s="363"/>
      <c r="E81" s="363"/>
      <c r="F81" s="363"/>
      <c r="G81" s="363"/>
      <c r="H81" s="363"/>
      <c r="I81" s="363"/>
      <c r="J81" s="363"/>
    </row>
    <row r="82" spans="1:10" s="19" customFormat="1" ht="22.5" customHeight="1" x14ac:dyDescent="0.25">
      <c r="A82" s="363" t="s">
        <v>89</v>
      </c>
      <c r="B82" s="363"/>
      <c r="C82" s="363"/>
      <c r="D82" s="363"/>
      <c r="E82" s="363"/>
      <c r="F82" s="363"/>
      <c r="G82" s="363"/>
      <c r="H82" s="363"/>
      <c r="I82" s="363"/>
      <c r="J82" s="363"/>
    </row>
    <row r="83" spans="1:10" s="19" customFormat="1" ht="126.75" customHeight="1" x14ac:dyDescent="0.25">
      <c r="A83" s="363" t="s">
        <v>90</v>
      </c>
      <c r="B83" s="363"/>
      <c r="C83" s="363"/>
      <c r="D83" s="363"/>
      <c r="E83" s="363"/>
      <c r="F83" s="363"/>
      <c r="G83" s="363"/>
      <c r="H83" s="363"/>
      <c r="I83" s="363"/>
      <c r="J83" s="363"/>
    </row>
    <row r="84" spans="1:10" x14ac:dyDescent="0.3">
      <c r="A84" s="3"/>
    </row>
    <row r="85" spans="1:10" x14ac:dyDescent="0.3">
      <c r="A85" s="3"/>
    </row>
    <row r="86" spans="1:10" x14ac:dyDescent="0.3">
      <c r="A86" s="3"/>
    </row>
  </sheetData>
  <mergeCells count="74">
    <mergeCell ref="A80:J80"/>
    <mergeCell ref="A81:J81"/>
    <mergeCell ref="A82:J82"/>
    <mergeCell ref="A83:J83"/>
    <mergeCell ref="B76:G76"/>
    <mergeCell ref="B77:G77"/>
    <mergeCell ref="B78:G78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71:G71"/>
    <mergeCell ref="B72:G72"/>
    <mergeCell ref="B73:G73"/>
    <mergeCell ref="B74:G74"/>
    <mergeCell ref="B75:G75"/>
    <mergeCell ref="B63:G63"/>
    <mergeCell ref="B52:G52"/>
    <mergeCell ref="B53:G53"/>
    <mergeCell ref="B54:G54"/>
    <mergeCell ref="B55:G55"/>
    <mergeCell ref="B56:G56"/>
    <mergeCell ref="B57:G5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2:G22"/>
    <mergeCell ref="B24:G24"/>
    <mergeCell ref="B25:G25"/>
    <mergeCell ref="B26:G26"/>
    <mergeCell ref="B27:G27"/>
    <mergeCell ref="G16:G17"/>
    <mergeCell ref="H16:J16"/>
    <mergeCell ref="B19:G19"/>
    <mergeCell ref="B20:G20"/>
    <mergeCell ref="B21:G21"/>
    <mergeCell ref="F16:F17"/>
    <mergeCell ref="A16:A17"/>
    <mergeCell ref="B16:B17"/>
    <mergeCell ref="C16:C17"/>
    <mergeCell ref="D16:D17"/>
    <mergeCell ref="E16:E17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3:O36"/>
  <sheetViews>
    <sheetView view="pageBreakPreview" zoomScale="80" zoomScaleSheetLayoutView="80" workbookViewId="0">
      <selection sqref="A1:A2"/>
    </sheetView>
  </sheetViews>
  <sheetFormatPr defaultRowHeight="15.75" x14ac:dyDescent="0.25"/>
  <cols>
    <col min="1" max="1" width="9" style="42"/>
    <col min="2" max="2" width="16.25" style="42" customWidth="1"/>
    <col min="3" max="3" width="19.375" style="42" customWidth="1"/>
    <col min="4" max="4" width="30.875" style="42" customWidth="1"/>
    <col min="5" max="8" width="9" style="42"/>
    <col min="9" max="11" width="13.5" style="42" customWidth="1"/>
    <col min="12" max="12" width="14.875" style="42" customWidth="1"/>
    <col min="13" max="13" width="3.875" style="42" customWidth="1"/>
    <col min="14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3" spans="2:15" ht="18.75" x14ac:dyDescent="0.3">
      <c r="I3" s="323" t="s">
        <v>568</v>
      </c>
      <c r="J3" s="323"/>
      <c r="K3" s="323"/>
      <c r="L3" s="323"/>
    </row>
    <row r="4" spans="2:15" ht="18.75" customHeight="1" x14ac:dyDescent="0.3">
      <c r="I4" s="365" t="s">
        <v>567</v>
      </c>
      <c r="J4" s="366"/>
      <c r="K4" s="366"/>
      <c r="L4" s="366"/>
    </row>
    <row r="5" spans="2:15" ht="48.75" customHeight="1" x14ac:dyDescent="0.25"/>
    <row r="6" spans="2:15" ht="71.25" customHeight="1" x14ac:dyDescent="0.25">
      <c r="B6" s="163"/>
      <c r="C6" s="163"/>
      <c r="D6" s="163"/>
      <c r="E6" s="163"/>
      <c r="F6" s="163"/>
      <c r="G6" s="163"/>
      <c r="H6" s="163"/>
      <c r="I6" s="373" t="s">
        <v>382</v>
      </c>
      <c r="J6" s="373"/>
      <c r="K6" s="373"/>
      <c r="L6" s="373"/>
    </row>
    <row r="7" spans="2:15" ht="41.25" customHeight="1" x14ac:dyDescent="0.25">
      <c r="B7" s="374" t="s">
        <v>230</v>
      </c>
      <c r="C7" s="374"/>
      <c r="D7" s="374"/>
      <c r="E7" s="374"/>
      <c r="F7" s="374"/>
      <c r="G7" s="374"/>
      <c r="H7" s="374"/>
      <c r="I7" s="374"/>
      <c r="J7" s="374"/>
      <c r="K7" s="374"/>
      <c r="L7" s="374"/>
    </row>
    <row r="8" spans="2:15" x14ac:dyDescent="0.25"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2:15" x14ac:dyDescent="0.25">
      <c r="B9" s="156"/>
      <c r="C9" s="156"/>
      <c r="D9" s="156"/>
      <c r="E9" s="156"/>
      <c r="F9" s="156"/>
      <c r="G9" s="156"/>
      <c r="H9" s="156"/>
      <c r="I9" s="294"/>
      <c r="J9" s="294"/>
      <c r="K9" s="294"/>
      <c r="L9" s="163" t="s">
        <v>56</v>
      </c>
    </row>
    <row r="10" spans="2:15" ht="18.75" customHeight="1" x14ac:dyDescent="0.25">
      <c r="B10" s="364" t="s">
        <v>211</v>
      </c>
      <c r="C10" s="364" t="s">
        <v>212</v>
      </c>
      <c r="D10" s="364" t="s">
        <v>213</v>
      </c>
      <c r="E10" s="364" t="s">
        <v>91</v>
      </c>
      <c r="F10" s="364"/>
      <c r="G10" s="364"/>
      <c r="H10" s="364"/>
      <c r="I10" s="364"/>
      <c r="J10" s="364"/>
      <c r="K10" s="364"/>
      <c r="L10" s="364"/>
    </row>
    <row r="11" spans="2:15" ht="79.5" customHeight="1" x14ac:dyDescent="0.25">
      <c r="B11" s="364"/>
      <c r="C11" s="364"/>
      <c r="D11" s="364"/>
      <c r="E11" s="157" t="s">
        <v>93</v>
      </c>
      <c r="F11" s="157" t="s">
        <v>214</v>
      </c>
      <c r="G11" s="157" t="s">
        <v>95</v>
      </c>
      <c r="H11" s="157" t="s">
        <v>96</v>
      </c>
      <c r="I11" s="157">
        <v>2021</v>
      </c>
      <c r="J11" s="157">
        <v>2022</v>
      </c>
      <c r="K11" s="157">
        <v>2023</v>
      </c>
      <c r="L11" s="157" t="s">
        <v>92</v>
      </c>
    </row>
    <row r="12" spans="2:15" ht="48" customHeight="1" x14ac:dyDescent="0.25">
      <c r="B12" s="368" t="s">
        <v>216</v>
      </c>
      <c r="C12" s="368" t="s">
        <v>217</v>
      </c>
      <c r="D12" s="43" t="s">
        <v>218</v>
      </c>
      <c r="E12" s="44" t="s">
        <v>98</v>
      </c>
      <c r="F12" s="44" t="s">
        <v>98</v>
      </c>
      <c r="G12" s="44" t="s">
        <v>98</v>
      </c>
      <c r="H12" s="44" t="s">
        <v>98</v>
      </c>
      <c r="I12" s="242">
        <f>I14+I15+I16+I17+I18</f>
        <v>1262669.0340199994</v>
      </c>
      <c r="J12" s="242">
        <f t="shared" ref="J12:K12" si="0">J14+J15+J16+J17+J18</f>
        <v>1160592.2624899992</v>
      </c>
      <c r="K12" s="242">
        <f t="shared" si="0"/>
        <v>1160143.9919699994</v>
      </c>
      <c r="L12" s="242">
        <f t="shared" ref="L12" si="1">L19+L26+L30</f>
        <v>3583405.2884799978</v>
      </c>
    </row>
    <row r="13" spans="2:15" x14ac:dyDescent="0.25">
      <c r="B13" s="369"/>
      <c r="C13" s="369"/>
      <c r="D13" s="43" t="s">
        <v>99</v>
      </c>
      <c r="E13" s="45"/>
      <c r="F13" s="45"/>
      <c r="G13" s="45"/>
      <c r="H13" s="45"/>
      <c r="I13" s="242"/>
      <c r="J13" s="242"/>
      <c r="K13" s="242"/>
      <c r="L13" s="242"/>
    </row>
    <row r="14" spans="2:15" ht="47.25" x14ac:dyDescent="0.25">
      <c r="B14" s="369"/>
      <c r="C14" s="369"/>
      <c r="D14" s="229" t="s">
        <v>495</v>
      </c>
      <c r="E14" s="46" t="s">
        <v>219</v>
      </c>
      <c r="F14" s="44" t="s">
        <v>98</v>
      </c>
      <c r="G14" s="44" t="s">
        <v>98</v>
      </c>
      <c r="H14" s="44" t="s">
        <v>98</v>
      </c>
      <c r="I14" s="242">
        <f>I21+I28+I30+I35</f>
        <v>1190027.4574699993</v>
      </c>
      <c r="J14" s="242">
        <f t="shared" ref="J14:K14" si="2">J21+J28+J30+J35</f>
        <v>1160292.2624899992</v>
      </c>
      <c r="K14" s="242">
        <f t="shared" si="2"/>
        <v>1159843.9919699994</v>
      </c>
      <c r="L14" s="242">
        <f t="shared" ref="L14:L19" si="3">SUM(I14:K14)</f>
        <v>3510163.7119299979</v>
      </c>
      <c r="O14" s="47"/>
    </row>
    <row r="15" spans="2:15" ht="47.25" x14ac:dyDescent="0.25">
      <c r="B15" s="369"/>
      <c r="C15" s="369"/>
      <c r="D15" s="229" t="s">
        <v>499</v>
      </c>
      <c r="E15" s="46" t="s">
        <v>220</v>
      </c>
      <c r="F15" s="44" t="s">
        <v>98</v>
      </c>
      <c r="G15" s="44" t="s">
        <v>98</v>
      </c>
      <c r="H15" s="44" t="s">
        <v>98</v>
      </c>
      <c r="I15" s="242">
        <f>I25+I36</f>
        <v>50701.032550000004</v>
      </c>
      <c r="J15" s="242">
        <f t="shared" ref="J15:K15" si="4">J25+J36</f>
        <v>0</v>
      </c>
      <c r="K15" s="242">
        <f t="shared" si="4"/>
        <v>0</v>
      </c>
      <c r="L15" s="242">
        <f t="shared" si="3"/>
        <v>50701.032550000004</v>
      </c>
    </row>
    <row r="16" spans="2:15" ht="47.25" x14ac:dyDescent="0.25">
      <c r="B16" s="369"/>
      <c r="C16" s="369"/>
      <c r="D16" s="230" t="s">
        <v>500</v>
      </c>
      <c r="E16" s="46" t="s">
        <v>221</v>
      </c>
      <c r="F16" s="44" t="s">
        <v>98</v>
      </c>
      <c r="G16" s="44" t="s">
        <v>98</v>
      </c>
      <c r="H16" s="44" t="s">
        <v>98</v>
      </c>
      <c r="I16" s="242">
        <f>I24</f>
        <v>0</v>
      </c>
      <c r="J16" s="242">
        <f>J24</f>
        <v>0</v>
      </c>
      <c r="K16" s="242">
        <f>K24</f>
        <v>0</v>
      </c>
      <c r="L16" s="242">
        <f t="shared" si="3"/>
        <v>0</v>
      </c>
    </row>
    <row r="17" spans="2:14" ht="63" x14ac:dyDescent="0.25">
      <c r="B17" s="369"/>
      <c r="C17" s="369"/>
      <c r="D17" s="230" t="s">
        <v>496</v>
      </c>
      <c r="E17" s="46" t="s">
        <v>222</v>
      </c>
      <c r="F17" s="44" t="s">
        <v>98</v>
      </c>
      <c r="G17" s="44" t="s">
        <v>98</v>
      </c>
      <c r="H17" s="44" t="s">
        <v>98</v>
      </c>
      <c r="I17" s="242">
        <f>I22</f>
        <v>0</v>
      </c>
      <c r="J17" s="242">
        <f>J22</f>
        <v>0</v>
      </c>
      <c r="K17" s="242">
        <f>K22</f>
        <v>0</v>
      </c>
      <c r="L17" s="242">
        <f t="shared" si="3"/>
        <v>0</v>
      </c>
    </row>
    <row r="18" spans="2:14" ht="41.25" customHeight="1" x14ac:dyDescent="0.25">
      <c r="B18" s="369"/>
      <c r="C18" s="369"/>
      <c r="D18" s="49" t="s">
        <v>223</v>
      </c>
      <c r="E18" s="46" t="s">
        <v>224</v>
      </c>
      <c r="F18" s="44" t="s">
        <v>98</v>
      </c>
      <c r="G18" s="44" t="s">
        <v>98</v>
      </c>
      <c r="H18" s="44" t="s">
        <v>98</v>
      </c>
      <c r="I18" s="71">
        <f>I29+I23</f>
        <v>21940.544000000002</v>
      </c>
      <c r="J18" s="71">
        <f>J29+J23</f>
        <v>300</v>
      </c>
      <c r="K18" s="71">
        <f>K29+K23</f>
        <v>300</v>
      </c>
      <c r="L18" s="242">
        <f t="shared" si="3"/>
        <v>22540.544000000002</v>
      </c>
      <c r="M18" s="50"/>
      <c r="N18" s="47"/>
    </row>
    <row r="19" spans="2:14" ht="31.5" x14ac:dyDescent="0.25">
      <c r="B19" s="367" t="s">
        <v>46</v>
      </c>
      <c r="C19" s="367" t="s">
        <v>225</v>
      </c>
      <c r="D19" s="318" t="s">
        <v>218</v>
      </c>
      <c r="E19" s="52" t="s">
        <v>98</v>
      </c>
      <c r="F19" s="52" t="s">
        <v>98</v>
      </c>
      <c r="G19" s="52" t="s">
        <v>98</v>
      </c>
      <c r="H19" s="52" t="s">
        <v>98</v>
      </c>
      <c r="I19" s="71">
        <f>SUM(I21:I25)</f>
        <v>1195349.7510199994</v>
      </c>
      <c r="J19" s="71">
        <f>SUM(J21:J25)</f>
        <v>1094819.4694899993</v>
      </c>
      <c r="K19" s="71">
        <f>SUM(K21:K25)</f>
        <v>1093915.7989699994</v>
      </c>
      <c r="L19" s="71">
        <f t="shared" si="3"/>
        <v>3384085.0194799979</v>
      </c>
    </row>
    <row r="20" spans="2:14" x14ac:dyDescent="0.25">
      <c r="B20" s="367"/>
      <c r="C20" s="367"/>
      <c r="D20" s="51" t="s">
        <v>99</v>
      </c>
      <c r="E20" s="53"/>
      <c r="F20" s="53"/>
      <c r="G20" s="53"/>
      <c r="H20" s="53"/>
      <c r="I20" s="71"/>
      <c r="J20" s="71"/>
      <c r="K20" s="71"/>
      <c r="L20" s="71"/>
    </row>
    <row r="21" spans="2:14" ht="47.25" x14ac:dyDescent="0.25">
      <c r="B21" s="367"/>
      <c r="C21" s="367"/>
      <c r="D21" s="230" t="s">
        <v>495</v>
      </c>
      <c r="E21" s="54" t="s">
        <v>219</v>
      </c>
      <c r="F21" s="52" t="s">
        <v>98</v>
      </c>
      <c r="G21" s="52" t="s">
        <v>98</v>
      </c>
      <c r="H21" s="52" t="s">
        <v>98</v>
      </c>
      <c r="I21" s="71">
        <f>'пр 2 к ПП 1 +'!I139</f>
        <v>1123008.1744699995</v>
      </c>
      <c r="J21" s="71">
        <f>'пр 2 к ПП 1 +'!J139</f>
        <v>1094819.4694899993</v>
      </c>
      <c r="K21" s="71">
        <f>'пр 2 к ПП 1 +'!K139</f>
        <v>1093915.7989699994</v>
      </c>
      <c r="L21" s="242">
        <f t="shared" ref="L21:L25" si="5">SUM(I21:K21)</f>
        <v>3311743.4429299985</v>
      </c>
    </row>
    <row r="22" spans="2:14" ht="63" x14ac:dyDescent="0.25">
      <c r="B22" s="367"/>
      <c r="C22" s="367"/>
      <c r="D22" s="230" t="s">
        <v>496</v>
      </c>
      <c r="E22" s="54" t="s">
        <v>222</v>
      </c>
      <c r="F22" s="52" t="s">
        <v>98</v>
      </c>
      <c r="G22" s="52" t="s">
        <v>98</v>
      </c>
      <c r="H22" s="52" t="s">
        <v>98</v>
      </c>
      <c r="I22" s="71">
        <f>'пр 2 к ПП 1 +'!I142</f>
        <v>0</v>
      </c>
      <c r="J22" s="71">
        <f>'пр 2 к ПП 1 +'!J142</f>
        <v>0</v>
      </c>
      <c r="K22" s="71">
        <f>'пр 2 к ПП 1 +'!K142</f>
        <v>0</v>
      </c>
      <c r="L22" s="242">
        <f t="shared" si="5"/>
        <v>0</v>
      </c>
    </row>
    <row r="23" spans="2:14" ht="31.5" x14ac:dyDescent="0.25">
      <c r="B23" s="367"/>
      <c r="C23" s="367"/>
      <c r="D23" s="48" t="s">
        <v>223</v>
      </c>
      <c r="E23" s="46" t="s">
        <v>224</v>
      </c>
      <c r="F23" s="52" t="s">
        <v>98</v>
      </c>
      <c r="G23" s="52" t="s">
        <v>98</v>
      </c>
      <c r="H23" s="52" t="s">
        <v>98</v>
      </c>
      <c r="I23" s="71">
        <f>'пр 2 к ПП 1 +'!I143</f>
        <v>21640.544000000002</v>
      </c>
      <c r="J23" s="71">
        <f>'пр 2 к ПП 1 +'!J143</f>
        <v>0</v>
      </c>
      <c r="K23" s="71">
        <f>'пр 2 к ПП 1 +'!K143</f>
        <v>0</v>
      </c>
      <c r="L23" s="242">
        <f t="shared" si="5"/>
        <v>21640.544000000002</v>
      </c>
    </row>
    <row r="24" spans="2:14" ht="47.25" x14ac:dyDescent="0.25">
      <c r="B24" s="367"/>
      <c r="C24" s="367"/>
      <c r="D24" s="230" t="s">
        <v>500</v>
      </c>
      <c r="E24" s="54" t="s">
        <v>221</v>
      </c>
      <c r="F24" s="52" t="s">
        <v>98</v>
      </c>
      <c r="G24" s="52" t="s">
        <v>98</v>
      </c>
      <c r="H24" s="52" t="s">
        <v>98</v>
      </c>
      <c r="I24" s="71">
        <f>'пр 2 к ПП 1 +'!I141</f>
        <v>0</v>
      </c>
      <c r="J24" s="71">
        <f>'пр 2 к ПП 1 +'!J141</f>
        <v>0</v>
      </c>
      <c r="K24" s="71">
        <f>'пр 2 к ПП 1 +'!K141</f>
        <v>0</v>
      </c>
      <c r="L24" s="242">
        <f t="shared" si="5"/>
        <v>0</v>
      </c>
    </row>
    <row r="25" spans="2:14" ht="47.25" x14ac:dyDescent="0.25">
      <c r="B25" s="367"/>
      <c r="C25" s="367"/>
      <c r="D25" s="229" t="s">
        <v>499</v>
      </c>
      <c r="E25" s="54" t="s">
        <v>220</v>
      </c>
      <c r="F25" s="52" t="s">
        <v>98</v>
      </c>
      <c r="G25" s="52" t="s">
        <v>98</v>
      </c>
      <c r="H25" s="52" t="s">
        <v>98</v>
      </c>
      <c r="I25" s="71">
        <f>'пр 2 к ПП 1 +'!I140</f>
        <v>50701.032550000004</v>
      </c>
      <c r="J25" s="71">
        <f>'пр 2 к ПП 1 +'!J140</f>
        <v>0</v>
      </c>
      <c r="K25" s="71">
        <f>'пр 2 к ПП 1 +'!K140</f>
        <v>0</v>
      </c>
      <c r="L25" s="242">
        <f t="shared" si="5"/>
        <v>50701.032550000004</v>
      </c>
    </row>
    <row r="26" spans="2:14" ht="47.25" customHeight="1" x14ac:dyDescent="0.25">
      <c r="B26" s="370" t="s">
        <v>226</v>
      </c>
      <c r="C26" s="370" t="s">
        <v>227</v>
      </c>
      <c r="D26" s="51" t="s">
        <v>218</v>
      </c>
      <c r="E26" s="52" t="s">
        <v>98</v>
      </c>
      <c r="F26" s="52" t="s">
        <v>98</v>
      </c>
      <c r="G26" s="52" t="s">
        <v>98</v>
      </c>
      <c r="H26" s="52" t="s">
        <v>98</v>
      </c>
      <c r="I26" s="71">
        <f>I28+I29</f>
        <v>4828.8999999999996</v>
      </c>
      <c r="J26" s="71">
        <f t="shared" ref="J26:L26" si="6">J28+J29</f>
        <v>4828.8999999999996</v>
      </c>
      <c r="K26" s="71">
        <f t="shared" si="6"/>
        <v>5284.3</v>
      </c>
      <c r="L26" s="71">
        <f t="shared" si="6"/>
        <v>14942.099999999999</v>
      </c>
    </row>
    <row r="27" spans="2:14" x14ac:dyDescent="0.25">
      <c r="B27" s="371"/>
      <c r="C27" s="371"/>
      <c r="D27" s="51" t="s">
        <v>99</v>
      </c>
      <c r="E27" s="53"/>
      <c r="F27" s="53"/>
      <c r="G27" s="53"/>
      <c r="H27" s="53"/>
      <c r="I27" s="71"/>
      <c r="J27" s="71"/>
      <c r="K27" s="71"/>
      <c r="L27" s="71"/>
    </row>
    <row r="28" spans="2:14" ht="75.75" customHeight="1" x14ac:dyDescent="0.25">
      <c r="B28" s="371"/>
      <c r="C28" s="371"/>
      <c r="D28" s="230" t="s">
        <v>495</v>
      </c>
      <c r="E28" s="54" t="s">
        <v>219</v>
      </c>
      <c r="F28" s="52" t="s">
        <v>98</v>
      </c>
      <c r="G28" s="52" t="s">
        <v>98</v>
      </c>
      <c r="H28" s="52" t="s">
        <v>98</v>
      </c>
      <c r="I28" s="71">
        <f>'пр 2 к ПП 2'!H34</f>
        <v>4528.8999999999996</v>
      </c>
      <c r="J28" s="71">
        <f>'пр 2 к ПП 2'!I34</f>
        <v>4528.8999999999996</v>
      </c>
      <c r="K28" s="71">
        <f>'пр 2 к ПП 2'!J34</f>
        <v>4984.3</v>
      </c>
      <c r="L28" s="242">
        <f>SUM(I28:K28)</f>
        <v>14042.099999999999</v>
      </c>
    </row>
    <row r="29" spans="2:14" ht="38.25" customHeight="1" x14ac:dyDescent="0.25">
      <c r="B29" s="372"/>
      <c r="C29" s="372"/>
      <c r="D29" s="49" t="s">
        <v>223</v>
      </c>
      <c r="E29" s="54" t="s">
        <v>224</v>
      </c>
      <c r="F29" s="52" t="s">
        <v>98</v>
      </c>
      <c r="G29" s="52" t="s">
        <v>98</v>
      </c>
      <c r="H29" s="52" t="s">
        <v>98</v>
      </c>
      <c r="I29" s="71">
        <f>'пр 2 к ПП 2'!H35</f>
        <v>300</v>
      </c>
      <c r="J29" s="71">
        <f>'пр 2 к ПП 2'!I35</f>
        <v>300</v>
      </c>
      <c r="K29" s="71">
        <f>'пр 2 к ПП 2'!J35</f>
        <v>300</v>
      </c>
      <c r="L29" s="242">
        <f>SUM(I29:K29)</f>
        <v>900</v>
      </c>
    </row>
    <row r="30" spans="2:14" ht="31.5" x14ac:dyDescent="0.25">
      <c r="B30" s="367" t="s">
        <v>228</v>
      </c>
      <c r="C30" s="367" t="s">
        <v>229</v>
      </c>
      <c r="D30" s="51" t="s">
        <v>218</v>
      </c>
      <c r="E30" s="52" t="s">
        <v>98</v>
      </c>
      <c r="F30" s="52" t="s">
        <v>98</v>
      </c>
      <c r="G30" s="52" t="s">
        <v>98</v>
      </c>
      <c r="H30" s="52" t="s">
        <v>98</v>
      </c>
      <c r="I30" s="71">
        <f>I32</f>
        <v>62490.383000000002</v>
      </c>
      <c r="J30" s="71">
        <f t="shared" ref="J30:L30" si="7">J32</f>
        <v>60943.892999999996</v>
      </c>
      <c r="K30" s="71">
        <f t="shared" si="7"/>
        <v>60943.892999999996</v>
      </c>
      <c r="L30" s="71">
        <f t="shared" si="7"/>
        <v>184378.16899999999</v>
      </c>
    </row>
    <row r="31" spans="2:14" x14ac:dyDescent="0.25">
      <c r="B31" s="367"/>
      <c r="C31" s="367"/>
      <c r="D31" s="51" t="s">
        <v>99</v>
      </c>
      <c r="E31" s="53"/>
      <c r="F31" s="53"/>
      <c r="G31" s="53"/>
      <c r="H31" s="53"/>
      <c r="I31" s="71"/>
      <c r="J31" s="71"/>
      <c r="K31" s="71"/>
      <c r="L31" s="242"/>
    </row>
    <row r="32" spans="2:14" ht="47.25" x14ac:dyDescent="0.25">
      <c r="B32" s="367"/>
      <c r="C32" s="367"/>
      <c r="D32" s="230" t="s">
        <v>495</v>
      </c>
      <c r="E32" s="54" t="s">
        <v>219</v>
      </c>
      <c r="F32" s="52" t="s">
        <v>98</v>
      </c>
      <c r="G32" s="52" t="s">
        <v>98</v>
      </c>
      <c r="H32" s="52" t="s">
        <v>98</v>
      </c>
      <c r="I32" s="71">
        <f>'пр 2 к ПП 3'!H21</f>
        <v>62490.383000000002</v>
      </c>
      <c r="J32" s="71">
        <f>'пр 2 к ПП 3'!I21</f>
        <v>60943.892999999996</v>
      </c>
      <c r="K32" s="71">
        <f>'пр 2 к ПП 3'!J21</f>
        <v>60943.892999999996</v>
      </c>
      <c r="L32" s="242">
        <f>SUM(I32:K32)</f>
        <v>184378.16899999999</v>
      </c>
    </row>
    <row r="33" spans="2:12" ht="31.5" x14ac:dyDescent="0.25">
      <c r="B33" s="367" t="s">
        <v>421</v>
      </c>
      <c r="C33" s="367" t="s">
        <v>422</v>
      </c>
      <c r="D33" s="158" t="s">
        <v>218</v>
      </c>
      <c r="E33" s="52" t="s">
        <v>98</v>
      </c>
      <c r="F33" s="52" t="s">
        <v>98</v>
      </c>
      <c r="G33" s="52" t="s">
        <v>98</v>
      </c>
      <c r="H33" s="52" t="s">
        <v>98</v>
      </c>
      <c r="I33" s="71">
        <f>I36</f>
        <v>0</v>
      </c>
      <c r="J33" s="71">
        <f t="shared" ref="J33:L33" si="8">J36</f>
        <v>0</v>
      </c>
      <c r="K33" s="71">
        <f t="shared" si="8"/>
        <v>0</v>
      </c>
      <c r="L33" s="71">
        <f t="shared" si="8"/>
        <v>0</v>
      </c>
    </row>
    <row r="34" spans="2:12" x14ac:dyDescent="0.25">
      <c r="B34" s="367"/>
      <c r="C34" s="367"/>
      <c r="D34" s="158" t="s">
        <v>99</v>
      </c>
      <c r="E34" s="53"/>
      <c r="F34" s="53"/>
      <c r="G34" s="53"/>
      <c r="H34" s="53"/>
      <c r="I34" s="71"/>
      <c r="J34" s="71"/>
      <c r="K34" s="71"/>
      <c r="L34" s="242"/>
    </row>
    <row r="35" spans="2:12" ht="47.25" x14ac:dyDescent="0.25">
      <c r="B35" s="367"/>
      <c r="C35" s="367"/>
      <c r="D35" s="252" t="s">
        <v>495</v>
      </c>
      <c r="E35" s="54" t="s">
        <v>219</v>
      </c>
      <c r="F35" s="52" t="s">
        <v>98</v>
      </c>
      <c r="G35" s="52" t="s">
        <v>98</v>
      </c>
      <c r="H35" s="52" t="s">
        <v>98</v>
      </c>
      <c r="I35" s="71">
        <f>'ОМ пр'!H9</f>
        <v>0</v>
      </c>
      <c r="J35" s="71">
        <f>'ОМ пр'!I9</f>
        <v>0</v>
      </c>
      <c r="K35" s="71">
        <f>'ОМ пр'!J9</f>
        <v>0</v>
      </c>
      <c r="L35" s="71">
        <f>'ОМ пр'!K9</f>
        <v>0</v>
      </c>
    </row>
    <row r="36" spans="2:12" ht="47.25" x14ac:dyDescent="0.25">
      <c r="B36" s="367"/>
      <c r="C36" s="367"/>
      <c r="D36" s="229" t="s">
        <v>499</v>
      </c>
      <c r="E36" s="54" t="s">
        <v>220</v>
      </c>
      <c r="F36" s="52" t="s">
        <v>98</v>
      </c>
      <c r="G36" s="52" t="s">
        <v>98</v>
      </c>
      <c r="H36" s="52" t="s">
        <v>98</v>
      </c>
      <c r="I36" s="71">
        <f>'ОМ пр'!H6+'ОМ пр'!H7+'ОМ пр'!H8</f>
        <v>0</v>
      </c>
      <c r="J36" s="71">
        <f>'ОМ пр'!I6+'ОМ пр'!I7</f>
        <v>0</v>
      </c>
      <c r="K36" s="71">
        <f>'ОМ пр'!J6+'ОМ пр'!J7</f>
        <v>0</v>
      </c>
      <c r="L36" s="71">
        <f>'ОМ пр'!K6+'ОМ пр'!K7</f>
        <v>0</v>
      </c>
    </row>
  </sheetData>
  <mergeCells count="18">
    <mergeCell ref="B33:B36"/>
    <mergeCell ref="C33:C36"/>
    <mergeCell ref="B30:B32"/>
    <mergeCell ref="C30:C32"/>
    <mergeCell ref="B12:B18"/>
    <mergeCell ref="C12:C18"/>
    <mergeCell ref="B19:B25"/>
    <mergeCell ref="C19:C25"/>
    <mergeCell ref="B26:B29"/>
    <mergeCell ref="C26:C29"/>
    <mergeCell ref="C10:C11"/>
    <mergeCell ref="D10:D11"/>
    <mergeCell ref="E10:H10"/>
    <mergeCell ref="I10:L10"/>
    <mergeCell ref="I4:L4"/>
    <mergeCell ref="I6:L6"/>
    <mergeCell ref="B7:L7"/>
    <mergeCell ref="B10:B11"/>
  </mergeCells>
  <pageMargins left="1.1811023622047245" right="0.11811023622047245" top="0.78740157480314965" bottom="0.78740157480314965" header="0.31496062992125984" footer="0.31496062992125984"/>
  <pageSetup paperSize="9" scale="71" fitToHeight="2" orientation="landscape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M152"/>
  <sheetViews>
    <sheetView view="pageBreakPreview" topLeftCell="A16" zoomScale="96" zoomScaleNormal="75" zoomScaleSheetLayoutView="96" workbookViewId="0">
      <selection activeCell="B8" sqref="B8:B9"/>
    </sheetView>
  </sheetViews>
  <sheetFormatPr defaultRowHeight="15" x14ac:dyDescent="0.2"/>
  <cols>
    <col min="1" max="1" width="4.5" style="55" customWidth="1"/>
    <col min="2" max="2" width="27.125" style="55" customWidth="1"/>
    <col min="3" max="3" width="26.25" style="55" customWidth="1"/>
    <col min="4" max="4" width="55.5" style="55" customWidth="1"/>
    <col min="5" max="5" width="14.5" style="55" customWidth="1"/>
    <col min="6" max="8" width="14" style="55" customWidth="1"/>
    <col min="9" max="9" width="9" style="55"/>
    <col min="10" max="10" width="12.625" style="55" bestFit="1" customWidth="1"/>
    <col min="11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3" spans="1:8" ht="18.75" x14ac:dyDescent="0.3">
      <c r="E3" s="324" t="s">
        <v>570</v>
      </c>
      <c r="F3" s="324"/>
      <c r="G3" s="324"/>
      <c r="H3" s="324"/>
    </row>
    <row r="4" spans="1:8" ht="34.5" customHeight="1" x14ac:dyDescent="0.3">
      <c r="E4" s="375" t="s">
        <v>569</v>
      </c>
      <c r="F4" s="376"/>
      <c r="G4" s="376"/>
      <c r="H4" s="376"/>
    </row>
    <row r="6" spans="1:8" ht="54" customHeight="1" x14ac:dyDescent="0.25">
      <c r="D6" s="56"/>
      <c r="E6" s="385" t="s">
        <v>376</v>
      </c>
      <c r="F6" s="385"/>
      <c r="G6" s="385"/>
      <c r="H6" s="385"/>
    </row>
    <row r="7" spans="1:8" ht="55.5" customHeight="1" x14ac:dyDescent="0.2">
      <c r="B7" s="386" t="s">
        <v>236</v>
      </c>
      <c r="C7" s="386"/>
      <c r="D7" s="386"/>
      <c r="E7" s="386"/>
      <c r="F7" s="386"/>
      <c r="G7" s="386"/>
      <c r="H7" s="386"/>
    </row>
    <row r="8" spans="1:8" ht="33.75" customHeight="1" x14ac:dyDescent="0.2">
      <c r="A8" s="353" t="s">
        <v>55</v>
      </c>
      <c r="B8" s="381" t="s">
        <v>143</v>
      </c>
      <c r="C8" s="381" t="s">
        <v>231</v>
      </c>
      <c r="D8" s="370" t="s">
        <v>232</v>
      </c>
      <c r="E8" s="381"/>
      <c r="F8" s="381"/>
      <c r="G8" s="381"/>
      <c r="H8" s="381"/>
    </row>
    <row r="9" spans="1:8" ht="36" customHeight="1" x14ac:dyDescent="0.2">
      <c r="A9" s="353"/>
      <c r="B9" s="381"/>
      <c r="C9" s="381"/>
      <c r="D9" s="371"/>
      <c r="E9" s="296" t="s">
        <v>510</v>
      </c>
      <c r="F9" s="296" t="s">
        <v>517</v>
      </c>
      <c r="G9" s="296" t="s">
        <v>563</v>
      </c>
      <c r="H9" s="57" t="s">
        <v>215</v>
      </c>
    </row>
    <row r="10" spans="1:8" ht="15.75" x14ac:dyDescent="0.2">
      <c r="A10" s="39">
        <v>1</v>
      </c>
      <c r="B10" s="39">
        <v>2</v>
      </c>
      <c r="C10" s="39">
        <v>3</v>
      </c>
      <c r="D10" s="39">
        <v>4</v>
      </c>
      <c r="E10" s="39">
        <v>5</v>
      </c>
      <c r="F10" s="39">
        <v>6</v>
      </c>
      <c r="G10" s="39">
        <v>7</v>
      </c>
      <c r="H10" s="39">
        <v>8</v>
      </c>
    </row>
    <row r="11" spans="1:8" ht="15.75" x14ac:dyDescent="0.2">
      <c r="A11" s="377">
        <v>1</v>
      </c>
      <c r="B11" s="381" t="s">
        <v>216</v>
      </c>
      <c r="C11" s="381" t="s">
        <v>233</v>
      </c>
      <c r="D11" s="58" t="s">
        <v>234</v>
      </c>
      <c r="E11" s="243">
        <f>E13+E14+E15+E16+E17</f>
        <v>1262669.0340200001</v>
      </c>
      <c r="F11" s="243">
        <f t="shared" ref="F11:G11" si="0">F13+F14+F15+F16+F17</f>
        <v>1160592.2624899999</v>
      </c>
      <c r="G11" s="243">
        <f t="shared" si="0"/>
        <v>1160143.9919699999</v>
      </c>
      <c r="H11" s="243">
        <f t="shared" ref="H11:H38" si="1">SUM(E11:G11)</f>
        <v>3583405.2884799996</v>
      </c>
    </row>
    <row r="12" spans="1:8" ht="15.75" x14ac:dyDescent="0.25">
      <c r="A12" s="378"/>
      <c r="B12" s="381"/>
      <c r="C12" s="381"/>
      <c r="D12" s="59" t="s">
        <v>65</v>
      </c>
      <c r="E12" s="71"/>
      <c r="F12" s="244"/>
      <c r="G12" s="244"/>
      <c r="H12" s="243">
        <f t="shared" si="1"/>
        <v>0</v>
      </c>
    </row>
    <row r="13" spans="1:8" ht="18.75" x14ac:dyDescent="0.2">
      <c r="A13" s="378"/>
      <c r="B13" s="381"/>
      <c r="C13" s="381"/>
      <c r="D13" s="23" t="s">
        <v>106</v>
      </c>
      <c r="E13" s="243">
        <f>E20+E34+E41+E27</f>
        <v>39565.357369999998</v>
      </c>
      <c r="F13" s="243">
        <f t="shared" ref="F13:G13" si="2">F20+F34+F41+F27</f>
        <v>40460.191480000001</v>
      </c>
      <c r="G13" s="243">
        <f t="shared" si="2"/>
        <v>48486.337339999998</v>
      </c>
      <c r="H13" s="243">
        <f t="shared" si="1"/>
        <v>128511.88618999999</v>
      </c>
    </row>
    <row r="14" spans="1:8" ht="18.75" x14ac:dyDescent="0.2">
      <c r="A14" s="378"/>
      <c r="B14" s="381"/>
      <c r="C14" s="381"/>
      <c r="D14" s="38" t="s">
        <v>108</v>
      </c>
      <c r="E14" s="243">
        <f>E21+E28</f>
        <v>457076.58883000002</v>
      </c>
      <c r="F14" s="243">
        <f>F21+F28</f>
        <v>458041.92290999991</v>
      </c>
      <c r="G14" s="243">
        <f>G21+G28</f>
        <v>462274.74762999988</v>
      </c>
      <c r="H14" s="243">
        <f t="shared" si="1"/>
        <v>1377393.2593699999</v>
      </c>
    </row>
    <row r="15" spans="1:8" ht="15.75" x14ac:dyDescent="0.2">
      <c r="A15" s="378"/>
      <c r="B15" s="381"/>
      <c r="C15" s="381"/>
      <c r="D15" s="38" t="s">
        <v>105</v>
      </c>
      <c r="E15" s="243">
        <f t="shared" ref="E15:G16" si="3">E22+E29+E36</f>
        <v>766027.08782000013</v>
      </c>
      <c r="F15" s="243">
        <f t="shared" si="3"/>
        <v>662090.14809999999</v>
      </c>
      <c r="G15" s="243">
        <f t="shared" si="3"/>
        <v>649382.90700000012</v>
      </c>
      <c r="H15" s="243">
        <f t="shared" si="1"/>
        <v>2077500.1429200002</v>
      </c>
    </row>
    <row r="16" spans="1:8" ht="18.75" x14ac:dyDescent="0.25">
      <c r="A16" s="378"/>
      <c r="B16" s="381"/>
      <c r="C16" s="381"/>
      <c r="D16" s="24" t="s">
        <v>107</v>
      </c>
      <c r="E16" s="243">
        <f t="shared" si="3"/>
        <v>0</v>
      </c>
      <c r="F16" s="243">
        <f t="shared" si="3"/>
        <v>0</v>
      </c>
      <c r="G16" s="243">
        <f t="shared" si="3"/>
        <v>0</v>
      </c>
      <c r="H16" s="243">
        <f t="shared" si="1"/>
        <v>0</v>
      </c>
    </row>
    <row r="17" spans="1:10" ht="15.75" x14ac:dyDescent="0.2">
      <c r="A17" s="379"/>
      <c r="B17" s="381"/>
      <c r="C17" s="381"/>
      <c r="D17" s="38" t="s">
        <v>69</v>
      </c>
      <c r="E17" s="243">
        <f>E24+E31+E38+E45</f>
        <v>0</v>
      </c>
      <c r="F17" s="243">
        <f t="shared" ref="F17:G17" si="4">F24+F31+F38+F45</f>
        <v>0</v>
      </c>
      <c r="G17" s="243">
        <f t="shared" si="4"/>
        <v>0</v>
      </c>
      <c r="H17" s="243">
        <f t="shared" si="1"/>
        <v>0</v>
      </c>
    </row>
    <row r="18" spans="1:10" ht="15.75" x14ac:dyDescent="0.2">
      <c r="A18" s="382"/>
      <c r="B18" s="381" t="s">
        <v>46</v>
      </c>
      <c r="C18" s="381" t="s">
        <v>225</v>
      </c>
      <c r="D18" s="58" t="s">
        <v>234</v>
      </c>
      <c r="E18" s="243">
        <f>SUM(E20:E24)</f>
        <v>1195349.7510200001</v>
      </c>
      <c r="F18" s="243">
        <f>SUM(F20:F24)</f>
        <v>1094819.4694899998</v>
      </c>
      <c r="G18" s="243">
        <f>SUM(G20:G24)</f>
        <v>1093915.7989699999</v>
      </c>
      <c r="H18" s="243">
        <f t="shared" si="1"/>
        <v>3384085.0194799998</v>
      </c>
    </row>
    <row r="19" spans="1:10" ht="15.75" x14ac:dyDescent="0.25">
      <c r="A19" s="383"/>
      <c r="B19" s="381"/>
      <c r="C19" s="381"/>
      <c r="D19" s="59" t="s">
        <v>65</v>
      </c>
      <c r="E19" s="244"/>
      <c r="F19" s="244"/>
      <c r="G19" s="244"/>
      <c r="H19" s="243">
        <f t="shared" si="1"/>
        <v>0</v>
      </c>
    </row>
    <row r="20" spans="1:10" ht="18.75" x14ac:dyDescent="0.2">
      <c r="A20" s="383"/>
      <c r="B20" s="381"/>
      <c r="C20" s="381"/>
      <c r="D20" s="23" t="s">
        <v>106</v>
      </c>
      <c r="E20" s="243">
        <f>'пр 2 к ПП 1 +'!I138</f>
        <v>39565.357369999998</v>
      </c>
      <c r="F20" s="243">
        <f>'пр 2 к ПП 1 +'!J138</f>
        <v>40460.191480000001</v>
      </c>
      <c r="G20" s="243">
        <f>'пр 2 к ПП 1 +'!K138</f>
        <v>48486.337339999998</v>
      </c>
      <c r="H20" s="243">
        <f t="shared" si="1"/>
        <v>128511.88618999999</v>
      </c>
    </row>
    <row r="21" spans="1:10" ht="18.75" x14ac:dyDescent="0.2">
      <c r="A21" s="383"/>
      <c r="B21" s="381"/>
      <c r="C21" s="381"/>
      <c r="D21" s="38" t="s">
        <v>108</v>
      </c>
      <c r="E21" s="243">
        <f>'пр 2 к ПП 1 +'!I135</f>
        <v>452847.68883</v>
      </c>
      <c r="F21" s="243">
        <f>'пр 2 к ПП 1 +'!J135</f>
        <v>453813.02290999988</v>
      </c>
      <c r="G21" s="243">
        <f>'пр 2 к ПП 1 +'!K135</f>
        <v>457590.44762999989</v>
      </c>
      <c r="H21" s="243">
        <f t="shared" si="1"/>
        <v>1364251.1593699998</v>
      </c>
    </row>
    <row r="22" spans="1:10" ht="15.75" x14ac:dyDescent="0.2">
      <c r="A22" s="383"/>
      <c r="B22" s="381"/>
      <c r="C22" s="381"/>
      <c r="D22" s="38" t="s">
        <v>105</v>
      </c>
      <c r="E22" s="243">
        <f>'пр 2 к ПП 1 +'!I136</f>
        <v>702936.7048200001</v>
      </c>
      <c r="F22" s="243">
        <f>'пр 2 к ПП 1 +'!J136</f>
        <v>600546.25509999995</v>
      </c>
      <c r="G22" s="243">
        <f>'пр 2 к ПП 1 +'!K136</f>
        <v>587839.01400000008</v>
      </c>
      <c r="H22" s="243">
        <f t="shared" si="1"/>
        <v>1891321.9739200003</v>
      </c>
      <c r="J22" s="297"/>
    </row>
    <row r="23" spans="1:10" ht="18.75" x14ac:dyDescent="0.25">
      <c r="A23" s="383"/>
      <c r="B23" s="381"/>
      <c r="C23" s="381"/>
      <c r="D23" s="24" t="s">
        <v>107</v>
      </c>
      <c r="E23" s="243">
        <v>0</v>
      </c>
      <c r="F23" s="243">
        <v>0</v>
      </c>
      <c r="G23" s="243">
        <v>0</v>
      </c>
      <c r="H23" s="243">
        <f t="shared" si="1"/>
        <v>0</v>
      </c>
    </row>
    <row r="24" spans="1:10" ht="15.75" x14ac:dyDescent="0.2">
      <c r="A24" s="384"/>
      <c r="B24" s="381"/>
      <c r="C24" s="381"/>
      <c r="D24" s="38" t="s">
        <v>69</v>
      </c>
      <c r="E24" s="243">
        <f>'пр 2 к ПП 1 +'!I137</f>
        <v>0</v>
      </c>
      <c r="F24" s="243">
        <f>'пр 2 к ПП 1 +'!J137</f>
        <v>0</v>
      </c>
      <c r="G24" s="243">
        <f>'пр 2 к ПП 1 +'!K137</f>
        <v>0</v>
      </c>
      <c r="H24" s="243">
        <f t="shared" si="1"/>
        <v>0</v>
      </c>
    </row>
    <row r="25" spans="1:10" ht="15.75" x14ac:dyDescent="0.2">
      <c r="A25" s="382"/>
      <c r="B25" s="381" t="s">
        <v>226</v>
      </c>
      <c r="C25" s="381" t="s">
        <v>227</v>
      </c>
      <c r="D25" s="58" t="s">
        <v>234</v>
      </c>
      <c r="E25" s="243">
        <f>SUM(E27:E31)</f>
        <v>4828.8999999999996</v>
      </c>
      <c r="F25" s="243">
        <f>SUM(F27:F31)</f>
        <v>4828.8999999999996</v>
      </c>
      <c r="G25" s="243">
        <f>SUM(G27:G31)</f>
        <v>5284.2999999999993</v>
      </c>
      <c r="H25" s="243">
        <f t="shared" si="1"/>
        <v>14942.099999999999</v>
      </c>
    </row>
    <row r="26" spans="1:10" ht="15.75" x14ac:dyDescent="0.25">
      <c r="A26" s="383"/>
      <c r="B26" s="381"/>
      <c r="C26" s="381"/>
      <c r="D26" s="59" t="s">
        <v>65</v>
      </c>
      <c r="E26" s="243"/>
      <c r="F26" s="244"/>
      <c r="G26" s="244"/>
      <c r="H26" s="243">
        <f t="shared" si="1"/>
        <v>0</v>
      </c>
    </row>
    <row r="27" spans="1:10" ht="18.75" x14ac:dyDescent="0.2">
      <c r="A27" s="383"/>
      <c r="B27" s="381"/>
      <c r="C27" s="381"/>
      <c r="D27" s="23" t="s">
        <v>106</v>
      </c>
      <c r="E27" s="243">
        <f>'пр 2 к ПП 2'!H28</f>
        <v>0</v>
      </c>
      <c r="F27" s="243">
        <f>'пр 2 к ПП 2'!I28</f>
        <v>0</v>
      </c>
      <c r="G27" s="243">
        <f>'пр 2 к ПП 2'!J28</f>
        <v>0</v>
      </c>
      <c r="H27" s="243">
        <f t="shared" si="1"/>
        <v>0</v>
      </c>
    </row>
    <row r="28" spans="1:10" ht="18.75" x14ac:dyDescent="0.2">
      <c r="A28" s="383"/>
      <c r="B28" s="381"/>
      <c r="C28" s="381"/>
      <c r="D28" s="38" t="s">
        <v>108</v>
      </c>
      <c r="E28" s="243">
        <f>'пр 2 к ПП 2'!H29</f>
        <v>4228.8999999999996</v>
      </c>
      <c r="F28" s="243">
        <f>'пр 2 к ПП 2'!I29</f>
        <v>4228.8999999999996</v>
      </c>
      <c r="G28" s="243">
        <f>'пр 2 к ПП 2'!J29</f>
        <v>4684.2999999999993</v>
      </c>
      <c r="H28" s="243">
        <f t="shared" si="1"/>
        <v>13142.099999999999</v>
      </c>
    </row>
    <row r="29" spans="1:10" ht="15.75" x14ac:dyDescent="0.2">
      <c r="A29" s="383"/>
      <c r="B29" s="381"/>
      <c r="C29" s="381"/>
      <c r="D29" s="38" t="s">
        <v>105</v>
      </c>
      <c r="E29" s="243">
        <f>'пр 2 к ПП 2'!H30</f>
        <v>600</v>
      </c>
      <c r="F29" s="243">
        <f>'пр 2 к ПП 2'!I30</f>
        <v>600</v>
      </c>
      <c r="G29" s="243">
        <f>'пр 2 к ПП 2'!J30</f>
        <v>600</v>
      </c>
      <c r="H29" s="243">
        <f t="shared" si="1"/>
        <v>1800</v>
      </c>
    </row>
    <row r="30" spans="1:10" ht="18.75" x14ac:dyDescent="0.25">
      <c r="A30" s="383"/>
      <c r="B30" s="381"/>
      <c r="C30" s="381"/>
      <c r="D30" s="24" t="s">
        <v>107</v>
      </c>
      <c r="E30" s="243">
        <v>0</v>
      </c>
      <c r="F30" s="243">
        <v>0</v>
      </c>
      <c r="G30" s="243">
        <v>0</v>
      </c>
      <c r="H30" s="243">
        <f t="shared" si="1"/>
        <v>0</v>
      </c>
    </row>
    <row r="31" spans="1:10" ht="15.75" x14ac:dyDescent="0.2">
      <c r="A31" s="384"/>
      <c r="B31" s="381"/>
      <c r="C31" s="381"/>
      <c r="D31" s="38" t="s">
        <v>69</v>
      </c>
      <c r="E31" s="243">
        <v>0</v>
      </c>
      <c r="F31" s="243">
        <v>0</v>
      </c>
      <c r="G31" s="243">
        <v>0</v>
      </c>
      <c r="H31" s="243">
        <f t="shared" si="1"/>
        <v>0</v>
      </c>
    </row>
    <row r="32" spans="1:10" ht="15.75" x14ac:dyDescent="0.2">
      <c r="A32" s="382"/>
      <c r="B32" s="381" t="s">
        <v>228</v>
      </c>
      <c r="C32" s="381" t="s">
        <v>229</v>
      </c>
      <c r="D32" s="58" t="s">
        <v>234</v>
      </c>
      <c r="E32" s="243">
        <f>SUM(E34:E38)</f>
        <v>62490.383000000002</v>
      </c>
      <c r="F32" s="243">
        <f>SUM(F34:F38)</f>
        <v>60943.892999999996</v>
      </c>
      <c r="G32" s="243">
        <f>SUM(G34:G38)</f>
        <v>60943.892999999996</v>
      </c>
      <c r="H32" s="243">
        <f t="shared" si="1"/>
        <v>184378.16899999999</v>
      </c>
    </row>
    <row r="33" spans="1:8" ht="15.75" x14ac:dyDescent="0.25">
      <c r="A33" s="383"/>
      <c r="B33" s="381"/>
      <c r="C33" s="381"/>
      <c r="D33" s="59" t="s">
        <v>65</v>
      </c>
      <c r="E33" s="243"/>
      <c r="F33" s="244"/>
      <c r="G33" s="244"/>
      <c r="H33" s="243">
        <f t="shared" si="1"/>
        <v>0</v>
      </c>
    </row>
    <row r="34" spans="1:8" ht="18.75" x14ac:dyDescent="0.2">
      <c r="A34" s="383"/>
      <c r="B34" s="381"/>
      <c r="C34" s="381"/>
      <c r="D34" s="23" t="s">
        <v>106</v>
      </c>
      <c r="E34" s="243">
        <v>0</v>
      </c>
      <c r="F34" s="243">
        <v>0</v>
      </c>
      <c r="G34" s="243">
        <v>0</v>
      </c>
      <c r="H34" s="243">
        <f t="shared" si="1"/>
        <v>0</v>
      </c>
    </row>
    <row r="35" spans="1:8" ht="18.75" x14ac:dyDescent="0.2">
      <c r="A35" s="383"/>
      <c r="B35" s="381"/>
      <c r="C35" s="381"/>
      <c r="D35" s="38" t="s">
        <v>108</v>
      </c>
      <c r="E35" s="243">
        <v>0</v>
      </c>
      <c r="F35" s="243">
        <v>0</v>
      </c>
      <c r="G35" s="243">
        <v>0</v>
      </c>
      <c r="H35" s="243">
        <f t="shared" si="1"/>
        <v>0</v>
      </c>
    </row>
    <row r="36" spans="1:8" ht="15.75" x14ac:dyDescent="0.2">
      <c r="A36" s="383"/>
      <c r="B36" s="381"/>
      <c r="C36" s="381"/>
      <c r="D36" s="38" t="s">
        <v>105</v>
      </c>
      <c r="E36" s="243">
        <f>'пр 2 к ПП 3'!H21</f>
        <v>62490.383000000002</v>
      </c>
      <c r="F36" s="243">
        <f>'пр 2 к ПП 3'!I21</f>
        <v>60943.892999999996</v>
      </c>
      <c r="G36" s="243">
        <f>'пр 2 к ПП 3'!J21</f>
        <v>60943.892999999996</v>
      </c>
      <c r="H36" s="243">
        <f t="shared" si="1"/>
        <v>184378.16899999999</v>
      </c>
    </row>
    <row r="37" spans="1:8" ht="18.75" x14ac:dyDescent="0.25">
      <c r="A37" s="383"/>
      <c r="B37" s="381"/>
      <c r="C37" s="381"/>
      <c r="D37" s="24" t="s">
        <v>107</v>
      </c>
      <c r="E37" s="243">
        <v>0</v>
      </c>
      <c r="F37" s="243">
        <v>0</v>
      </c>
      <c r="G37" s="243">
        <v>0</v>
      </c>
      <c r="H37" s="243">
        <f t="shared" si="1"/>
        <v>0</v>
      </c>
    </row>
    <row r="38" spans="1:8" ht="15.75" x14ac:dyDescent="0.2">
      <c r="A38" s="384"/>
      <c r="B38" s="381"/>
      <c r="C38" s="381"/>
      <c r="D38" s="38" t="s">
        <v>69</v>
      </c>
      <c r="E38" s="243">
        <v>0</v>
      </c>
      <c r="F38" s="243">
        <v>0</v>
      </c>
      <c r="G38" s="243">
        <v>0</v>
      </c>
      <c r="H38" s="243">
        <f t="shared" si="1"/>
        <v>0</v>
      </c>
    </row>
    <row r="39" spans="1:8" ht="15.75" x14ac:dyDescent="0.2">
      <c r="A39" s="382"/>
      <c r="B39" s="381" t="s">
        <v>396</v>
      </c>
      <c r="C39" s="381" t="s">
        <v>396</v>
      </c>
      <c r="D39" s="58" t="s">
        <v>234</v>
      </c>
      <c r="E39" s="243">
        <f>SUM(E41:E45)</f>
        <v>0</v>
      </c>
      <c r="F39" s="243">
        <f>SUM(F41:F45)</f>
        <v>0</v>
      </c>
      <c r="G39" s="243">
        <f>SUM(G41:G45)</f>
        <v>0</v>
      </c>
      <c r="H39" s="243">
        <f t="shared" ref="H39:H45" si="5">SUM(E39:G39)</f>
        <v>0</v>
      </c>
    </row>
    <row r="40" spans="1:8" ht="15.75" x14ac:dyDescent="0.25">
      <c r="A40" s="383"/>
      <c r="B40" s="381"/>
      <c r="C40" s="381"/>
      <c r="D40" s="59" t="s">
        <v>65</v>
      </c>
      <c r="E40" s="243"/>
      <c r="F40" s="244"/>
      <c r="G40" s="244"/>
      <c r="H40" s="243">
        <f t="shared" si="5"/>
        <v>0</v>
      </c>
    </row>
    <row r="41" spans="1:8" ht="18.75" x14ac:dyDescent="0.2">
      <c r="A41" s="383"/>
      <c r="B41" s="381"/>
      <c r="C41" s="381"/>
      <c r="D41" s="23" t="s">
        <v>106</v>
      </c>
      <c r="E41" s="243">
        <v>0</v>
      </c>
      <c r="F41" s="243">
        <v>0</v>
      </c>
      <c r="G41" s="243">
        <v>0</v>
      </c>
      <c r="H41" s="243">
        <f t="shared" si="5"/>
        <v>0</v>
      </c>
    </row>
    <row r="42" spans="1:8" ht="18.75" x14ac:dyDescent="0.2">
      <c r="A42" s="383"/>
      <c r="B42" s="381"/>
      <c r="C42" s="381"/>
      <c r="D42" s="166" t="s">
        <v>108</v>
      </c>
      <c r="E42" s="243">
        <v>0</v>
      </c>
      <c r="F42" s="243">
        <v>0</v>
      </c>
      <c r="G42" s="243">
        <v>0</v>
      </c>
      <c r="H42" s="243">
        <f t="shared" si="5"/>
        <v>0</v>
      </c>
    </row>
    <row r="43" spans="1:8" ht="15.75" x14ac:dyDescent="0.2">
      <c r="A43" s="383"/>
      <c r="B43" s="381"/>
      <c r="C43" s="381"/>
      <c r="D43" s="166" t="s">
        <v>105</v>
      </c>
      <c r="E43" s="243">
        <v>0</v>
      </c>
      <c r="F43" s="243">
        <v>0</v>
      </c>
      <c r="G43" s="243">
        <v>0</v>
      </c>
      <c r="H43" s="243">
        <f t="shared" si="5"/>
        <v>0</v>
      </c>
    </row>
    <row r="44" spans="1:8" ht="18.75" x14ac:dyDescent="0.25">
      <c r="A44" s="383"/>
      <c r="B44" s="381"/>
      <c r="C44" s="381"/>
      <c r="D44" s="24" t="s">
        <v>107</v>
      </c>
      <c r="E44" s="243">
        <v>0</v>
      </c>
      <c r="F44" s="243">
        <v>0</v>
      </c>
      <c r="G44" s="243">
        <v>0</v>
      </c>
      <c r="H44" s="243">
        <f t="shared" si="5"/>
        <v>0</v>
      </c>
    </row>
    <row r="45" spans="1:8" ht="15.75" x14ac:dyDescent="0.2">
      <c r="A45" s="384"/>
      <c r="B45" s="381"/>
      <c r="C45" s="381"/>
      <c r="D45" s="166" t="s">
        <v>69</v>
      </c>
      <c r="E45" s="243">
        <f>'ОМ пр'!H10</f>
        <v>0</v>
      </c>
      <c r="F45" s="243">
        <f>'ОМ пр'!I10</f>
        <v>0</v>
      </c>
      <c r="G45" s="243">
        <f>'ОМ пр'!J10</f>
        <v>0</v>
      </c>
      <c r="H45" s="243">
        <f t="shared" si="5"/>
        <v>0</v>
      </c>
    </row>
    <row r="46" spans="1:8" ht="15.75" x14ac:dyDescent="0.2">
      <c r="A46" s="167"/>
      <c r="B46" s="168"/>
      <c r="C46" s="168"/>
      <c r="D46" s="169"/>
      <c r="E46" s="170"/>
      <c r="F46" s="170"/>
      <c r="G46" s="170"/>
      <c r="H46" s="170"/>
    </row>
    <row r="47" spans="1:8" s="17" customFormat="1" ht="18.75" x14ac:dyDescent="0.3">
      <c r="A47" s="380" t="s">
        <v>109</v>
      </c>
      <c r="B47" s="380"/>
      <c r="C47" s="380"/>
      <c r="D47" s="380"/>
      <c r="E47" s="380"/>
      <c r="F47" s="380"/>
      <c r="G47" s="380"/>
      <c r="H47" s="380"/>
    </row>
    <row r="48" spans="1:8" s="17" customFormat="1" ht="18.75" x14ac:dyDescent="0.3">
      <c r="A48" s="380" t="s">
        <v>147</v>
      </c>
      <c r="B48" s="380"/>
      <c r="C48" s="380"/>
      <c r="D48" s="380"/>
      <c r="E48" s="380"/>
      <c r="F48" s="380"/>
      <c r="G48" s="380"/>
      <c r="H48" s="380"/>
    </row>
    <row r="56" spans="11:11" x14ac:dyDescent="0.2">
      <c r="K56" s="55" t="s">
        <v>235</v>
      </c>
    </row>
    <row r="152" spans="13:13" ht="105" customHeight="1" x14ac:dyDescent="0.25">
      <c r="M152" s="56"/>
    </row>
  </sheetData>
  <mergeCells count="25">
    <mergeCell ref="A39:A45"/>
    <mergeCell ref="B39:B45"/>
    <mergeCell ref="C39:C45"/>
    <mergeCell ref="E6:H6"/>
    <mergeCell ref="B7:H7"/>
    <mergeCell ref="B8:B9"/>
    <mergeCell ref="C8:C9"/>
    <mergeCell ref="D8:D9"/>
    <mergeCell ref="E8:H8"/>
    <mergeCell ref="E4:H4"/>
    <mergeCell ref="A11:A17"/>
    <mergeCell ref="A8:A9"/>
    <mergeCell ref="A47:H47"/>
    <mergeCell ref="A48:H48"/>
    <mergeCell ref="B32:B38"/>
    <mergeCell ref="C32:C38"/>
    <mergeCell ref="A32:A38"/>
    <mergeCell ref="A25:A31"/>
    <mergeCell ref="A18:A24"/>
    <mergeCell ref="B11:B17"/>
    <mergeCell ref="C11:C17"/>
    <mergeCell ref="B18:B24"/>
    <mergeCell ref="C18:C24"/>
    <mergeCell ref="B25:B31"/>
    <mergeCell ref="C25:C31"/>
  </mergeCells>
  <printOptions horizontalCentered="1"/>
  <pageMargins left="1.1811023622047245" right="0.15748031496062992" top="0.78740157480314965" bottom="0" header="0.31496062992125984" footer="0.31496062992125984"/>
  <pageSetup paperSize="9" scale="57" orientation="landscape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72"/>
  <sheetViews>
    <sheetView showGridLines="0" tabSelected="1" view="pageBreakPreview" zoomScale="50" zoomScaleNormal="75" zoomScaleSheetLayoutView="50" workbookViewId="0">
      <selection activeCell="AA25" sqref="AA25"/>
    </sheetView>
  </sheetViews>
  <sheetFormatPr defaultRowHeight="15.75" x14ac:dyDescent="0.25"/>
  <cols>
    <col min="1" max="1" width="9" style="56"/>
    <col min="2" max="2" width="7.375" style="118" customWidth="1"/>
    <col min="3" max="3" width="61.5" style="112" customWidth="1"/>
    <col min="4" max="4" width="19.125" style="121" customWidth="1"/>
    <col min="5" max="6" width="9" style="121"/>
    <col min="7" max="7" width="12" style="118" customWidth="1"/>
    <col min="8" max="8" width="9" style="121"/>
    <col min="9" max="12" width="15.625" style="56" customWidth="1"/>
    <col min="13" max="13" width="30.75" style="56" customWidth="1"/>
    <col min="14" max="14" width="10.5" style="56" customWidth="1"/>
    <col min="15" max="15" width="20" style="56" customWidth="1"/>
    <col min="16" max="16" width="18.5" style="56" customWidth="1"/>
    <col min="17" max="17" width="7.625" style="56" customWidth="1"/>
    <col min="18" max="18" width="8" style="56" hidden="1" customWidth="1"/>
    <col min="19" max="257" width="9" style="56"/>
    <col min="258" max="258" width="7.375" style="56" customWidth="1"/>
    <col min="259" max="259" width="61.5" style="56" customWidth="1"/>
    <col min="260" max="260" width="19.125" style="56" customWidth="1"/>
    <col min="261" max="262" width="9" style="56"/>
    <col min="263" max="263" width="12" style="56" customWidth="1"/>
    <col min="264" max="264" width="9" style="56"/>
    <col min="265" max="268" width="15.625" style="56" customWidth="1"/>
    <col min="269" max="269" width="30.75" style="56" customWidth="1"/>
    <col min="270" max="270" width="10.5" style="56" customWidth="1"/>
    <col min="271" max="271" width="20" style="56" customWidth="1"/>
    <col min="272" max="272" width="18.5" style="56" customWidth="1"/>
    <col min="273" max="273" width="7.625" style="56" customWidth="1"/>
    <col min="274" max="274" width="0" style="56" hidden="1" customWidth="1"/>
    <col min="275" max="513" width="9" style="56"/>
    <col min="514" max="514" width="7.375" style="56" customWidth="1"/>
    <col min="515" max="515" width="61.5" style="56" customWidth="1"/>
    <col min="516" max="516" width="19.125" style="56" customWidth="1"/>
    <col min="517" max="518" width="9" style="56"/>
    <col min="519" max="519" width="12" style="56" customWidth="1"/>
    <col min="520" max="520" width="9" style="56"/>
    <col min="521" max="524" width="15.625" style="56" customWidth="1"/>
    <col min="525" max="525" width="30.75" style="56" customWidth="1"/>
    <col min="526" max="526" width="10.5" style="56" customWidth="1"/>
    <col min="527" max="527" width="20" style="56" customWidth="1"/>
    <col min="528" max="528" width="18.5" style="56" customWidth="1"/>
    <col min="529" max="529" width="7.625" style="56" customWidth="1"/>
    <col min="530" max="530" width="0" style="56" hidden="1" customWidth="1"/>
    <col min="531" max="769" width="9" style="56"/>
    <col min="770" max="770" width="7.375" style="56" customWidth="1"/>
    <col min="771" max="771" width="61.5" style="56" customWidth="1"/>
    <col min="772" max="772" width="19.125" style="56" customWidth="1"/>
    <col min="773" max="774" width="9" style="56"/>
    <col min="775" max="775" width="12" style="56" customWidth="1"/>
    <col min="776" max="776" width="9" style="56"/>
    <col min="777" max="780" width="15.625" style="56" customWidth="1"/>
    <col min="781" max="781" width="30.75" style="56" customWidth="1"/>
    <col min="782" max="782" width="10.5" style="56" customWidth="1"/>
    <col min="783" max="783" width="20" style="56" customWidth="1"/>
    <col min="784" max="784" width="18.5" style="56" customWidth="1"/>
    <col min="785" max="785" width="7.625" style="56" customWidth="1"/>
    <col min="786" max="786" width="0" style="56" hidden="1" customWidth="1"/>
    <col min="787" max="1025" width="9" style="56"/>
    <col min="1026" max="1026" width="7.375" style="56" customWidth="1"/>
    <col min="1027" max="1027" width="61.5" style="56" customWidth="1"/>
    <col min="1028" max="1028" width="19.125" style="56" customWidth="1"/>
    <col min="1029" max="1030" width="9" style="56"/>
    <col min="1031" max="1031" width="12" style="56" customWidth="1"/>
    <col min="1032" max="1032" width="9" style="56"/>
    <col min="1033" max="1036" width="15.625" style="56" customWidth="1"/>
    <col min="1037" max="1037" width="30.75" style="56" customWidth="1"/>
    <col min="1038" max="1038" width="10.5" style="56" customWidth="1"/>
    <col min="1039" max="1039" width="20" style="56" customWidth="1"/>
    <col min="1040" max="1040" width="18.5" style="56" customWidth="1"/>
    <col min="1041" max="1041" width="7.625" style="56" customWidth="1"/>
    <col min="1042" max="1042" width="0" style="56" hidden="1" customWidth="1"/>
    <col min="1043" max="1281" width="9" style="56"/>
    <col min="1282" max="1282" width="7.375" style="56" customWidth="1"/>
    <col min="1283" max="1283" width="61.5" style="56" customWidth="1"/>
    <col min="1284" max="1284" width="19.125" style="56" customWidth="1"/>
    <col min="1285" max="1286" width="9" style="56"/>
    <col min="1287" max="1287" width="12" style="56" customWidth="1"/>
    <col min="1288" max="1288" width="9" style="56"/>
    <col min="1289" max="1292" width="15.625" style="56" customWidth="1"/>
    <col min="1293" max="1293" width="30.75" style="56" customWidth="1"/>
    <col min="1294" max="1294" width="10.5" style="56" customWidth="1"/>
    <col min="1295" max="1295" width="20" style="56" customWidth="1"/>
    <col min="1296" max="1296" width="18.5" style="56" customWidth="1"/>
    <col min="1297" max="1297" width="7.625" style="56" customWidth="1"/>
    <col min="1298" max="1298" width="0" style="56" hidden="1" customWidth="1"/>
    <col min="1299" max="1537" width="9" style="56"/>
    <col min="1538" max="1538" width="7.375" style="56" customWidth="1"/>
    <col min="1539" max="1539" width="61.5" style="56" customWidth="1"/>
    <col min="1540" max="1540" width="19.125" style="56" customWidth="1"/>
    <col min="1541" max="1542" width="9" style="56"/>
    <col min="1543" max="1543" width="12" style="56" customWidth="1"/>
    <col min="1544" max="1544" width="9" style="56"/>
    <col min="1545" max="1548" width="15.625" style="56" customWidth="1"/>
    <col min="1549" max="1549" width="30.75" style="56" customWidth="1"/>
    <col min="1550" max="1550" width="10.5" style="56" customWidth="1"/>
    <col min="1551" max="1551" width="20" style="56" customWidth="1"/>
    <col min="1552" max="1552" width="18.5" style="56" customWidth="1"/>
    <col min="1553" max="1553" width="7.625" style="56" customWidth="1"/>
    <col min="1554" max="1554" width="0" style="56" hidden="1" customWidth="1"/>
    <col min="1555" max="1793" width="9" style="56"/>
    <col min="1794" max="1794" width="7.375" style="56" customWidth="1"/>
    <col min="1795" max="1795" width="61.5" style="56" customWidth="1"/>
    <col min="1796" max="1796" width="19.125" style="56" customWidth="1"/>
    <col min="1797" max="1798" width="9" style="56"/>
    <col min="1799" max="1799" width="12" style="56" customWidth="1"/>
    <col min="1800" max="1800" width="9" style="56"/>
    <col min="1801" max="1804" width="15.625" style="56" customWidth="1"/>
    <col min="1805" max="1805" width="30.75" style="56" customWidth="1"/>
    <col min="1806" max="1806" width="10.5" style="56" customWidth="1"/>
    <col min="1807" max="1807" width="20" style="56" customWidth="1"/>
    <col min="1808" max="1808" width="18.5" style="56" customWidth="1"/>
    <col min="1809" max="1809" width="7.625" style="56" customWidth="1"/>
    <col min="1810" max="1810" width="0" style="56" hidden="1" customWidth="1"/>
    <col min="1811" max="2049" width="9" style="56"/>
    <col min="2050" max="2050" width="7.375" style="56" customWidth="1"/>
    <col min="2051" max="2051" width="61.5" style="56" customWidth="1"/>
    <col min="2052" max="2052" width="19.125" style="56" customWidth="1"/>
    <col min="2053" max="2054" width="9" style="56"/>
    <col min="2055" max="2055" width="12" style="56" customWidth="1"/>
    <col min="2056" max="2056" width="9" style="56"/>
    <col min="2057" max="2060" width="15.625" style="56" customWidth="1"/>
    <col min="2061" max="2061" width="30.75" style="56" customWidth="1"/>
    <col min="2062" max="2062" width="10.5" style="56" customWidth="1"/>
    <col min="2063" max="2063" width="20" style="56" customWidth="1"/>
    <col min="2064" max="2064" width="18.5" style="56" customWidth="1"/>
    <col min="2065" max="2065" width="7.625" style="56" customWidth="1"/>
    <col min="2066" max="2066" width="0" style="56" hidden="1" customWidth="1"/>
    <col min="2067" max="2305" width="9" style="56"/>
    <col min="2306" max="2306" width="7.375" style="56" customWidth="1"/>
    <col min="2307" max="2307" width="61.5" style="56" customWidth="1"/>
    <col min="2308" max="2308" width="19.125" style="56" customWidth="1"/>
    <col min="2309" max="2310" width="9" style="56"/>
    <col min="2311" max="2311" width="12" style="56" customWidth="1"/>
    <col min="2312" max="2312" width="9" style="56"/>
    <col min="2313" max="2316" width="15.625" style="56" customWidth="1"/>
    <col min="2317" max="2317" width="30.75" style="56" customWidth="1"/>
    <col min="2318" max="2318" width="10.5" style="56" customWidth="1"/>
    <col min="2319" max="2319" width="20" style="56" customWidth="1"/>
    <col min="2320" max="2320" width="18.5" style="56" customWidth="1"/>
    <col min="2321" max="2321" width="7.625" style="56" customWidth="1"/>
    <col min="2322" max="2322" width="0" style="56" hidden="1" customWidth="1"/>
    <col min="2323" max="2561" width="9" style="56"/>
    <col min="2562" max="2562" width="7.375" style="56" customWidth="1"/>
    <col min="2563" max="2563" width="61.5" style="56" customWidth="1"/>
    <col min="2564" max="2564" width="19.125" style="56" customWidth="1"/>
    <col min="2565" max="2566" width="9" style="56"/>
    <col min="2567" max="2567" width="12" style="56" customWidth="1"/>
    <col min="2568" max="2568" width="9" style="56"/>
    <col min="2569" max="2572" width="15.625" style="56" customWidth="1"/>
    <col min="2573" max="2573" width="30.75" style="56" customWidth="1"/>
    <col min="2574" max="2574" width="10.5" style="56" customWidth="1"/>
    <col min="2575" max="2575" width="20" style="56" customWidth="1"/>
    <col min="2576" max="2576" width="18.5" style="56" customWidth="1"/>
    <col min="2577" max="2577" width="7.625" style="56" customWidth="1"/>
    <col min="2578" max="2578" width="0" style="56" hidden="1" customWidth="1"/>
    <col min="2579" max="2817" width="9" style="56"/>
    <col min="2818" max="2818" width="7.375" style="56" customWidth="1"/>
    <col min="2819" max="2819" width="61.5" style="56" customWidth="1"/>
    <col min="2820" max="2820" width="19.125" style="56" customWidth="1"/>
    <col min="2821" max="2822" width="9" style="56"/>
    <col min="2823" max="2823" width="12" style="56" customWidth="1"/>
    <col min="2824" max="2824" width="9" style="56"/>
    <col min="2825" max="2828" width="15.625" style="56" customWidth="1"/>
    <col min="2829" max="2829" width="30.75" style="56" customWidth="1"/>
    <col min="2830" max="2830" width="10.5" style="56" customWidth="1"/>
    <col min="2831" max="2831" width="20" style="56" customWidth="1"/>
    <col min="2832" max="2832" width="18.5" style="56" customWidth="1"/>
    <col min="2833" max="2833" width="7.625" style="56" customWidth="1"/>
    <col min="2834" max="2834" width="0" style="56" hidden="1" customWidth="1"/>
    <col min="2835" max="3073" width="9" style="56"/>
    <col min="3074" max="3074" width="7.375" style="56" customWidth="1"/>
    <col min="3075" max="3075" width="61.5" style="56" customWidth="1"/>
    <col min="3076" max="3076" width="19.125" style="56" customWidth="1"/>
    <col min="3077" max="3078" width="9" style="56"/>
    <col min="3079" max="3079" width="12" style="56" customWidth="1"/>
    <col min="3080" max="3080" width="9" style="56"/>
    <col min="3081" max="3084" width="15.625" style="56" customWidth="1"/>
    <col min="3085" max="3085" width="30.75" style="56" customWidth="1"/>
    <col min="3086" max="3086" width="10.5" style="56" customWidth="1"/>
    <col min="3087" max="3087" width="20" style="56" customWidth="1"/>
    <col min="3088" max="3088" width="18.5" style="56" customWidth="1"/>
    <col min="3089" max="3089" width="7.625" style="56" customWidth="1"/>
    <col min="3090" max="3090" width="0" style="56" hidden="1" customWidth="1"/>
    <col min="3091" max="3329" width="9" style="56"/>
    <col min="3330" max="3330" width="7.375" style="56" customWidth="1"/>
    <col min="3331" max="3331" width="61.5" style="56" customWidth="1"/>
    <col min="3332" max="3332" width="19.125" style="56" customWidth="1"/>
    <col min="3333" max="3334" width="9" style="56"/>
    <col min="3335" max="3335" width="12" style="56" customWidth="1"/>
    <col min="3336" max="3336" width="9" style="56"/>
    <col min="3337" max="3340" width="15.625" style="56" customWidth="1"/>
    <col min="3341" max="3341" width="30.75" style="56" customWidth="1"/>
    <col min="3342" max="3342" width="10.5" style="56" customWidth="1"/>
    <col min="3343" max="3343" width="20" style="56" customWidth="1"/>
    <col min="3344" max="3344" width="18.5" style="56" customWidth="1"/>
    <col min="3345" max="3345" width="7.625" style="56" customWidth="1"/>
    <col min="3346" max="3346" width="0" style="56" hidden="1" customWidth="1"/>
    <col min="3347" max="3585" width="9" style="56"/>
    <col min="3586" max="3586" width="7.375" style="56" customWidth="1"/>
    <col min="3587" max="3587" width="61.5" style="56" customWidth="1"/>
    <col min="3588" max="3588" width="19.125" style="56" customWidth="1"/>
    <col min="3589" max="3590" width="9" style="56"/>
    <col min="3591" max="3591" width="12" style="56" customWidth="1"/>
    <col min="3592" max="3592" width="9" style="56"/>
    <col min="3593" max="3596" width="15.625" style="56" customWidth="1"/>
    <col min="3597" max="3597" width="30.75" style="56" customWidth="1"/>
    <col min="3598" max="3598" width="10.5" style="56" customWidth="1"/>
    <col min="3599" max="3599" width="20" style="56" customWidth="1"/>
    <col min="3600" max="3600" width="18.5" style="56" customWidth="1"/>
    <col min="3601" max="3601" width="7.625" style="56" customWidth="1"/>
    <col min="3602" max="3602" width="0" style="56" hidden="1" customWidth="1"/>
    <col min="3603" max="3841" width="9" style="56"/>
    <col min="3842" max="3842" width="7.375" style="56" customWidth="1"/>
    <col min="3843" max="3843" width="61.5" style="56" customWidth="1"/>
    <col min="3844" max="3844" width="19.125" style="56" customWidth="1"/>
    <col min="3845" max="3846" width="9" style="56"/>
    <col min="3847" max="3847" width="12" style="56" customWidth="1"/>
    <col min="3848" max="3848" width="9" style="56"/>
    <col min="3849" max="3852" width="15.625" style="56" customWidth="1"/>
    <col min="3853" max="3853" width="30.75" style="56" customWidth="1"/>
    <col min="3854" max="3854" width="10.5" style="56" customWidth="1"/>
    <col min="3855" max="3855" width="20" style="56" customWidth="1"/>
    <col min="3856" max="3856" width="18.5" style="56" customWidth="1"/>
    <col min="3857" max="3857" width="7.625" style="56" customWidth="1"/>
    <col min="3858" max="3858" width="0" style="56" hidden="1" customWidth="1"/>
    <col min="3859" max="4097" width="9" style="56"/>
    <col min="4098" max="4098" width="7.375" style="56" customWidth="1"/>
    <col min="4099" max="4099" width="61.5" style="56" customWidth="1"/>
    <col min="4100" max="4100" width="19.125" style="56" customWidth="1"/>
    <col min="4101" max="4102" width="9" style="56"/>
    <col min="4103" max="4103" width="12" style="56" customWidth="1"/>
    <col min="4104" max="4104" width="9" style="56"/>
    <col min="4105" max="4108" width="15.625" style="56" customWidth="1"/>
    <col min="4109" max="4109" width="30.75" style="56" customWidth="1"/>
    <col min="4110" max="4110" width="10.5" style="56" customWidth="1"/>
    <col min="4111" max="4111" width="20" style="56" customWidth="1"/>
    <col min="4112" max="4112" width="18.5" style="56" customWidth="1"/>
    <col min="4113" max="4113" width="7.625" style="56" customWidth="1"/>
    <col min="4114" max="4114" width="0" style="56" hidden="1" customWidth="1"/>
    <col min="4115" max="4353" width="9" style="56"/>
    <col min="4354" max="4354" width="7.375" style="56" customWidth="1"/>
    <col min="4355" max="4355" width="61.5" style="56" customWidth="1"/>
    <col min="4356" max="4356" width="19.125" style="56" customWidth="1"/>
    <col min="4357" max="4358" width="9" style="56"/>
    <col min="4359" max="4359" width="12" style="56" customWidth="1"/>
    <col min="4360" max="4360" width="9" style="56"/>
    <col min="4361" max="4364" width="15.625" style="56" customWidth="1"/>
    <col min="4365" max="4365" width="30.75" style="56" customWidth="1"/>
    <col min="4366" max="4366" width="10.5" style="56" customWidth="1"/>
    <col min="4367" max="4367" width="20" style="56" customWidth="1"/>
    <col min="4368" max="4368" width="18.5" style="56" customWidth="1"/>
    <col min="4369" max="4369" width="7.625" style="56" customWidth="1"/>
    <col min="4370" max="4370" width="0" style="56" hidden="1" customWidth="1"/>
    <col min="4371" max="4609" width="9" style="56"/>
    <col min="4610" max="4610" width="7.375" style="56" customWidth="1"/>
    <col min="4611" max="4611" width="61.5" style="56" customWidth="1"/>
    <col min="4612" max="4612" width="19.125" style="56" customWidth="1"/>
    <col min="4613" max="4614" width="9" style="56"/>
    <col min="4615" max="4615" width="12" style="56" customWidth="1"/>
    <col min="4616" max="4616" width="9" style="56"/>
    <col min="4617" max="4620" width="15.625" style="56" customWidth="1"/>
    <col min="4621" max="4621" width="30.75" style="56" customWidth="1"/>
    <col min="4622" max="4622" width="10.5" style="56" customWidth="1"/>
    <col min="4623" max="4623" width="20" style="56" customWidth="1"/>
    <col min="4624" max="4624" width="18.5" style="56" customWidth="1"/>
    <col min="4625" max="4625" width="7.625" style="56" customWidth="1"/>
    <col min="4626" max="4626" width="0" style="56" hidden="1" customWidth="1"/>
    <col min="4627" max="4865" width="9" style="56"/>
    <col min="4866" max="4866" width="7.375" style="56" customWidth="1"/>
    <col min="4867" max="4867" width="61.5" style="56" customWidth="1"/>
    <col min="4868" max="4868" width="19.125" style="56" customWidth="1"/>
    <col min="4869" max="4870" width="9" style="56"/>
    <col min="4871" max="4871" width="12" style="56" customWidth="1"/>
    <col min="4872" max="4872" width="9" style="56"/>
    <col min="4873" max="4876" width="15.625" style="56" customWidth="1"/>
    <col min="4877" max="4877" width="30.75" style="56" customWidth="1"/>
    <col min="4878" max="4878" width="10.5" style="56" customWidth="1"/>
    <col min="4879" max="4879" width="20" style="56" customWidth="1"/>
    <col min="4880" max="4880" width="18.5" style="56" customWidth="1"/>
    <col min="4881" max="4881" width="7.625" style="56" customWidth="1"/>
    <col min="4882" max="4882" width="0" style="56" hidden="1" customWidth="1"/>
    <col min="4883" max="5121" width="9" style="56"/>
    <col min="5122" max="5122" width="7.375" style="56" customWidth="1"/>
    <col min="5123" max="5123" width="61.5" style="56" customWidth="1"/>
    <col min="5124" max="5124" width="19.125" style="56" customWidth="1"/>
    <col min="5125" max="5126" width="9" style="56"/>
    <col min="5127" max="5127" width="12" style="56" customWidth="1"/>
    <col min="5128" max="5128" width="9" style="56"/>
    <col min="5129" max="5132" width="15.625" style="56" customWidth="1"/>
    <col min="5133" max="5133" width="30.75" style="56" customWidth="1"/>
    <col min="5134" max="5134" width="10.5" style="56" customWidth="1"/>
    <col min="5135" max="5135" width="20" style="56" customWidth="1"/>
    <col min="5136" max="5136" width="18.5" style="56" customWidth="1"/>
    <col min="5137" max="5137" width="7.625" style="56" customWidth="1"/>
    <col min="5138" max="5138" width="0" style="56" hidden="1" customWidth="1"/>
    <col min="5139" max="5377" width="9" style="56"/>
    <col min="5378" max="5378" width="7.375" style="56" customWidth="1"/>
    <col min="5379" max="5379" width="61.5" style="56" customWidth="1"/>
    <col min="5380" max="5380" width="19.125" style="56" customWidth="1"/>
    <col min="5381" max="5382" width="9" style="56"/>
    <col min="5383" max="5383" width="12" style="56" customWidth="1"/>
    <col min="5384" max="5384" width="9" style="56"/>
    <col min="5385" max="5388" width="15.625" style="56" customWidth="1"/>
    <col min="5389" max="5389" width="30.75" style="56" customWidth="1"/>
    <col min="5390" max="5390" width="10.5" style="56" customWidth="1"/>
    <col min="5391" max="5391" width="20" style="56" customWidth="1"/>
    <col min="5392" max="5392" width="18.5" style="56" customWidth="1"/>
    <col min="5393" max="5393" width="7.625" style="56" customWidth="1"/>
    <col min="5394" max="5394" width="0" style="56" hidden="1" customWidth="1"/>
    <col min="5395" max="5633" width="9" style="56"/>
    <col min="5634" max="5634" width="7.375" style="56" customWidth="1"/>
    <col min="5635" max="5635" width="61.5" style="56" customWidth="1"/>
    <col min="5636" max="5636" width="19.125" style="56" customWidth="1"/>
    <col min="5637" max="5638" width="9" style="56"/>
    <col min="5639" max="5639" width="12" style="56" customWidth="1"/>
    <col min="5640" max="5640" width="9" style="56"/>
    <col min="5641" max="5644" width="15.625" style="56" customWidth="1"/>
    <col min="5645" max="5645" width="30.75" style="56" customWidth="1"/>
    <col min="5646" max="5646" width="10.5" style="56" customWidth="1"/>
    <col min="5647" max="5647" width="20" style="56" customWidth="1"/>
    <col min="5648" max="5648" width="18.5" style="56" customWidth="1"/>
    <col min="5649" max="5649" width="7.625" style="56" customWidth="1"/>
    <col min="5650" max="5650" width="0" style="56" hidden="1" customWidth="1"/>
    <col min="5651" max="5889" width="9" style="56"/>
    <col min="5890" max="5890" width="7.375" style="56" customWidth="1"/>
    <col min="5891" max="5891" width="61.5" style="56" customWidth="1"/>
    <col min="5892" max="5892" width="19.125" style="56" customWidth="1"/>
    <col min="5893" max="5894" width="9" style="56"/>
    <col min="5895" max="5895" width="12" style="56" customWidth="1"/>
    <col min="5896" max="5896" width="9" style="56"/>
    <col min="5897" max="5900" width="15.625" style="56" customWidth="1"/>
    <col min="5901" max="5901" width="30.75" style="56" customWidth="1"/>
    <col min="5902" max="5902" width="10.5" style="56" customWidth="1"/>
    <col min="5903" max="5903" width="20" style="56" customWidth="1"/>
    <col min="5904" max="5904" width="18.5" style="56" customWidth="1"/>
    <col min="5905" max="5905" width="7.625" style="56" customWidth="1"/>
    <col min="5906" max="5906" width="0" style="56" hidden="1" customWidth="1"/>
    <col min="5907" max="6145" width="9" style="56"/>
    <col min="6146" max="6146" width="7.375" style="56" customWidth="1"/>
    <col min="6147" max="6147" width="61.5" style="56" customWidth="1"/>
    <col min="6148" max="6148" width="19.125" style="56" customWidth="1"/>
    <col min="6149" max="6150" width="9" style="56"/>
    <col min="6151" max="6151" width="12" style="56" customWidth="1"/>
    <col min="6152" max="6152" width="9" style="56"/>
    <col min="6153" max="6156" width="15.625" style="56" customWidth="1"/>
    <col min="6157" max="6157" width="30.75" style="56" customWidth="1"/>
    <col min="6158" max="6158" width="10.5" style="56" customWidth="1"/>
    <col min="6159" max="6159" width="20" style="56" customWidth="1"/>
    <col min="6160" max="6160" width="18.5" style="56" customWidth="1"/>
    <col min="6161" max="6161" width="7.625" style="56" customWidth="1"/>
    <col min="6162" max="6162" width="0" style="56" hidden="1" customWidth="1"/>
    <col min="6163" max="6401" width="9" style="56"/>
    <col min="6402" max="6402" width="7.375" style="56" customWidth="1"/>
    <col min="6403" max="6403" width="61.5" style="56" customWidth="1"/>
    <col min="6404" max="6404" width="19.125" style="56" customWidth="1"/>
    <col min="6405" max="6406" width="9" style="56"/>
    <col min="6407" max="6407" width="12" style="56" customWidth="1"/>
    <col min="6408" max="6408" width="9" style="56"/>
    <col min="6409" max="6412" width="15.625" style="56" customWidth="1"/>
    <col min="6413" max="6413" width="30.75" style="56" customWidth="1"/>
    <col min="6414" max="6414" width="10.5" style="56" customWidth="1"/>
    <col min="6415" max="6415" width="20" style="56" customWidth="1"/>
    <col min="6416" max="6416" width="18.5" style="56" customWidth="1"/>
    <col min="6417" max="6417" width="7.625" style="56" customWidth="1"/>
    <col min="6418" max="6418" width="0" style="56" hidden="1" customWidth="1"/>
    <col min="6419" max="6657" width="9" style="56"/>
    <col min="6658" max="6658" width="7.375" style="56" customWidth="1"/>
    <col min="6659" max="6659" width="61.5" style="56" customWidth="1"/>
    <col min="6660" max="6660" width="19.125" style="56" customWidth="1"/>
    <col min="6661" max="6662" width="9" style="56"/>
    <col min="6663" max="6663" width="12" style="56" customWidth="1"/>
    <col min="6664" max="6664" width="9" style="56"/>
    <col min="6665" max="6668" width="15.625" style="56" customWidth="1"/>
    <col min="6669" max="6669" width="30.75" style="56" customWidth="1"/>
    <col min="6670" max="6670" width="10.5" style="56" customWidth="1"/>
    <col min="6671" max="6671" width="20" style="56" customWidth="1"/>
    <col min="6672" max="6672" width="18.5" style="56" customWidth="1"/>
    <col min="6673" max="6673" width="7.625" style="56" customWidth="1"/>
    <col min="6674" max="6674" width="0" style="56" hidden="1" customWidth="1"/>
    <col min="6675" max="6913" width="9" style="56"/>
    <col min="6914" max="6914" width="7.375" style="56" customWidth="1"/>
    <col min="6915" max="6915" width="61.5" style="56" customWidth="1"/>
    <col min="6916" max="6916" width="19.125" style="56" customWidth="1"/>
    <col min="6917" max="6918" width="9" style="56"/>
    <col min="6919" max="6919" width="12" style="56" customWidth="1"/>
    <col min="6920" max="6920" width="9" style="56"/>
    <col min="6921" max="6924" width="15.625" style="56" customWidth="1"/>
    <col min="6925" max="6925" width="30.75" style="56" customWidth="1"/>
    <col min="6926" max="6926" width="10.5" style="56" customWidth="1"/>
    <col min="6927" max="6927" width="20" style="56" customWidth="1"/>
    <col min="6928" max="6928" width="18.5" style="56" customWidth="1"/>
    <col min="6929" max="6929" width="7.625" style="56" customWidth="1"/>
    <col min="6930" max="6930" width="0" style="56" hidden="1" customWidth="1"/>
    <col min="6931" max="7169" width="9" style="56"/>
    <col min="7170" max="7170" width="7.375" style="56" customWidth="1"/>
    <col min="7171" max="7171" width="61.5" style="56" customWidth="1"/>
    <col min="7172" max="7172" width="19.125" style="56" customWidth="1"/>
    <col min="7173" max="7174" width="9" style="56"/>
    <col min="7175" max="7175" width="12" style="56" customWidth="1"/>
    <col min="7176" max="7176" width="9" style="56"/>
    <col min="7177" max="7180" width="15.625" style="56" customWidth="1"/>
    <col min="7181" max="7181" width="30.75" style="56" customWidth="1"/>
    <col min="7182" max="7182" width="10.5" style="56" customWidth="1"/>
    <col min="7183" max="7183" width="20" style="56" customWidth="1"/>
    <col min="7184" max="7184" width="18.5" style="56" customWidth="1"/>
    <col min="7185" max="7185" width="7.625" style="56" customWidth="1"/>
    <col min="7186" max="7186" width="0" style="56" hidden="1" customWidth="1"/>
    <col min="7187" max="7425" width="9" style="56"/>
    <col min="7426" max="7426" width="7.375" style="56" customWidth="1"/>
    <col min="7427" max="7427" width="61.5" style="56" customWidth="1"/>
    <col min="7428" max="7428" width="19.125" style="56" customWidth="1"/>
    <col min="7429" max="7430" width="9" style="56"/>
    <col min="7431" max="7431" width="12" style="56" customWidth="1"/>
    <col min="7432" max="7432" width="9" style="56"/>
    <col min="7433" max="7436" width="15.625" style="56" customWidth="1"/>
    <col min="7437" max="7437" width="30.75" style="56" customWidth="1"/>
    <col min="7438" max="7438" width="10.5" style="56" customWidth="1"/>
    <col min="7439" max="7439" width="20" style="56" customWidth="1"/>
    <col min="7440" max="7440" width="18.5" style="56" customWidth="1"/>
    <col min="7441" max="7441" width="7.625" style="56" customWidth="1"/>
    <col min="7442" max="7442" width="0" style="56" hidden="1" customWidth="1"/>
    <col min="7443" max="7681" width="9" style="56"/>
    <col min="7682" max="7682" width="7.375" style="56" customWidth="1"/>
    <col min="7683" max="7683" width="61.5" style="56" customWidth="1"/>
    <col min="7684" max="7684" width="19.125" style="56" customWidth="1"/>
    <col min="7685" max="7686" width="9" style="56"/>
    <col min="7687" max="7687" width="12" style="56" customWidth="1"/>
    <col min="7688" max="7688" width="9" style="56"/>
    <col min="7689" max="7692" width="15.625" style="56" customWidth="1"/>
    <col min="7693" max="7693" width="30.75" style="56" customWidth="1"/>
    <col min="7694" max="7694" width="10.5" style="56" customWidth="1"/>
    <col min="7695" max="7695" width="20" style="56" customWidth="1"/>
    <col min="7696" max="7696" width="18.5" style="56" customWidth="1"/>
    <col min="7697" max="7697" width="7.625" style="56" customWidth="1"/>
    <col min="7698" max="7698" width="0" style="56" hidden="1" customWidth="1"/>
    <col min="7699" max="7937" width="9" style="56"/>
    <col min="7938" max="7938" width="7.375" style="56" customWidth="1"/>
    <col min="7939" max="7939" width="61.5" style="56" customWidth="1"/>
    <col min="7940" max="7940" width="19.125" style="56" customWidth="1"/>
    <col min="7941" max="7942" width="9" style="56"/>
    <col min="7943" max="7943" width="12" style="56" customWidth="1"/>
    <col min="7944" max="7944" width="9" style="56"/>
    <col min="7945" max="7948" width="15.625" style="56" customWidth="1"/>
    <col min="7949" max="7949" width="30.75" style="56" customWidth="1"/>
    <col min="7950" max="7950" width="10.5" style="56" customWidth="1"/>
    <col min="7951" max="7951" width="20" style="56" customWidth="1"/>
    <col min="7952" max="7952" width="18.5" style="56" customWidth="1"/>
    <col min="7953" max="7953" width="7.625" style="56" customWidth="1"/>
    <col min="7954" max="7954" width="0" style="56" hidden="1" customWidth="1"/>
    <col min="7955" max="8193" width="9" style="56"/>
    <col min="8194" max="8194" width="7.375" style="56" customWidth="1"/>
    <col min="8195" max="8195" width="61.5" style="56" customWidth="1"/>
    <col min="8196" max="8196" width="19.125" style="56" customWidth="1"/>
    <col min="8197" max="8198" width="9" style="56"/>
    <col min="8199" max="8199" width="12" style="56" customWidth="1"/>
    <col min="8200" max="8200" width="9" style="56"/>
    <col min="8201" max="8204" width="15.625" style="56" customWidth="1"/>
    <col min="8205" max="8205" width="30.75" style="56" customWidth="1"/>
    <col min="8206" max="8206" width="10.5" style="56" customWidth="1"/>
    <col min="8207" max="8207" width="20" style="56" customWidth="1"/>
    <col min="8208" max="8208" width="18.5" style="56" customWidth="1"/>
    <col min="8209" max="8209" width="7.625" style="56" customWidth="1"/>
    <col min="8210" max="8210" width="0" style="56" hidden="1" customWidth="1"/>
    <col min="8211" max="8449" width="9" style="56"/>
    <col min="8450" max="8450" width="7.375" style="56" customWidth="1"/>
    <col min="8451" max="8451" width="61.5" style="56" customWidth="1"/>
    <col min="8452" max="8452" width="19.125" style="56" customWidth="1"/>
    <col min="8453" max="8454" width="9" style="56"/>
    <col min="8455" max="8455" width="12" style="56" customWidth="1"/>
    <col min="8456" max="8456" width="9" style="56"/>
    <col min="8457" max="8460" width="15.625" style="56" customWidth="1"/>
    <col min="8461" max="8461" width="30.75" style="56" customWidth="1"/>
    <col min="8462" max="8462" width="10.5" style="56" customWidth="1"/>
    <col min="8463" max="8463" width="20" style="56" customWidth="1"/>
    <col min="8464" max="8464" width="18.5" style="56" customWidth="1"/>
    <col min="8465" max="8465" width="7.625" style="56" customWidth="1"/>
    <col min="8466" max="8466" width="0" style="56" hidden="1" customWidth="1"/>
    <col min="8467" max="8705" width="9" style="56"/>
    <col min="8706" max="8706" width="7.375" style="56" customWidth="1"/>
    <col min="8707" max="8707" width="61.5" style="56" customWidth="1"/>
    <col min="8708" max="8708" width="19.125" style="56" customWidth="1"/>
    <col min="8709" max="8710" width="9" style="56"/>
    <col min="8711" max="8711" width="12" style="56" customWidth="1"/>
    <col min="8712" max="8712" width="9" style="56"/>
    <col min="8713" max="8716" width="15.625" style="56" customWidth="1"/>
    <col min="8717" max="8717" width="30.75" style="56" customWidth="1"/>
    <col min="8718" max="8718" width="10.5" style="56" customWidth="1"/>
    <col min="8719" max="8719" width="20" style="56" customWidth="1"/>
    <col min="8720" max="8720" width="18.5" style="56" customWidth="1"/>
    <col min="8721" max="8721" width="7.625" style="56" customWidth="1"/>
    <col min="8722" max="8722" width="0" style="56" hidden="1" customWidth="1"/>
    <col min="8723" max="8961" width="9" style="56"/>
    <col min="8962" max="8962" width="7.375" style="56" customWidth="1"/>
    <col min="8963" max="8963" width="61.5" style="56" customWidth="1"/>
    <col min="8964" max="8964" width="19.125" style="56" customWidth="1"/>
    <col min="8965" max="8966" width="9" style="56"/>
    <col min="8967" max="8967" width="12" style="56" customWidth="1"/>
    <col min="8968" max="8968" width="9" style="56"/>
    <col min="8969" max="8972" width="15.625" style="56" customWidth="1"/>
    <col min="8973" max="8973" width="30.75" style="56" customWidth="1"/>
    <col min="8974" max="8974" width="10.5" style="56" customWidth="1"/>
    <col min="8975" max="8975" width="20" style="56" customWidth="1"/>
    <col min="8976" max="8976" width="18.5" style="56" customWidth="1"/>
    <col min="8977" max="8977" width="7.625" style="56" customWidth="1"/>
    <col min="8978" max="8978" width="0" style="56" hidden="1" customWidth="1"/>
    <col min="8979" max="9217" width="9" style="56"/>
    <col min="9218" max="9218" width="7.375" style="56" customWidth="1"/>
    <col min="9219" max="9219" width="61.5" style="56" customWidth="1"/>
    <col min="9220" max="9220" width="19.125" style="56" customWidth="1"/>
    <col min="9221" max="9222" width="9" style="56"/>
    <col min="9223" max="9223" width="12" style="56" customWidth="1"/>
    <col min="9224" max="9224" width="9" style="56"/>
    <col min="9225" max="9228" width="15.625" style="56" customWidth="1"/>
    <col min="9229" max="9229" width="30.75" style="56" customWidth="1"/>
    <col min="9230" max="9230" width="10.5" style="56" customWidth="1"/>
    <col min="9231" max="9231" width="20" style="56" customWidth="1"/>
    <col min="9232" max="9232" width="18.5" style="56" customWidth="1"/>
    <col min="9233" max="9233" width="7.625" style="56" customWidth="1"/>
    <col min="9234" max="9234" width="0" style="56" hidden="1" customWidth="1"/>
    <col min="9235" max="9473" width="9" style="56"/>
    <col min="9474" max="9474" width="7.375" style="56" customWidth="1"/>
    <col min="9475" max="9475" width="61.5" style="56" customWidth="1"/>
    <col min="9476" max="9476" width="19.125" style="56" customWidth="1"/>
    <col min="9477" max="9478" width="9" style="56"/>
    <col min="9479" max="9479" width="12" style="56" customWidth="1"/>
    <col min="9480" max="9480" width="9" style="56"/>
    <col min="9481" max="9484" width="15.625" style="56" customWidth="1"/>
    <col min="9485" max="9485" width="30.75" style="56" customWidth="1"/>
    <col min="9486" max="9486" width="10.5" style="56" customWidth="1"/>
    <col min="9487" max="9487" width="20" style="56" customWidth="1"/>
    <col min="9488" max="9488" width="18.5" style="56" customWidth="1"/>
    <col min="9489" max="9489" width="7.625" style="56" customWidth="1"/>
    <col min="9490" max="9490" width="0" style="56" hidden="1" customWidth="1"/>
    <col min="9491" max="9729" width="9" style="56"/>
    <col min="9730" max="9730" width="7.375" style="56" customWidth="1"/>
    <col min="9731" max="9731" width="61.5" style="56" customWidth="1"/>
    <col min="9732" max="9732" width="19.125" style="56" customWidth="1"/>
    <col min="9733" max="9734" width="9" style="56"/>
    <col min="9735" max="9735" width="12" style="56" customWidth="1"/>
    <col min="9736" max="9736" width="9" style="56"/>
    <col min="9737" max="9740" width="15.625" style="56" customWidth="1"/>
    <col min="9741" max="9741" width="30.75" style="56" customWidth="1"/>
    <col min="9742" max="9742" width="10.5" style="56" customWidth="1"/>
    <col min="9743" max="9743" width="20" style="56" customWidth="1"/>
    <col min="9744" max="9744" width="18.5" style="56" customWidth="1"/>
    <col min="9745" max="9745" width="7.625" style="56" customWidth="1"/>
    <col min="9746" max="9746" width="0" style="56" hidden="1" customWidth="1"/>
    <col min="9747" max="9985" width="9" style="56"/>
    <col min="9986" max="9986" width="7.375" style="56" customWidth="1"/>
    <col min="9987" max="9987" width="61.5" style="56" customWidth="1"/>
    <col min="9988" max="9988" width="19.125" style="56" customWidth="1"/>
    <col min="9989" max="9990" width="9" style="56"/>
    <col min="9991" max="9991" width="12" style="56" customWidth="1"/>
    <col min="9992" max="9992" width="9" style="56"/>
    <col min="9993" max="9996" width="15.625" style="56" customWidth="1"/>
    <col min="9997" max="9997" width="30.75" style="56" customWidth="1"/>
    <col min="9998" max="9998" width="10.5" style="56" customWidth="1"/>
    <col min="9999" max="9999" width="20" style="56" customWidth="1"/>
    <col min="10000" max="10000" width="18.5" style="56" customWidth="1"/>
    <col min="10001" max="10001" width="7.625" style="56" customWidth="1"/>
    <col min="10002" max="10002" width="0" style="56" hidden="1" customWidth="1"/>
    <col min="10003" max="10241" width="9" style="56"/>
    <col min="10242" max="10242" width="7.375" style="56" customWidth="1"/>
    <col min="10243" max="10243" width="61.5" style="56" customWidth="1"/>
    <col min="10244" max="10244" width="19.125" style="56" customWidth="1"/>
    <col min="10245" max="10246" width="9" style="56"/>
    <col min="10247" max="10247" width="12" style="56" customWidth="1"/>
    <col min="10248" max="10248" width="9" style="56"/>
    <col min="10249" max="10252" width="15.625" style="56" customWidth="1"/>
    <col min="10253" max="10253" width="30.75" style="56" customWidth="1"/>
    <col min="10254" max="10254" width="10.5" style="56" customWidth="1"/>
    <col min="10255" max="10255" width="20" style="56" customWidth="1"/>
    <col min="10256" max="10256" width="18.5" style="56" customWidth="1"/>
    <col min="10257" max="10257" width="7.625" style="56" customWidth="1"/>
    <col min="10258" max="10258" width="0" style="56" hidden="1" customWidth="1"/>
    <col min="10259" max="10497" width="9" style="56"/>
    <col min="10498" max="10498" width="7.375" style="56" customWidth="1"/>
    <col min="10499" max="10499" width="61.5" style="56" customWidth="1"/>
    <col min="10500" max="10500" width="19.125" style="56" customWidth="1"/>
    <col min="10501" max="10502" width="9" style="56"/>
    <col min="10503" max="10503" width="12" style="56" customWidth="1"/>
    <col min="10504" max="10504" width="9" style="56"/>
    <col min="10505" max="10508" width="15.625" style="56" customWidth="1"/>
    <col min="10509" max="10509" width="30.75" style="56" customWidth="1"/>
    <col min="10510" max="10510" width="10.5" style="56" customWidth="1"/>
    <col min="10511" max="10511" width="20" style="56" customWidth="1"/>
    <col min="10512" max="10512" width="18.5" style="56" customWidth="1"/>
    <col min="10513" max="10513" width="7.625" style="56" customWidth="1"/>
    <col min="10514" max="10514" width="0" style="56" hidden="1" customWidth="1"/>
    <col min="10515" max="10753" width="9" style="56"/>
    <col min="10754" max="10754" width="7.375" style="56" customWidth="1"/>
    <col min="10755" max="10755" width="61.5" style="56" customWidth="1"/>
    <col min="10756" max="10756" width="19.125" style="56" customWidth="1"/>
    <col min="10757" max="10758" width="9" style="56"/>
    <col min="10759" max="10759" width="12" style="56" customWidth="1"/>
    <col min="10760" max="10760" width="9" style="56"/>
    <col min="10761" max="10764" width="15.625" style="56" customWidth="1"/>
    <col min="10765" max="10765" width="30.75" style="56" customWidth="1"/>
    <col min="10766" max="10766" width="10.5" style="56" customWidth="1"/>
    <col min="10767" max="10767" width="20" style="56" customWidth="1"/>
    <col min="10768" max="10768" width="18.5" style="56" customWidth="1"/>
    <col min="10769" max="10769" width="7.625" style="56" customWidth="1"/>
    <col min="10770" max="10770" width="0" style="56" hidden="1" customWidth="1"/>
    <col min="10771" max="11009" width="9" style="56"/>
    <col min="11010" max="11010" width="7.375" style="56" customWidth="1"/>
    <col min="11011" max="11011" width="61.5" style="56" customWidth="1"/>
    <col min="11012" max="11012" width="19.125" style="56" customWidth="1"/>
    <col min="11013" max="11014" width="9" style="56"/>
    <col min="11015" max="11015" width="12" style="56" customWidth="1"/>
    <col min="11016" max="11016" width="9" style="56"/>
    <col min="11017" max="11020" width="15.625" style="56" customWidth="1"/>
    <col min="11021" max="11021" width="30.75" style="56" customWidth="1"/>
    <col min="11022" max="11022" width="10.5" style="56" customWidth="1"/>
    <col min="11023" max="11023" width="20" style="56" customWidth="1"/>
    <col min="11024" max="11024" width="18.5" style="56" customWidth="1"/>
    <col min="11025" max="11025" width="7.625" style="56" customWidth="1"/>
    <col min="11026" max="11026" width="0" style="56" hidden="1" customWidth="1"/>
    <col min="11027" max="11265" width="9" style="56"/>
    <col min="11266" max="11266" width="7.375" style="56" customWidth="1"/>
    <col min="11267" max="11267" width="61.5" style="56" customWidth="1"/>
    <col min="11268" max="11268" width="19.125" style="56" customWidth="1"/>
    <col min="11269" max="11270" width="9" style="56"/>
    <col min="11271" max="11271" width="12" style="56" customWidth="1"/>
    <col min="11272" max="11272" width="9" style="56"/>
    <col min="11273" max="11276" width="15.625" style="56" customWidth="1"/>
    <col min="11277" max="11277" width="30.75" style="56" customWidth="1"/>
    <col min="11278" max="11278" width="10.5" style="56" customWidth="1"/>
    <col min="11279" max="11279" width="20" style="56" customWidth="1"/>
    <col min="11280" max="11280" width="18.5" style="56" customWidth="1"/>
    <col min="11281" max="11281" width="7.625" style="56" customWidth="1"/>
    <col min="11282" max="11282" width="0" style="56" hidden="1" customWidth="1"/>
    <col min="11283" max="11521" width="9" style="56"/>
    <col min="11522" max="11522" width="7.375" style="56" customWidth="1"/>
    <col min="11523" max="11523" width="61.5" style="56" customWidth="1"/>
    <col min="11524" max="11524" width="19.125" style="56" customWidth="1"/>
    <col min="11525" max="11526" width="9" style="56"/>
    <col min="11527" max="11527" width="12" style="56" customWidth="1"/>
    <col min="11528" max="11528" width="9" style="56"/>
    <col min="11529" max="11532" width="15.625" style="56" customWidth="1"/>
    <col min="11533" max="11533" width="30.75" style="56" customWidth="1"/>
    <col min="11534" max="11534" width="10.5" style="56" customWidth="1"/>
    <col min="11535" max="11535" width="20" style="56" customWidth="1"/>
    <col min="11536" max="11536" width="18.5" style="56" customWidth="1"/>
    <col min="11537" max="11537" width="7.625" style="56" customWidth="1"/>
    <col min="11538" max="11538" width="0" style="56" hidden="1" customWidth="1"/>
    <col min="11539" max="11777" width="9" style="56"/>
    <col min="11778" max="11778" width="7.375" style="56" customWidth="1"/>
    <col min="11779" max="11779" width="61.5" style="56" customWidth="1"/>
    <col min="11780" max="11780" width="19.125" style="56" customWidth="1"/>
    <col min="11781" max="11782" width="9" style="56"/>
    <col min="11783" max="11783" width="12" style="56" customWidth="1"/>
    <col min="11784" max="11784" width="9" style="56"/>
    <col min="11785" max="11788" width="15.625" style="56" customWidth="1"/>
    <col min="11789" max="11789" width="30.75" style="56" customWidth="1"/>
    <col min="11790" max="11790" width="10.5" style="56" customWidth="1"/>
    <col min="11791" max="11791" width="20" style="56" customWidth="1"/>
    <col min="11792" max="11792" width="18.5" style="56" customWidth="1"/>
    <col min="11793" max="11793" width="7.625" style="56" customWidth="1"/>
    <col min="11794" max="11794" width="0" style="56" hidden="1" customWidth="1"/>
    <col min="11795" max="12033" width="9" style="56"/>
    <col min="12034" max="12034" width="7.375" style="56" customWidth="1"/>
    <col min="12035" max="12035" width="61.5" style="56" customWidth="1"/>
    <col min="12036" max="12036" width="19.125" style="56" customWidth="1"/>
    <col min="12037" max="12038" width="9" style="56"/>
    <col min="12039" max="12039" width="12" style="56" customWidth="1"/>
    <col min="12040" max="12040" width="9" style="56"/>
    <col min="12041" max="12044" width="15.625" style="56" customWidth="1"/>
    <col min="12045" max="12045" width="30.75" style="56" customWidth="1"/>
    <col min="12046" max="12046" width="10.5" style="56" customWidth="1"/>
    <col min="12047" max="12047" width="20" style="56" customWidth="1"/>
    <col min="12048" max="12048" width="18.5" style="56" customWidth="1"/>
    <col min="12049" max="12049" width="7.625" style="56" customWidth="1"/>
    <col min="12050" max="12050" width="0" style="56" hidden="1" customWidth="1"/>
    <col min="12051" max="12289" width="9" style="56"/>
    <col min="12290" max="12290" width="7.375" style="56" customWidth="1"/>
    <col min="12291" max="12291" width="61.5" style="56" customWidth="1"/>
    <col min="12292" max="12292" width="19.125" style="56" customWidth="1"/>
    <col min="12293" max="12294" width="9" style="56"/>
    <col min="12295" max="12295" width="12" style="56" customWidth="1"/>
    <col min="12296" max="12296" width="9" style="56"/>
    <col min="12297" max="12300" width="15.625" style="56" customWidth="1"/>
    <col min="12301" max="12301" width="30.75" style="56" customWidth="1"/>
    <col min="12302" max="12302" width="10.5" style="56" customWidth="1"/>
    <col min="12303" max="12303" width="20" style="56" customWidth="1"/>
    <col min="12304" max="12304" width="18.5" style="56" customWidth="1"/>
    <col min="12305" max="12305" width="7.625" style="56" customWidth="1"/>
    <col min="12306" max="12306" width="0" style="56" hidden="1" customWidth="1"/>
    <col min="12307" max="12545" width="9" style="56"/>
    <col min="12546" max="12546" width="7.375" style="56" customWidth="1"/>
    <col min="12547" max="12547" width="61.5" style="56" customWidth="1"/>
    <col min="12548" max="12548" width="19.125" style="56" customWidth="1"/>
    <col min="12549" max="12550" width="9" style="56"/>
    <col min="12551" max="12551" width="12" style="56" customWidth="1"/>
    <col min="12552" max="12552" width="9" style="56"/>
    <col min="12553" max="12556" width="15.625" style="56" customWidth="1"/>
    <col min="12557" max="12557" width="30.75" style="56" customWidth="1"/>
    <col min="12558" max="12558" width="10.5" style="56" customWidth="1"/>
    <col min="12559" max="12559" width="20" style="56" customWidth="1"/>
    <col min="12560" max="12560" width="18.5" style="56" customWidth="1"/>
    <col min="12561" max="12561" width="7.625" style="56" customWidth="1"/>
    <col min="12562" max="12562" width="0" style="56" hidden="1" customWidth="1"/>
    <col min="12563" max="12801" width="9" style="56"/>
    <col min="12802" max="12802" width="7.375" style="56" customWidth="1"/>
    <col min="12803" max="12803" width="61.5" style="56" customWidth="1"/>
    <col min="12804" max="12804" width="19.125" style="56" customWidth="1"/>
    <col min="12805" max="12806" width="9" style="56"/>
    <col min="12807" max="12807" width="12" style="56" customWidth="1"/>
    <col min="12808" max="12808" width="9" style="56"/>
    <col min="12809" max="12812" width="15.625" style="56" customWidth="1"/>
    <col min="12813" max="12813" width="30.75" style="56" customWidth="1"/>
    <col min="12814" max="12814" width="10.5" style="56" customWidth="1"/>
    <col min="12815" max="12815" width="20" style="56" customWidth="1"/>
    <col min="12816" max="12816" width="18.5" style="56" customWidth="1"/>
    <col min="12817" max="12817" width="7.625" style="56" customWidth="1"/>
    <col min="12818" max="12818" width="0" style="56" hidden="1" customWidth="1"/>
    <col min="12819" max="13057" width="9" style="56"/>
    <col min="13058" max="13058" width="7.375" style="56" customWidth="1"/>
    <col min="13059" max="13059" width="61.5" style="56" customWidth="1"/>
    <col min="13060" max="13060" width="19.125" style="56" customWidth="1"/>
    <col min="13061" max="13062" width="9" style="56"/>
    <col min="13063" max="13063" width="12" style="56" customWidth="1"/>
    <col min="13064" max="13064" width="9" style="56"/>
    <col min="13065" max="13068" width="15.625" style="56" customWidth="1"/>
    <col min="13069" max="13069" width="30.75" style="56" customWidth="1"/>
    <col min="13070" max="13070" width="10.5" style="56" customWidth="1"/>
    <col min="13071" max="13071" width="20" style="56" customWidth="1"/>
    <col min="13072" max="13072" width="18.5" style="56" customWidth="1"/>
    <col min="13073" max="13073" width="7.625" style="56" customWidth="1"/>
    <col min="13074" max="13074" width="0" style="56" hidden="1" customWidth="1"/>
    <col min="13075" max="13313" width="9" style="56"/>
    <col min="13314" max="13314" width="7.375" style="56" customWidth="1"/>
    <col min="13315" max="13315" width="61.5" style="56" customWidth="1"/>
    <col min="13316" max="13316" width="19.125" style="56" customWidth="1"/>
    <col min="13317" max="13318" width="9" style="56"/>
    <col min="13319" max="13319" width="12" style="56" customWidth="1"/>
    <col min="13320" max="13320" width="9" style="56"/>
    <col min="13321" max="13324" width="15.625" style="56" customWidth="1"/>
    <col min="13325" max="13325" width="30.75" style="56" customWidth="1"/>
    <col min="13326" max="13326" width="10.5" style="56" customWidth="1"/>
    <col min="13327" max="13327" width="20" style="56" customWidth="1"/>
    <col min="13328" max="13328" width="18.5" style="56" customWidth="1"/>
    <col min="13329" max="13329" width="7.625" style="56" customWidth="1"/>
    <col min="13330" max="13330" width="0" style="56" hidden="1" customWidth="1"/>
    <col min="13331" max="13569" width="9" style="56"/>
    <col min="13570" max="13570" width="7.375" style="56" customWidth="1"/>
    <col min="13571" max="13571" width="61.5" style="56" customWidth="1"/>
    <col min="13572" max="13572" width="19.125" style="56" customWidth="1"/>
    <col min="13573" max="13574" width="9" style="56"/>
    <col min="13575" max="13575" width="12" style="56" customWidth="1"/>
    <col min="13576" max="13576" width="9" style="56"/>
    <col min="13577" max="13580" width="15.625" style="56" customWidth="1"/>
    <col min="13581" max="13581" width="30.75" style="56" customWidth="1"/>
    <col min="13582" max="13582" width="10.5" style="56" customWidth="1"/>
    <col min="13583" max="13583" width="20" style="56" customWidth="1"/>
    <col min="13584" max="13584" width="18.5" style="56" customWidth="1"/>
    <col min="13585" max="13585" width="7.625" style="56" customWidth="1"/>
    <col min="13586" max="13586" width="0" style="56" hidden="1" customWidth="1"/>
    <col min="13587" max="13825" width="9" style="56"/>
    <col min="13826" max="13826" width="7.375" style="56" customWidth="1"/>
    <col min="13827" max="13827" width="61.5" style="56" customWidth="1"/>
    <col min="13828" max="13828" width="19.125" style="56" customWidth="1"/>
    <col min="13829" max="13830" width="9" style="56"/>
    <col min="13831" max="13831" width="12" style="56" customWidth="1"/>
    <col min="13832" max="13832" width="9" style="56"/>
    <col min="13833" max="13836" width="15.625" style="56" customWidth="1"/>
    <col min="13837" max="13837" width="30.75" style="56" customWidth="1"/>
    <col min="13838" max="13838" width="10.5" style="56" customWidth="1"/>
    <col min="13839" max="13839" width="20" style="56" customWidth="1"/>
    <col min="13840" max="13840" width="18.5" style="56" customWidth="1"/>
    <col min="13841" max="13841" width="7.625" style="56" customWidth="1"/>
    <col min="13842" max="13842" width="0" style="56" hidden="1" customWidth="1"/>
    <col min="13843" max="14081" width="9" style="56"/>
    <col min="14082" max="14082" width="7.375" style="56" customWidth="1"/>
    <col min="14083" max="14083" width="61.5" style="56" customWidth="1"/>
    <col min="14084" max="14084" width="19.125" style="56" customWidth="1"/>
    <col min="14085" max="14086" width="9" style="56"/>
    <col min="14087" max="14087" width="12" style="56" customWidth="1"/>
    <col min="14088" max="14088" width="9" style="56"/>
    <col min="14089" max="14092" width="15.625" style="56" customWidth="1"/>
    <col min="14093" max="14093" width="30.75" style="56" customWidth="1"/>
    <col min="14094" max="14094" width="10.5" style="56" customWidth="1"/>
    <col min="14095" max="14095" width="20" style="56" customWidth="1"/>
    <col min="14096" max="14096" width="18.5" style="56" customWidth="1"/>
    <col min="14097" max="14097" width="7.625" style="56" customWidth="1"/>
    <col min="14098" max="14098" width="0" style="56" hidden="1" customWidth="1"/>
    <col min="14099" max="14337" width="9" style="56"/>
    <col min="14338" max="14338" width="7.375" style="56" customWidth="1"/>
    <col min="14339" max="14339" width="61.5" style="56" customWidth="1"/>
    <col min="14340" max="14340" width="19.125" style="56" customWidth="1"/>
    <col min="14341" max="14342" width="9" style="56"/>
    <col min="14343" max="14343" width="12" style="56" customWidth="1"/>
    <col min="14344" max="14344" width="9" style="56"/>
    <col min="14345" max="14348" width="15.625" style="56" customWidth="1"/>
    <col min="14349" max="14349" width="30.75" style="56" customWidth="1"/>
    <col min="14350" max="14350" width="10.5" style="56" customWidth="1"/>
    <col min="14351" max="14351" width="20" style="56" customWidth="1"/>
    <col min="14352" max="14352" width="18.5" style="56" customWidth="1"/>
    <col min="14353" max="14353" width="7.625" style="56" customWidth="1"/>
    <col min="14354" max="14354" width="0" style="56" hidden="1" customWidth="1"/>
    <col min="14355" max="14593" width="9" style="56"/>
    <col min="14594" max="14594" width="7.375" style="56" customWidth="1"/>
    <col min="14595" max="14595" width="61.5" style="56" customWidth="1"/>
    <col min="14596" max="14596" width="19.125" style="56" customWidth="1"/>
    <col min="14597" max="14598" width="9" style="56"/>
    <col min="14599" max="14599" width="12" style="56" customWidth="1"/>
    <col min="14600" max="14600" width="9" style="56"/>
    <col min="14601" max="14604" width="15.625" style="56" customWidth="1"/>
    <col min="14605" max="14605" width="30.75" style="56" customWidth="1"/>
    <col min="14606" max="14606" width="10.5" style="56" customWidth="1"/>
    <col min="14607" max="14607" width="20" style="56" customWidth="1"/>
    <col min="14608" max="14608" width="18.5" style="56" customWidth="1"/>
    <col min="14609" max="14609" width="7.625" style="56" customWidth="1"/>
    <col min="14610" max="14610" width="0" style="56" hidden="1" customWidth="1"/>
    <col min="14611" max="14849" width="9" style="56"/>
    <col min="14850" max="14850" width="7.375" style="56" customWidth="1"/>
    <col min="14851" max="14851" width="61.5" style="56" customWidth="1"/>
    <col min="14852" max="14852" width="19.125" style="56" customWidth="1"/>
    <col min="14853" max="14854" width="9" style="56"/>
    <col min="14855" max="14855" width="12" style="56" customWidth="1"/>
    <col min="14856" max="14856" width="9" style="56"/>
    <col min="14857" max="14860" width="15.625" style="56" customWidth="1"/>
    <col min="14861" max="14861" width="30.75" style="56" customWidth="1"/>
    <col min="14862" max="14862" width="10.5" style="56" customWidth="1"/>
    <col min="14863" max="14863" width="20" style="56" customWidth="1"/>
    <col min="14864" max="14864" width="18.5" style="56" customWidth="1"/>
    <col min="14865" max="14865" width="7.625" style="56" customWidth="1"/>
    <col min="14866" max="14866" width="0" style="56" hidden="1" customWidth="1"/>
    <col min="14867" max="15105" width="9" style="56"/>
    <col min="15106" max="15106" width="7.375" style="56" customWidth="1"/>
    <col min="15107" max="15107" width="61.5" style="56" customWidth="1"/>
    <col min="15108" max="15108" width="19.125" style="56" customWidth="1"/>
    <col min="15109" max="15110" width="9" style="56"/>
    <col min="15111" max="15111" width="12" style="56" customWidth="1"/>
    <col min="15112" max="15112" width="9" style="56"/>
    <col min="15113" max="15116" width="15.625" style="56" customWidth="1"/>
    <col min="15117" max="15117" width="30.75" style="56" customWidth="1"/>
    <col min="15118" max="15118" width="10.5" style="56" customWidth="1"/>
    <col min="15119" max="15119" width="20" style="56" customWidth="1"/>
    <col min="15120" max="15120" width="18.5" style="56" customWidth="1"/>
    <col min="15121" max="15121" width="7.625" style="56" customWidth="1"/>
    <col min="15122" max="15122" width="0" style="56" hidden="1" customWidth="1"/>
    <col min="15123" max="15361" width="9" style="56"/>
    <col min="15362" max="15362" width="7.375" style="56" customWidth="1"/>
    <col min="15363" max="15363" width="61.5" style="56" customWidth="1"/>
    <col min="15364" max="15364" width="19.125" style="56" customWidth="1"/>
    <col min="15365" max="15366" width="9" style="56"/>
    <col min="15367" max="15367" width="12" style="56" customWidth="1"/>
    <col min="15368" max="15368" width="9" style="56"/>
    <col min="15369" max="15372" width="15.625" style="56" customWidth="1"/>
    <col min="15373" max="15373" width="30.75" style="56" customWidth="1"/>
    <col min="15374" max="15374" width="10.5" style="56" customWidth="1"/>
    <col min="15375" max="15375" width="20" style="56" customWidth="1"/>
    <col min="15376" max="15376" width="18.5" style="56" customWidth="1"/>
    <col min="15377" max="15377" width="7.625" style="56" customWidth="1"/>
    <col min="15378" max="15378" width="0" style="56" hidden="1" customWidth="1"/>
    <col min="15379" max="15617" width="9" style="56"/>
    <col min="15618" max="15618" width="7.375" style="56" customWidth="1"/>
    <col min="15619" max="15619" width="61.5" style="56" customWidth="1"/>
    <col min="15620" max="15620" width="19.125" style="56" customWidth="1"/>
    <col min="15621" max="15622" width="9" style="56"/>
    <col min="15623" max="15623" width="12" style="56" customWidth="1"/>
    <col min="15624" max="15624" width="9" style="56"/>
    <col min="15625" max="15628" width="15.625" style="56" customWidth="1"/>
    <col min="15629" max="15629" width="30.75" style="56" customWidth="1"/>
    <col min="15630" max="15630" width="10.5" style="56" customWidth="1"/>
    <col min="15631" max="15631" width="20" style="56" customWidth="1"/>
    <col min="15632" max="15632" width="18.5" style="56" customWidth="1"/>
    <col min="15633" max="15633" width="7.625" style="56" customWidth="1"/>
    <col min="15634" max="15634" width="0" style="56" hidden="1" customWidth="1"/>
    <col min="15635" max="15873" width="9" style="56"/>
    <col min="15874" max="15874" width="7.375" style="56" customWidth="1"/>
    <col min="15875" max="15875" width="61.5" style="56" customWidth="1"/>
    <col min="15876" max="15876" width="19.125" style="56" customWidth="1"/>
    <col min="15877" max="15878" width="9" style="56"/>
    <col min="15879" max="15879" width="12" style="56" customWidth="1"/>
    <col min="15880" max="15880" width="9" style="56"/>
    <col min="15881" max="15884" width="15.625" style="56" customWidth="1"/>
    <col min="15885" max="15885" width="30.75" style="56" customWidth="1"/>
    <col min="15886" max="15886" width="10.5" style="56" customWidth="1"/>
    <col min="15887" max="15887" width="20" style="56" customWidth="1"/>
    <col min="15888" max="15888" width="18.5" style="56" customWidth="1"/>
    <col min="15889" max="15889" width="7.625" style="56" customWidth="1"/>
    <col min="15890" max="15890" width="0" style="56" hidden="1" customWidth="1"/>
    <col min="15891" max="16129" width="9" style="56"/>
    <col min="16130" max="16130" width="7.375" style="56" customWidth="1"/>
    <col min="16131" max="16131" width="61.5" style="56" customWidth="1"/>
    <col min="16132" max="16132" width="19.125" style="56" customWidth="1"/>
    <col min="16133" max="16134" width="9" style="56"/>
    <col min="16135" max="16135" width="12" style="56" customWidth="1"/>
    <col min="16136" max="16136" width="9" style="56"/>
    <col min="16137" max="16140" width="15.625" style="56" customWidth="1"/>
    <col min="16141" max="16141" width="30.75" style="56" customWidth="1"/>
    <col min="16142" max="16142" width="10.5" style="56" customWidth="1"/>
    <col min="16143" max="16143" width="20" style="56" customWidth="1"/>
    <col min="16144" max="16144" width="18.5" style="56" customWidth="1"/>
    <col min="16145" max="16145" width="7.625" style="56" customWidth="1"/>
    <col min="16146" max="16146" width="0" style="56" hidden="1" customWidth="1"/>
    <col min="16147" max="16384" width="9" style="56"/>
  </cols>
  <sheetData>
    <row r="1" spans="2:16" ht="18.75" x14ac:dyDescent="0.3">
      <c r="L1" s="324" t="s">
        <v>571</v>
      </c>
      <c r="M1" s="324"/>
    </row>
    <row r="2" spans="2:16" ht="39.75" customHeight="1" x14ac:dyDescent="0.3">
      <c r="L2" s="375" t="s">
        <v>569</v>
      </c>
      <c r="M2" s="375"/>
    </row>
    <row r="3" spans="2:16" ht="36.75" customHeight="1" x14ac:dyDescent="0.3">
      <c r="L3" s="319"/>
      <c r="M3" s="320"/>
    </row>
    <row r="4" spans="2:16" s="66" customFormat="1" ht="93.75" customHeight="1" x14ac:dyDescent="0.25">
      <c r="B4" s="61"/>
      <c r="C4" s="62"/>
      <c r="D4" s="63"/>
      <c r="E4" s="64"/>
      <c r="F4" s="64"/>
      <c r="G4" s="61"/>
      <c r="H4" s="64"/>
      <c r="I4" s="65"/>
      <c r="L4" s="373" t="s">
        <v>378</v>
      </c>
      <c r="M4" s="373"/>
      <c r="N4" s="67"/>
      <c r="O4" s="67"/>
      <c r="P4" s="67"/>
    </row>
    <row r="5" spans="2:16" s="66" customFormat="1" ht="51.75" customHeight="1" x14ac:dyDescent="0.25">
      <c r="B5" s="444" t="s">
        <v>237</v>
      </c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</row>
    <row r="6" spans="2:16" s="66" customFormat="1" ht="15.75" customHeight="1" x14ac:dyDescent="0.25">
      <c r="B6" s="370" t="s">
        <v>55</v>
      </c>
      <c r="C6" s="394" t="s">
        <v>114</v>
      </c>
      <c r="D6" s="370" t="s">
        <v>93</v>
      </c>
      <c r="E6" s="445" t="s">
        <v>91</v>
      </c>
      <c r="F6" s="446"/>
      <c r="G6" s="446"/>
      <c r="H6" s="447"/>
      <c r="I6" s="445" t="s">
        <v>238</v>
      </c>
      <c r="J6" s="446"/>
      <c r="K6" s="446"/>
      <c r="L6" s="447"/>
      <c r="M6" s="448" t="s">
        <v>115</v>
      </c>
    </row>
    <row r="7" spans="2:16" s="66" customFormat="1" ht="78.75" x14ac:dyDescent="0.25">
      <c r="B7" s="372"/>
      <c r="C7" s="396"/>
      <c r="D7" s="372"/>
      <c r="E7" s="302" t="s">
        <v>93</v>
      </c>
      <c r="F7" s="302" t="s">
        <v>214</v>
      </c>
      <c r="G7" s="305" t="s">
        <v>95</v>
      </c>
      <c r="H7" s="302" t="s">
        <v>96</v>
      </c>
      <c r="I7" s="302">
        <v>2021</v>
      </c>
      <c r="J7" s="302">
        <v>2022</v>
      </c>
      <c r="K7" s="302">
        <v>2023</v>
      </c>
      <c r="L7" s="302" t="s">
        <v>116</v>
      </c>
      <c r="M7" s="449"/>
    </row>
    <row r="8" spans="2:16" s="66" customFormat="1" ht="15.75" customHeight="1" x14ac:dyDescent="0.25">
      <c r="B8" s="450" t="s">
        <v>239</v>
      </c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2"/>
    </row>
    <row r="9" spans="2:16" ht="15.75" customHeight="1" x14ac:dyDescent="0.25">
      <c r="B9" s="450" t="s">
        <v>240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2"/>
    </row>
    <row r="10" spans="2:16" ht="15.75" customHeight="1" x14ac:dyDescent="0.25">
      <c r="B10" s="439" t="s">
        <v>241</v>
      </c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1"/>
    </row>
    <row r="11" spans="2:16" ht="15.75" customHeight="1" x14ac:dyDescent="0.25">
      <c r="B11" s="453" t="s">
        <v>242</v>
      </c>
      <c r="C11" s="456" t="s">
        <v>243</v>
      </c>
      <c r="D11" s="370" t="s">
        <v>495</v>
      </c>
      <c r="E11" s="459">
        <v>243</v>
      </c>
      <c r="F11" s="462" t="s">
        <v>244</v>
      </c>
      <c r="G11" s="465" t="s">
        <v>245</v>
      </c>
      <c r="H11" s="69">
        <v>111</v>
      </c>
      <c r="I11" s="70">
        <v>64876.891000000003</v>
      </c>
      <c r="J11" s="70">
        <v>64240.154000000002</v>
      </c>
      <c r="K11" s="70">
        <v>64240.154000000002</v>
      </c>
      <c r="L11" s="71">
        <f t="shared" ref="L11:L34" si="0">SUM(I11:K11)</f>
        <v>193357.19900000002</v>
      </c>
      <c r="M11" s="370" t="s">
        <v>519</v>
      </c>
    </row>
    <row r="12" spans="2:16" x14ac:dyDescent="0.25">
      <c r="B12" s="454"/>
      <c r="C12" s="457"/>
      <c r="D12" s="371"/>
      <c r="E12" s="460"/>
      <c r="F12" s="463"/>
      <c r="G12" s="466"/>
      <c r="H12" s="69">
        <v>112</v>
      </c>
      <c r="I12" s="70">
        <v>520.30499999999995</v>
      </c>
      <c r="J12" s="70">
        <v>520.30499999999995</v>
      </c>
      <c r="K12" s="70">
        <v>520.30499999999995</v>
      </c>
      <c r="L12" s="71">
        <f t="shared" si="0"/>
        <v>1560.915</v>
      </c>
      <c r="M12" s="371"/>
    </row>
    <row r="13" spans="2:16" x14ac:dyDescent="0.25">
      <c r="B13" s="454"/>
      <c r="C13" s="457"/>
      <c r="D13" s="371"/>
      <c r="E13" s="460"/>
      <c r="F13" s="463"/>
      <c r="G13" s="466"/>
      <c r="H13" s="69">
        <v>119</v>
      </c>
      <c r="I13" s="70">
        <v>19592.82</v>
      </c>
      <c r="J13" s="70">
        <v>19400.526999999998</v>
      </c>
      <c r="K13" s="70">
        <v>19400.526999999998</v>
      </c>
      <c r="L13" s="71">
        <f t="shared" si="0"/>
        <v>58393.873999999996</v>
      </c>
      <c r="M13" s="371"/>
      <c r="O13" s="72"/>
    </row>
    <row r="14" spans="2:16" x14ac:dyDescent="0.25">
      <c r="B14" s="454"/>
      <c r="C14" s="457"/>
      <c r="D14" s="371"/>
      <c r="E14" s="460"/>
      <c r="F14" s="463"/>
      <c r="G14" s="467"/>
      <c r="H14" s="69">
        <v>244</v>
      </c>
      <c r="I14" s="70">
        <v>2167.8139999999999</v>
      </c>
      <c r="J14" s="70">
        <v>2167.8139999999999</v>
      </c>
      <c r="K14" s="70">
        <v>2167.8139999999999</v>
      </c>
      <c r="L14" s="71">
        <f t="shared" si="0"/>
        <v>6503.4419999999991</v>
      </c>
      <c r="M14" s="371"/>
    </row>
    <row r="15" spans="2:16" x14ac:dyDescent="0.25">
      <c r="B15" s="454"/>
      <c r="C15" s="457"/>
      <c r="D15" s="371"/>
      <c r="E15" s="460"/>
      <c r="F15" s="463"/>
      <c r="G15" s="468" t="s">
        <v>246</v>
      </c>
      <c r="H15" s="73">
        <v>111</v>
      </c>
      <c r="I15" s="70">
        <v>51034.538</v>
      </c>
      <c r="J15" s="70">
        <v>50070.972999999998</v>
      </c>
      <c r="K15" s="70">
        <v>50070.972999999998</v>
      </c>
      <c r="L15" s="71">
        <f t="shared" si="0"/>
        <v>151176.484</v>
      </c>
      <c r="M15" s="371"/>
    </row>
    <row r="16" spans="2:16" x14ac:dyDescent="0.25">
      <c r="B16" s="454"/>
      <c r="C16" s="457"/>
      <c r="D16" s="371"/>
      <c r="E16" s="460"/>
      <c r="F16" s="463"/>
      <c r="G16" s="469"/>
      <c r="H16" s="73">
        <v>112</v>
      </c>
      <c r="I16" s="70">
        <v>5572.89</v>
      </c>
      <c r="J16" s="70">
        <v>5320</v>
      </c>
      <c r="K16" s="70">
        <v>5320</v>
      </c>
      <c r="L16" s="71">
        <f t="shared" si="0"/>
        <v>16212.89</v>
      </c>
      <c r="M16" s="371"/>
    </row>
    <row r="17" spans="2:15" x14ac:dyDescent="0.25">
      <c r="B17" s="454"/>
      <c r="C17" s="457"/>
      <c r="D17" s="371"/>
      <c r="E17" s="460"/>
      <c r="F17" s="463"/>
      <c r="G17" s="469"/>
      <c r="H17" s="73">
        <v>119</v>
      </c>
      <c r="I17" s="70">
        <v>15412.429</v>
      </c>
      <c r="J17" s="70">
        <v>15121.433999999999</v>
      </c>
      <c r="K17" s="70">
        <v>15121.433999999999</v>
      </c>
      <c r="L17" s="71">
        <f t="shared" si="0"/>
        <v>45655.296999999999</v>
      </c>
      <c r="M17" s="371"/>
    </row>
    <row r="18" spans="2:15" x14ac:dyDescent="0.25">
      <c r="B18" s="455"/>
      <c r="C18" s="458"/>
      <c r="D18" s="372"/>
      <c r="E18" s="461"/>
      <c r="F18" s="464"/>
      <c r="G18" s="470"/>
      <c r="H18" s="73">
        <v>244</v>
      </c>
      <c r="I18" s="70">
        <v>1906.4929999999999</v>
      </c>
      <c r="J18" s="70">
        <v>1906.4929999999999</v>
      </c>
      <c r="K18" s="70">
        <v>1906.4929999999999</v>
      </c>
      <c r="L18" s="71">
        <f t="shared" si="0"/>
        <v>5719.4789999999994</v>
      </c>
      <c r="M18" s="371"/>
    </row>
    <row r="19" spans="2:15" ht="15.75" customHeight="1" x14ac:dyDescent="0.25">
      <c r="B19" s="453" t="s">
        <v>247</v>
      </c>
      <c r="C19" s="387" t="s">
        <v>248</v>
      </c>
      <c r="D19" s="370" t="s">
        <v>495</v>
      </c>
      <c r="E19" s="459">
        <v>243</v>
      </c>
      <c r="F19" s="462" t="s">
        <v>244</v>
      </c>
      <c r="G19" s="468" t="s">
        <v>249</v>
      </c>
      <c r="H19" s="74">
        <v>111</v>
      </c>
      <c r="I19" s="75">
        <v>53033.048000000003</v>
      </c>
      <c r="J19" s="75">
        <v>53731.735999999997</v>
      </c>
      <c r="K19" s="75">
        <v>53731.735999999997</v>
      </c>
      <c r="L19" s="71">
        <f t="shared" si="0"/>
        <v>160496.51999999999</v>
      </c>
      <c r="M19" s="371"/>
      <c r="O19" s="76"/>
    </row>
    <row r="20" spans="2:15" x14ac:dyDescent="0.25">
      <c r="B20" s="454"/>
      <c r="C20" s="402"/>
      <c r="D20" s="371"/>
      <c r="E20" s="460"/>
      <c r="F20" s="463"/>
      <c r="G20" s="469"/>
      <c r="H20" s="74">
        <v>112</v>
      </c>
      <c r="I20" s="75">
        <v>2394.1270500000001</v>
      </c>
      <c r="J20" s="75">
        <v>2352.6039999999998</v>
      </c>
      <c r="K20" s="75">
        <v>2442.576</v>
      </c>
      <c r="L20" s="71">
        <f t="shared" si="0"/>
        <v>7189.3070500000003</v>
      </c>
      <c r="M20" s="371"/>
      <c r="O20" s="76"/>
    </row>
    <row r="21" spans="2:15" x14ac:dyDescent="0.25">
      <c r="B21" s="454"/>
      <c r="C21" s="402"/>
      <c r="D21" s="371"/>
      <c r="E21" s="460"/>
      <c r="F21" s="463"/>
      <c r="G21" s="469"/>
      <c r="H21" s="74">
        <v>119</v>
      </c>
      <c r="I21" s="77">
        <v>16015.978999999999</v>
      </c>
      <c r="J21" s="77">
        <v>16226.983</v>
      </c>
      <c r="K21" s="77">
        <v>16226.983</v>
      </c>
      <c r="L21" s="71">
        <f t="shared" si="0"/>
        <v>48469.945</v>
      </c>
      <c r="M21" s="371"/>
      <c r="O21" s="72"/>
    </row>
    <row r="22" spans="2:15" x14ac:dyDescent="0.25">
      <c r="B22" s="454"/>
      <c r="C22" s="402"/>
      <c r="D22" s="371"/>
      <c r="E22" s="460"/>
      <c r="F22" s="463"/>
      <c r="G22" s="469"/>
      <c r="H22" s="74">
        <v>244</v>
      </c>
      <c r="I22" s="77">
        <f>6991.25894+1605.713+300+72</f>
        <v>8968.9719399999994</v>
      </c>
      <c r="J22" s="77">
        <v>3234.0790000000002</v>
      </c>
      <c r="K22" s="77">
        <v>3234.0790000000002</v>
      </c>
      <c r="L22" s="71">
        <f t="shared" si="0"/>
        <v>15437.129939999999</v>
      </c>
      <c r="M22" s="371"/>
    </row>
    <row r="23" spans="2:15" x14ac:dyDescent="0.25">
      <c r="B23" s="454"/>
      <c r="C23" s="402"/>
      <c r="D23" s="371"/>
      <c r="E23" s="460"/>
      <c r="F23" s="463"/>
      <c r="G23" s="469"/>
      <c r="H23" s="74">
        <v>247</v>
      </c>
      <c r="I23" s="77">
        <v>46324.498</v>
      </c>
      <c r="J23" s="77">
        <v>46324.497000000003</v>
      </c>
      <c r="K23" s="77">
        <v>46324.498</v>
      </c>
      <c r="L23" s="71">
        <f t="shared" si="0"/>
        <v>138973.49299999999</v>
      </c>
      <c r="M23" s="371"/>
    </row>
    <row r="24" spans="2:15" x14ac:dyDescent="0.25">
      <c r="B24" s="454"/>
      <c r="C24" s="402"/>
      <c r="D24" s="371"/>
      <c r="E24" s="460"/>
      <c r="F24" s="463"/>
      <c r="G24" s="469"/>
      <c r="H24" s="74">
        <v>852</v>
      </c>
      <c r="I24" s="77">
        <v>0.75</v>
      </c>
      <c r="J24" s="77">
        <v>0</v>
      </c>
      <c r="K24" s="77">
        <v>0</v>
      </c>
      <c r="L24" s="71">
        <f t="shared" si="0"/>
        <v>0.75</v>
      </c>
      <c r="M24" s="371"/>
    </row>
    <row r="25" spans="2:15" x14ac:dyDescent="0.25">
      <c r="B25" s="454"/>
      <c r="C25" s="402"/>
      <c r="D25" s="371"/>
      <c r="E25" s="460"/>
      <c r="F25" s="463"/>
      <c r="G25" s="470"/>
      <c r="H25" s="74">
        <v>853</v>
      </c>
      <c r="I25" s="77">
        <v>217.64148</v>
      </c>
      <c r="J25" s="77">
        <v>160</v>
      </c>
      <c r="K25" s="77">
        <v>160</v>
      </c>
      <c r="L25" s="71">
        <f t="shared" si="0"/>
        <v>537.64148</v>
      </c>
      <c r="M25" s="371"/>
    </row>
    <row r="26" spans="2:15" x14ac:dyDescent="0.25">
      <c r="B26" s="454"/>
      <c r="C26" s="402"/>
      <c r="D26" s="371"/>
      <c r="E26" s="460"/>
      <c r="F26" s="463"/>
      <c r="G26" s="317" t="s">
        <v>250</v>
      </c>
      <c r="H26" s="74">
        <v>244</v>
      </c>
      <c r="I26" s="78">
        <f>42535.35506-3000-1251.783</f>
        <v>38283.572059999999</v>
      </c>
      <c r="J26" s="78">
        <v>42845.082999999999</v>
      </c>
      <c r="K26" s="78">
        <v>42845.082999999999</v>
      </c>
      <c r="L26" s="71">
        <f t="shared" si="0"/>
        <v>123973.73805999999</v>
      </c>
      <c r="M26" s="371"/>
    </row>
    <row r="27" spans="2:15" x14ac:dyDescent="0.25">
      <c r="B27" s="454"/>
      <c r="C27" s="402"/>
      <c r="D27" s="371"/>
      <c r="E27" s="460"/>
      <c r="F27" s="463"/>
      <c r="G27" s="317" t="s">
        <v>251</v>
      </c>
      <c r="H27" s="74">
        <v>244</v>
      </c>
      <c r="I27" s="78">
        <v>5006.8509999999997</v>
      </c>
      <c r="J27" s="78">
        <v>5006.8509999999997</v>
      </c>
      <c r="K27" s="78">
        <v>5006.8509999999997</v>
      </c>
      <c r="L27" s="71">
        <f t="shared" si="0"/>
        <v>15020.553</v>
      </c>
      <c r="M27" s="371"/>
    </row>
    <row r="28" spans="2:15" x14ac:dyDescent="0.25">
      <c r="B28" s="454"/>
      <c r="C28" s="402"/>
      <c r="D28" s="372"/>
      <c r="E28" s="461"/>
      <c r="F28" s="464"/>
      <c r="G28" s="317" t="s">
        <v>252</v>
      </c>
      <c r="H28" s="74">
        <v>244</v>
      </c>
      <c r="I28" s="78">
        <v>4572.549</v>
      </c>
      <c r="J28" s="78">
        <v>4572.549</v>
      </c>
      <c r="K28" s="78">
        <v>4572.549</v>
      </c>
      <c r="L28" s="71">
        <f t="shared" si="0"/>
        <v>13717.647000000001</v>
      </c>
      <c r="M28" s="300"/>
    </row>
    <row r="29" spans="2:15" ht="78.75" x14ac:dyDescent="0.25">
      <c r="B29" s="455"/>
      <c r="C29" s="388"/>
      <c r="D29" s="302" t="s">
        <v>398</v>
      </c>
      <c r="E29" s="79">
        <v>247</v>
      </c>
      <c r="F29" s="80" t="s">
        <v>244</v>
      </c>
      <c r="G29" s="164" t="s">
        <v>271</v>
      </c>
      <c r="H29" s="74">
        <v>243</v>
      </c>
      <c r="I29" s="78">
        <v>6500</v>
      </c>
      <c r="J29" s="78">
        <v>0</v>
      </c>
      <c r="K29" s="78">
        <v>0</v>
      </c>
      <c r="L29" s="71">
        <f t="shared" si="0"/>
        <v>6500</v>
      </c>
      <c r="M29" s="81"/>
    </row>
    <row r="30" spans="2:15" ht="47.25" customHeight="1" x14ac:dyDescent="0.25">
      <c r="B30" s="442" t="s">
        <v>253</v>
      </c>
      <c r="C30" s="394" t="s">
        <v>254</v>
      </c>
      <c r="D30" s="370" t="s">
        <v>495</v>
      </c>
      <c r="E30" s="415">
        <v>243</v>
      </c>
      <c r="F30" s="415" t="s">
        <v>255</v>
      </c>
      <c r="G30" s="421" t="s">
        <v>256</v>
      </c>
      <c r="H30" s="52">
        <v>321</v>
      </c>
      <c r="I30" s="71">
        <v>2910.8</v>
      </c>
      <c r="J30" s="71">
        <v>2910.8</v>
      </c>
      <c r="K30" s="71">
        <v>2910.8</v>
      </c>
      <c r="L30" s="71">
        <f t="shared" si="0"/>
        <v>8732.4000000000015</v>
      </c>
      <c r="M30" s="370" t="s">
        <v>257</v>
      </c>
      <c r="N30" s="82"/>
    </row>
    <row r="31" spans="2:15" ht="34.5" customHeight="1" x14ac:dyDescent="0.25">
      <c r="B31" s="443"/>
      <c r="C31" s="396"/>
      <c r="D31" s="372"/>
      <c r="E31" s="417"/>
      <c r="F31" s="417"/>
      <c r="G31" s="423"/>
      <c r="H31" s="52">
        <v>244</v>
      </c>
      <c r="I31" s="71">
        <v>58.2</v>
      </c>
      <c r="J31" s="71">
        <v>58.2</v>
      </c>
      <c r="K31" s="71">
        <v>58.2</v>
      </c>
      <c r="L31" s="71">
        <f t="shared" si="0"/>
        <v>174.60000000000002</v>
      </c>
      <c r="M31" s="372"/>
      <c r="N31" s="82"/>
    </row>
    <row r="32" spans="2:15" ht="110.25" x14ac:dyDescent="0.25">
      <c r="B32" s="314" t="s">
        <v>258</v>
      </c>
      <c r="C32" s="304" t="s">
        <v>259</v>
      </c>
      <c r="D32" s="299" t="s">
        <v>495</v>
      </c>
      <c r="E32" s="312">
        <v>243</v>
      </c>
      <c r="F32" s="312" t="s">
        <v>279</v>
      </c>
      <c r="G32" s="85" t="s">
        <v>260</v>
      </c>
      <c r="H32" s="52">
        <v>244</v>
      </c>
      <c r="I32" s="71">
        <v>751.4</v>
      </c>
      <c r="J32" s="71">
        <v>751.4</v>
      </c>
      <c r="K32" s="71">
        <v>751.4</v>
      </c>
      <c r="L32" s="71">
        <f t="shared" si="0"/>
        <v>2254.1999999999998</v>
      </c>
      <c r="M32" s="299" t="s">
        <v>520</v>
      </c>
    </row>
    <row r="33" spans="2:13" ht="15.75" hidden="1" customHeight="1" x14ac:dyDescent="0.25">
      <c r="B33" s="314"/>
      <c r="C33" s="304"/>
      <c r="D33" s="299"/>
      <c r="E33" s="312"/>
      <c r="F33" s="312"/>
      <c r="G33" s="86"/>
      <c r="H33" s="52"/>
      <c r="I33" s="71"/>
      <c r="J33" s="71"/>
      <c r="K33" s="71"/>
      <c r="L33" s="71">
        <f t="shared" si="0"/>
        <v>0</v>
      </c>
      <c r="M33" s="299"/>
    </row>
    <row r="34" spans="2:13" ht="15.75" hidden="1" customHeight="1" x14ac:dyDescent="0.25">
      <c r="B34" s="314"/>
      <c r="C34" s="304"/>
      <c r="D34" s="299"/>
      <c r="E34" s="312"/>
      <c r="F34" s="312"/>
      <c r="G34" s="307"/>
      <c r="H34" s="52"/>
      <c r="I34" s="71"/>
      <c r="J34" s="71"/>
      <c r="K34" s="71"/>
      <c r="L34" s="71">
        <f t="shared" si="0"/>
        <v>0</v>
      </c>
      <c r="M34" s="299"/>
    </row>
    <row r="35" spans="2:13" x14ac:dyDescent="0.25">
      <c r="B35" s="407" t="s">
        <v>261</v>
      </c>
      <c r="C35" s="408"/>
      <c r="D35" s="263"/>
      <c r="E35" s="263"/>
      <c r="F35" s="263"/>
      <c r="G35" s="264"/>
      <c r="H35" s="263"/>
      <c r="I35" s="265">
        <f>SUM(I11:I34)</f>
        <v>346122.56753000006</v>
      </c>
      <c r="J35" s="265">
        <f>SUM(J11:J34)</f>
        <v>336922.48200000002</v>
      </c>
      <c r="K35" s="265">
        <f>SUM(K11:K34)</f>
        <v>337012.45500000002</v>
      </c>
      <c r="L35" s="265">
        <f>SUM(L11:L34)</f>
        <v>1020057.5045299998</v>
      </c>
      <c r="M35" s="266"/>
    </row>
    <row r="36" spans="2:13" ht="15.75" customHeight="1" x14ac:dyDescent="0.25">
      <c r="B36" s="439" t="s">
        <v>262</v>
      </c>
      <c r="C36" s="440"/>
      <c r="D36" s="440"/>
      <c r="E36" s="440"/>
      <c r="F36" s="440"/>
      <c r="G36" s="440"/>
      <c r="H36" s="440"/>
      <c r="I36" s="440"/>
      <c r="J36" s="440"/>
      <c r="K36" s="440"/>
      <c r="L36" s="440"/>
      <c r="M36" s="441"/>
    </row>
    <row r="37" spans="2:13" ht="15.75" customHeight="1" x14ac:dyDescent="0.25">
      <c r="B37" s="391" t="s">
        <v>263</v>
      </c>
      <c r="C37" s="370" t="s">
        <v>264</v>
      </c>
      <c r="D37" s="370" t="s">
        <v>495</v>
      </c>
      <c r="E37" s="415">
        <v>243</v>
      </c>
      <c r="F37" s="418" t="s">
        <v>265</v>
      </c>
      <c r="G37" s="433" t="s">
        <v>266</v>
      </c>
      <c r="H37" s="88">
        <v>111</v>
      </c>
      <c r="I37" s="71">
        <v>110690.13469000001</v>
      </c>
      <c r="J37" s="71">
        <v>104159.02800000001</v>
      </c>
      <c r="K37" s="71">
        <v>104159.02800000001</v>
      </c>
      <c r="L37" s="71">
        <f t="shared" ref="L37:L68" si="1">SUM(I37:K37)</f>
        <v>319008.19069000002</v>
      </c>
      <c r="M37" s="370" t="s">
        <v>267</v>
      </c>
    </row>
    <row r="38" spans="2:13" x14ac:dyDescent="0.25">
      <c r="B38" s="393"/>
      <c r="C38" s="371"/>
      <c r="D38" s="371"/>
      <c r="E38" s="416"/>
      <c r="F38" s="419"/>
      <c r="G38" s="434"/>
      <c r="H38" s="88">
        <v>112</v>
      </c>
      <c r="I38" s="71">
        <v>744.81</v>
      </c>
      <c r="J38" s="71">
        <v>666.29</v>
      </c>
      <c r="K38" s="71">
        <v>666.29</v>
      </c>
      <c r="L38" s="71">
        <f t="shared" si="1"/>
        <v>2077.39</v>
      </c>
      <c r="M38" s="371"/>
    </row>
    <row r="39" spans="2:13" x14ac:dyDescent="0.25">
      <c r="B39" s="393"/>
      <c r="C39" s="371"/>
      <c r="D39" s="371"/>
      <c r="E39" s="416"/>
      <c r="F39" s="419"/>
      <c r="G39" s="434"/>
      <c r="H39" s="88">
        <v>119</v>
      </c>
      <c r="I39" s="71">
        <v>33152.476779999997</v>
      </c>
      <c r="J39" s="71">
        <v>31456.027999999998</v>
      </c>
      <c r="K39" s="71">
        <v>31456.027999999998</v>
      </c>
      <c r="L39" s="71">
        <f t="shared" si="1"/>
        <v>96064.532779999994</v>
      </c>
      <c r="M39" s="371"/>
    </row>
    <row r="40" spans="2:13" x14ac:dyDescent="0.25">
      <c r="B40" s="393"/>
      <c r="C40" s="371"/>
      <c r="D40" s="371"/>
      <c r="E40" s="416"/>
      <c r="F40" s="419"/>
      <c r="G40" s="434"/>
      <c r="H40" s="90">
        <v>244</v>
      </c>
      <c r="I40" s="71">
        <v>9533.9699999999993</v>
      </c>
      <c r="J40" s="71">
        <v>9533.9699999999993</v>
      </c>
      <c r="K40" s="71">
        <v>9533.9699999999993</v>
      </c>
      <c r="L40" s="71">
        <f t="shared" si="1"/>
        <v>28601.909999999996</v>
      </c>
      <c r="M40" s="371"/>
    </row>
    <row r="41" spans="2:13" x14ac:dyDescent="0.25">
      <c r="B41" s="393"/>
      <c r="C41" s="371"/>
      <c r="D41" s="371"/>
      <c r="E41" s="416"/>
      <c r="F41" s="420"/>
      <c r="G41" s="435"/>
      <c r="H41" s="90">
        <v>611</v>
      </c>
      <c r="I41" s="71">
        <v>67061.248529999997</v>
      </c>
      <c r="J41" s="71">
        <v>77949.084000000003</v>
      </c>
      <c r="K41" s="71">
        <v>77949.084000000003</v>
      </c>
      <c r="L41" s="71">
        <f t="shared" si="1"/>
        <v>222959.41653000002</v>
      </c>
      <c r="M41" s="371"/>
    </row>
    <row r="42" spans="2:13" x14ac:dyDescent="0.25">
      <c r="B42" s="393"/>
      <c r="C42" s="371"/>
      <c r="D42" s="371"/>
      <c r="E42" s="416"/>
      <c r="F42" s="415" t="s">
        <v>265</v>
      </c>
      <c r="G42" s="436" t="s">
        <v>557</v>
      </c>
      <c r="H42" s="92">
        <v>111</v>
      </c>
      <c r="I42" s="71">
        <v>20699.634829999999</v>
      </c>
      <c r="J42" s="71">
        <v>19652.009999999998</v>
      </c>
      <c r="K42" s="71">
        <v>19652.009999999998</v>
      </c>
      <c r="L42" s="71">
        <f t="shared" si="1"/>
        <v>60003.654829999999</v>
      </c>
      <c r="M42" s="371"/>
    </row>
    <row r="43" spans="2:13" x14ac:dyDescent="0.25">
      <c r="B43" s="393"/>
      <c r="C43" s="371"/>
      <c r="D43" s="371"/>
      <c r="E43" s="416"/>
      <c r="F43" s="416"/>
      <c r="G43" s="437"/>
      <c r="H43" s="255">
        <v>119</v>
      </c>
      <c r="I43" s="71">
        <v>6206.73</v>
      </c>
      <c r="J43" s="71">
        <v>5934.9070000000002</v>
      </c>
      <c r="K43" s="71">
        <v>5934.9070000000002</v>
      </c>
      <c r="L43" s="71">
        <f t="shared" si="1"/>
        <v>18076.543999999998</v>
      </c>
      <c r="M43" s="371"/>
    </row>
    <row r="44" spans="2:13" x14ac:dyDescent="0.25">
      <c r="B44" s="393"/>
      <c r="C44" s="371"/>
      <c r="D44" s="371"/>
      <c r="E44" s="416"/>
      <c r="F44" s="417"/>
      <c r="G44" s="438"/>
      <c r="H44" s="255">
        <v>611</v>
      </c>
      <c r="I44" s="71">
        <v>9185.0351699999992</v>
      </c>
      <c r="J44" s="71">
        <v>10504.483</v>
      </c>
      <c r="K44" s="71">
        <v>10504.483</v>
      </c>
      <c r="L44" s="71">
        <f t="shared" si="1"/>
        <v>30194.00117</v>
      </c>
      <c r="M44" s="371"/>
    </row>
    <row r="45" spans="2:13" x14ac:dyDescent="0.25">
      <c r="B45" s="393"/>
      <c r="C45" s="371"/>
      <c r="D45" s="371"/>
      <c r="E45" s="416"/>
      <c r="F45" s="415" t="s">
        <v>388</v>
      </c>
      <c r="G45" s="436" t="s">
        <v>266</v>
      </c>
      <c r="H45" s="92">
        <v>111</v>
      </c>
      <c r="I45" s="71">
        <v>111.428</v>
      </c>
      <c r="J45" s="71">
        <v>0</v>
      </c>
      <c r="K45" s="71">
        <v>0</v>
      </c>
      <c r="L45" s="71">
        <f t="shared" si="1"/>
        <v>111.428</v>
      </c>
      <c r="M45" s="371"/>
    </row>
    <row r="46" spans="2:13" x14ac:dyDescent="0.25">
      <c r="B46" s="393"/>
      <c r="C46" s="371"/>
      <c r="D46" s="371"/>
      <c r="E46" s="416"/>
      <c r="F46" s="416"/>
      <c r="G46" s="437"/>
      <c r="H46" s="255">
        <v>119</v>
      </c>
      <c r="I46" s="71">
        <v>16.007000000000001</v>
      </c>
      <c r="J46" s="71">
        <v>0</v>
      </c>
      <c r="K46" s="71">
        <v>0</v>
      </c>
      <c r="L46" s="71">
        <f t="shared" si="1"/>
        <v>16.007000000000001</v>
      </c>
      <c r="M46" s="371"/>
    </row>
    <row r="47" spans="2:13" x14ac:dyDescent="0.25">
      <c r="B47" s="393"/>
      <c r="C47" s="371"/>
      <c r="D47" s="371"/>
      <c r="E47" s="416"/>
      <c r="F47" s="417"/>
      <c r="G47" s="438"/>
      <c r="H47" s="255">
        <v>611</v>
      </c>
      <c r="I47" s="71">
        <v>2410.9650000000001</v>
      </c>
      <c r="J47" s="71">
        <v>1091.2</v>
      </c>
      <c r="K47" s="71">
        <v>1091.2</v>
      </c>
      <c r="L47" s="71">
        <f t="shared" si="1"/>
        <v>4593.3649999999998</v>
      </c>
      <c r="M47" s="371"/>
    </row>
    <row r="48" spans="2:13" x14ac:dyDescent="0.25">
      <c r="B48" s="393"/>
      <c r="C48" s="371"/>
      <c r="D48" s="371"/>
      <c r="E48" s="416"/>
      <c r="F48" s="415" t="s">
        <v>265</v>
      </c>
      <c r="G48" s="433" t="s">
        <v>268</v>
      </c>
      <c r="H48" s="88">
        <v>111</v>
      </c>
      <c r="I48" s="71">
        <v>33692.944150000003</v>
      </c>
      <c r="J48" s="71">
        <v>29726.5</v>
      </c>
      <c r="K48" s="71">
        <v>29726.5</v>
      </c>
      <c r="L48" s="71">
        <f t="shared" si="1"/>
        <v>93145.944149999996</v>
      </c>
      <c r="M48" s="371"/>
    </row>
    <row r="49" spans="2:13" x14ac:dyDescent="0.25">
      <c r="B49" s="393"/>
      <c r="C49" s="371"/>
      <c r="D49" s="371"/>
      <c r="E49" s="416"/>
      <c r="F49" s="416"/>
      <c r="G49" s="434"/>
      <c r="H49" s="88">
        <v>112</v>
      </c>
      <c r="I49" s="71">
        <v>6757.1</v>
      </c>
      <c r="J49" s="71">
        <v>6736</v>
      </c>
      <c r="K49" s="71">
        <v>6736</v>
      </c>
      <c r="L49" s="71">
        <f t="shared" si="1"/>
        <v>20229.099999999999</v>
      </c>
      <c r="M49" s="371"/>
    </row>
    <row r="50" spans="2:13" x14ac:dyDescent="0.25">
      <c r="B50" s="393"/>
      <c r="C50" s="371"/>
      <c r="D50" s="371"/>
      <c r="E50" s="416"/>
      <c r="F50" s="416"/>
      <c r="G50" s="434"/>
      <c r="H50" s="88">
        <v>119</v>
      </c>
      <c r="I50" s="71">
        <v>9972.6419999999998</v>
      </c>
      <c r="J50" s="71">
        <v>8977.4050000000007</v>
      </c>
      <c r="K50" s="71">
        <v>8977.4050000000007</v>
      </c>
      <c r="L50" s="71">
        <f t="shared" si="1"/>
        <v>27927.451999999997</v>
      </c>
      <c r="M50" s="371"/>
    </row>
    <row r="51" spans="2:13" x14ac:dyDescent="0.25">
      <c r="B51" s="393"/>
      <c r="C51" s="371"/>
      <c r="D51" s="371"/>
      <c r="E51" s="416"/>
      <c r="F51" s="416"/>
      <c r="G51" s="434"/>
      <c r="H51" s="88">
        <v>244</v>
      </c>
      <c r="I51" s="71">
        <v>769.89200000000005</v>
      </c>
      <c r="J51" s="71">
        <v>769.89200000000005</v>
      </c>
      <c r="K51" s="71">
        <v>769.89200000000005</v>
      </c>
      <c r="L51" s="71">
        <f t="shared" si="1"/>
        <v>2309.6760000000004</v>
      </c>
      <c r="M51" s="371"/>
    </row>
    <row r="52" spans="2:13" x14ac:dyDescent="0.25">
      <c r="B52" s="392"/>
      <c r="C52" s="372"/>
      <c r="D52" s="372"/>
      <c r="E52" s="417"/>
      <c r="F52" s="417"/>
      <c r="G52" s="435"/>
      <c r="H52" s="88">
        <v>611</v>
      </c>
      <c r="I52" s="71">
        <v>26262.151849999998</v>
      </c>
      <c r="J52" s="71">
        <v>29857.402999999998</v>
      </c>
      <c r="K52" s="71">
        <v>29857.402999999998</v>
      </c>
      <c r="L52" s="71">
        <f t="shared" si="1"/>
        <v>85976.957850000006</v>
      </c>
      <c r="M52" s="371"/>
    </row>
    <row r="53" spans="2:13" ht="15.75" customHeight="1" x14ac:dyDescent="0.25">
      <c r="B53" s="391" t="s">
        <v>269</v>
      </c>
      <c r="C53" s="387" t="s">
        <v>270</v>
      </c>
      <c r="D53" s="370" t="s">
        <v>495</v>
      </c>
      <c r="E53" s="415">
        <v>243</v>
      </c>
      <c r="F53" s="418" t="s">
        <v>265</v>
      </c>
      <c r="G53" s="433" t="s">
        <v>271</v>
      </c>
      <c r="H53" s="88">
        <v>111</v>
      </c>
      <c r="I53" s="89">
        <v>57782.68103</v>
      </c>
      <c r="J53" s="89">
        <v>53526.050999999999</v>
      </c>
      <c r="K53" s="89">
        <v>53526.050999999999</v>
      </c>
      <c r="L53" s="71">
        <f t="shared" si="1"/>
        <v>164834.78302999999</v>
      </c>
      <c r="M53" s="371"/>
    </row>
    <row r="54" spans="2:13" x14ac:dyDescent="0.25">
      <c r="B54" s="393"/>
      <c r="C54" s="402"/>
      <c r="D54" s="371"/>
      <c r="E54" s="416"/>
      <c r="F54" s="419"/>
      <c r="G54" s="434"/>
      <c r="H54" s="88">
        <v>112</v>
      </c>
      <c r="I54" s="89">
        <f>3074.09555-30-256.5</f>
        <v>2787.59555</v>
      </c>
      <c r="J54" s="89">
        <v>3124.7919999999999</v>
      </c>
      <c r="K54" s="89">
        <v>3243.808</v>
      </c>
      <c r="L54" s="71">
        <f t="shared" si="1"/>
        <v>9156.1955500000004</v>
      </c>
      <c r="M54" s="371"/>
    </row>
    <row r="55" spans="2:13" x14ac:dyDescent="0.25">
      <c r="B55" s="393"/>
      <c r="C55" s="402"/>
      <c r="D55" s="371"/>
      <c r="E55" s="416"/>
      <c r="F55" s="419"/>
      <c r="G55" s="434"/>
      <c r="H55" s="88">
        <v>119</v>
      </c>
      <c r="I55" s="89">
        <v>17206.406999999999</v>
      </c>
      <c r="J55" s="89">
        <v>16164.867</v>
      </c>
      <c r="K55" s="89">
        <v>16164.867</v>
      </c>
      <c r="L55" s="71">
        <f t="shared" si="1"/>
        <v>49536.140999999996</v>
      </c>
      <c r="M55" s="371"/>
    </row>
    <row r="56" spans="2:13" x14ac:dyDescent="0.25">
      <c r="B56" s="393"/>
      <c r="C56" s="402"/>
      <c r="D56" s="371"/>
      <c r="E56" s="416"/>
      <c r="F56" s="419"/>
      <c r="G56" s="434"/>
      <c r="H56" s="88">
        <v>244</v>
      </c>
      <c r="I56" s="71">
        <f>8970.953+129.01+1354.48+543.655</f>
        <v>10998.098</v>
      </c>
      <c r="J56" s="71">
        <v>4532.9870000000001</v>
      </c>
      <c r="K56" s="71">
        <v>4532.9870000000001</v>
      </c>
      <c r="L56" s="71">
        <f t="shared" si="1"/>
        <v>20064.072</v>
      </c>
      <c r="M56" s="371"/>
    </row>
    <row r="57" spans="2:13" x14ac:dyDescent="0.25">
      <c r="B57" s="393"/>
      <c r="C57" s="402"/>
      <c r="D57" s="371"/>
      <c r="E57" s="416"/>
      <c r="F57" s="419"/>
      <c r="G57" s="434"/>
      <c r="H57" s="90">
        <v>247</v>
      </c>
      <c r="I57" s="71">
        <v>54803.877999999997</v>
      </c>
      <c r="J57" s="71">
        <v>51314.321000000004</v>
      </c>
      <c r="K57" s="71">
        <v>51314.321000000004</v>
      </c>
      <c r="L57" s="71">
        <f t="shared" si="1"/>
        <v>157432.51999999999</v>
      </c>
      <c r="M57" s="371"/>
    </row>
    <row r="58" spans="2:13" x14ac:dyDescent="0.25">
      <c r="B58" s="393"/>
      <c r="C58" s="402"/>
      <c r="D58" s="371"/>
      <c r="E58" s="416"/>
      <c r="F58" s="419"/>
      <c r="G58" s="434"/>
      <c r="H58" s="90">
        <v>611</v>
      </c>
      <c r="I58" s="71">
        <v>67972.752970000001</v>
      </c>
      <c r="J58" s="71">
        <v>75552.270999999993</v>
      </c>
      <c r="K58" s="71">
        <v>75552.270999999993</v>
      </c>
      <c r="L58" s="71">
        <f t="shared" si="1"/>
        <v>219077.29496999999</v>
      </c>
      <c r="M58" s="371"/>
    </row>
    <row r="59" spans="2:13" x14ac:dyDescent="0.25">
      <c r="B59" s="393"/>
      <c r="C59" s="402"/>
      <c r="D59" s="371"/>
      <c r="E59" s="416"/>
      <c r="F59" s="419"/>
      <c r="G59" s="434"/>
      <c r="H59" s="90">
        <v>612</v>
      </c>
      <c r="I59" s="71">
        <f>750+1803.098</f>
        <v>2553.098</v>
      </c>
      <c r="J59" s="71">
        <v>0</v>
      </c>
      <c r="K59" s="71">
        <v>0</v>
      </c>
      <c r="L59" s="71">
        <f t="shared" si="1"/>
        <v>2553.098</v>
      </c>
      <c r="M59" s="371"/>
    </row>
    <row r="60" spans="2:13" x14ac:dyDescent="0.25">
      <c r="B60" s="393"/>
      <c r="C60" s="402"/>
      <c r="D60" s="371"/>
      <c r="E60" s="416"/>
      <c r="F60" s="419"/>
      <c r="G60" s="434"/>
      <c r="H60" s="90">
        <v>852</v>
      </c>
      <c r="I60" s="71">
        <v>0</v>
      </c>
      <c r="J60" s="71">
        <v>0</v>
      </c>
      <c r="K60" s="71">
        <v>0</v>
      </c>
      <c r="L60" s="71">
        <f t="shared" si="1"/>
        <v>0</v>
      </c>
      <c r="M60" s="371"/>
    </row>
    <row r="61" spans="2:13" x14ac:dyDescent="0.25">
      <c r="B61" s="393"/>
      <c r="C61" s="402"/>
      <c r="D61" s="371"/>
      <c r="E61" s="416"/>
      <c r="F61" s="419"/>
      <c r="G61" s="435"/>
      <c r="H61" s="90">
        <v>853</v>
      </c>
      <c r="I61" s="71">
        <f>598.58692+30</f>
        <v>628.58691999999996</v>
      </c>
      <c r="J61" s="71">
        <v>160</v>
      </c>
      <c r="K61" s="71">
        <v>160</v>
      </c>
      <c r="L61" s="71">
        <f t="shared" si="1"/>
        <v>948.58691999999996</v>
      </c>
      <c r="M61" s="372"/>
    </row>
    <row r="62" spans="2:13" x14ac:dyDescent="0.25">
      <c r="B62" s="393"/>
      <c r="C62" s="402"/>
      <c r="D62" s="371"/>
      <c r="E62" s="416"/>
      <c r="F62" s="419"/>
      <c r="G62" s="91" t="s">
        <v>250</v>
      </c>
      <c r="H62" s="92">
        <v>244</v>
      </c>
      <c r="I62" s="71">
        <f>10287.54078-2000</f>
        <v>8287.5407799999994</v>
      </c>
      <c r="J62" s="71">
        <v>10376.257</v>
      </c>
      <c r="K62" s="71">
        <v>10376.257</v>
      </c>
      <c r="L62" s="71">
        <f t="shared" si="1"/>
        <v>29040.054779999999</v>
      </c>
      <c r="M62" s="299"/>
    </row>
    <row r="63" spans="2:13" x14ac:dyDescent="0.25">
      <c r="B63" s="393"/>
      <c r="C63" s="402"/>
      <c r="D63" s="371"/>
      <c r="E63" s="416"/>
      <c r="F63" s="419"/>
      <c r="G63" s="316" t="s">
        <v>252</v>
      </c>
      <c r="H63" s="92">
        <v>612</v>
      </c>
      <c r="I63" s="71">
        <v>3441.3620000000001</v>
      </c>
      <c r="J63" s="71">
        <v>3470.9059999999999</v>
      </c>
      <c r="K63" s="71">
        <v>3470.9059999999999</v>
      </c>
      <c r="L63" s="71">
        <f t="shared" si="1"/>
        <v>10383.173999999999</v>
      </c>
      <c r="M63" s="299"/>
    </row>
    <row r="64" spans="2:13" ht="15.75" customHeight="1" x14ac:dyDescent="0.25">
      <c r="B64" s="393"/>
      <c r="C64" s="402"/>
      <c r="D64" s="371"/>
      <c r="E64" s="416"/>
      <c r="F64" s="419"/>
      <c r="G64" s="421" t="s">
        <v>272</v>
      </c>
      <c r="H64" s="93">
        <v>111</v>
      </c>
      <c r="I64" s="71">
        <v>1187.403</v>
      </c>
      <c r="J64" s="71"/>
      <c r="K64" s="71"/>
      <c r="L64" s="71">
        <f t="shared" si="1"/>
        <v>1187.403</v>
      </c>
      <c r="M64" s="370" t="s">
        <v>273</v>
      </c>
    </row>
    <row r="65" spans="2:13" x14ac:dyDescent="0.25">
      <c r="B65" s="393"/>
      <c r="C65" s="402"/>
      <c r="D65" s="371"/>
      <c r="E65" s="416"/>
      <c r="F65" s="419"/>
      <c r="G65" s="422"/>
      <c r="H65" s="94">
        <v>119</v>
      </c>
      <c r="I65" s="71">
        <v>358.59598</v>
      </c>
      <c r="J65" s="71"/>
      <c r="K65" s="71"/>
      <c r="L65" s="71">
        <f t="shared" si="1"/>
        <v>358.59598</v>
      </c>
      <c r="M65" s="371"/>
    </row>
    <row r="66" spans="2:13" x14ac:dyDescent="0.25">
      <c r="B66" s="393"/>
      <c r="C66" s="402"/>
      <c r="D66" s="371"/>
      <c r="E66" s="416"/>
      <c r="F66" s="419"/>
      <c r="G66" s="422"/>
      <c r="H66" s="94">
        <v>112</v>
      </c>
      <c r="I66" s="71">
        <v>1470.7360900000001</v>
      </c>
      <c r="J66" s="71"/>
      <c r="K66" s="71"/>
      <c r="L66" s="71">
        <f t="shared" si="1"/>
        <v>1470.7360900000001</v>
      </c>
      <c r="M66" s="371"/>
    </row>
    <row r="67" spans="2:13" x14ac:dyDescent="0.25">
      <c r="B67" s="393"/>
      <c r="C67" s="402"/>
      <c r="D67" s="371"/>
      <c r="E67" s="416"/>
      <c r="F67" s="419"/>
      <c r="G67" s="422"/>
      <c r="H67" s="94">
        <v>244</v>
      </c>
      <c r="I67" s="71">
        <v>2342.634</v>
      </c>
      <c r="J67" s="71"/>
      <c r="K67" s="71"/>
      <c r="L67" s="71">
        <f t="shared" si="1"/>
        <v>2342.634</v>
      </c>
      <c r="M67" s="371"/>
    </row>
    <row r="68" spans="2:13" x14ac:dyDescent="0.25">
      <c r="B68" s="393"/>
      <c r="C68" s="402"/>
      <c r="D68" s="371"/>
      <c r="E68" s="416"/>
      <c r="F68" s="419"/>
      <c r="G68" s="422"/>
      <c r="H68" s="94">
        <v>340</v>
      </c>
      <c r="I68" s="71">
        <v>120</v>
      </c>
      <c r="J68" s="71"/>
      <c r="K68" s="71"/>
      <c r="L68" s="71">
        <f t="shared" si="1"/>
        <v>120</v>
      </c>
      <c r="M68" s="371"/>
    </row>
    <row r="69" spans="2:13" x14ac:dyDescent="0.25">
      <c r="B69" s="392"/>
      <c r="C69" s="388"/>
      <c r="D69" s="372"/>
      <c r="E69" s="417"/>
      <c r="F69" s="420"/>
      <c r="G69" s="423"/>
      <c r="H69" s="94">
        <v>611</v>
      </c>
      <c r="I69" s="71">
        <v>3110.25344</v>
      </c>
      <c r="J69" s="71"/>
      <c r="K69" s="71"/>
      <c r="L69" s="71">
        <f t="shared" ref="L69:L87" si="2">SUM(I69:K69)</f>
        <v>3110.25344</v>
      </c>
      <c r="M69" s="372"/>
    </row>
    <row r="70" spans="2:13" ht="15.75" customHeight="1" x14ac:dyDescent="0.25">
      <c r="B70" s="391" t="s">
        <v>274</v>
      </c>
      <c r="C70" s="387" t="s">
        <v>275</v>
      </c>
      <c r="D70" s="370" t="s">
        <v>398</v>
      </c>
      <c r="E70" s="427">
        <v>247</v>
      </c>
      <c r="F70" s="429" t="s">
        <v>265</v>
      </c>
      <c r="G70" s="431" t="s">
        <v>249</v>
      </c>
      <c r="H70" s="74">
        <v>243</v>
      </c>
      <c r="I70" s="71">
        <f>33101.03255+2500</f>
        <v>35601.032550000004</v>
      </c>
      <c r="J70" s="71">
        <v>0</v>
      </c>
      <c r="K70" s="71">
        <v>0</v>
      </c>
      <c r="L70" s="71">
        <f t="shared" si="2"/>
        <v>35601.032550000004</v>
      </c>
      <c r="M70" s="302"/>
    </row>
    <row r="71" spans="2:13" x14ac:dyDescent="0.25">
      <c r="B71" s="392"/>
      <c r="C71" s="388"/>
      <c r="D71" s="372"/>
      <c r="E71" s="428"/>
      <c r="F71" s="430"/>
      <c r="G71" s="432"/>
      <c r="H71" s="245">
        <v>244</v>
      </c>
      <c r="I71" s="71">
        <v>100</v>
      </c>
      <c r="J71" s="71">
        <v>0</v>
      </c>
      <c r="K71" s="71">
        <v>0</v>
      </c>
      <c r="L71" s="71">
        <f t="shared" si="2"/>
        <v>100</v>
      </c>
      <c r="M71" s="302"/>
    </row>
    <row r="72" spans="2:13" ht="63" hidden="1" customHeight="1" x14ac:dyDescent="0.25">
      <c r="B72" s="305" t="s">
        <v>276</v>
      </c>
      <c r="C72" s="298" t="s">
        <v>501</v>
      </c>
      <c r="D72" s="302" t="s">
        <v>398</v>
      </c>
      <c r="E72" s="52">
        <v>247</v>
      </c>
      <c r="F72" s="95" t="s">
        <v>265</v>
      </c>
      <c r="G72" s="305" t="s">
        <v>249</v>
      </c>
      <c r="H72" s="52">
        <v>244</v>
      </c>
      <c r="I72" s="71"/>
      <c r="J72" s="71"/>
      <c r="K72" s="71"/>
      <c r="L72" s="71">
        <f t="shared" si="2"/>
        <v>0</v>
      </c>
      <c r="M72" s="298"/>
    </row>
    <row r="73" spans="2:13" ht="15.75" customHeight="1" x14ac:dyDescent="0.25">
      <c r="B73" s="391" t="s">
        <v>277</v>
      </c>
      <c r="C73" s="387" t="s">
        <v>278</v>
      </c>
      <c r="D73" s="370" t="s">
        <v>495</v>
      </c>
      <c r="E73" s="415">
        <v>243</v>
      </c>
      <c r="F73" s="415" t="s">
        <v>279</v>
      </c>
      <c r="G73" s="421" t="s">
        <v>502</v>
      </c>
      <c r="H73" s="308">
        <v>111</v>
      </c>
      <c r="I73" s="71">
        <v>4328.4982499999996</v>
      </c>
      <c r="J73" s="71">
        <v>4317.674</v>
      </c>
      <c r="K73" s="71">
        <v>4317.674</v>
      </c>
      <c r="L73" s="71">
        <f t="shared" si="2"/>
        <v>12963.846249999999</v>
      </c>
      <c r="M73" s="370" t="s">
        <v>280</v>
      </c>
    </row>
    <row r="74" spans="2:13" x14ac:dyDescent="0.25">
      <c r="B74" s="393"/>
      <c r="C74" s="402"/>
      <c r="D74" s="371"/>
      <c r="E74" s="416"/>
      <c r="F74" s="416"/>
      <c r="G74" s="422"/>
      <c r="H74" s="308">
        <v>119</v>
      </c>
      <c r="I74" s="71">
        <v>1307.21</v>
      </c>
      <c r="J74" s="71">
        <v>1303.941</v>
      </c>
      <c r="K74" s="71">
        <v>1303.941</v>
      </c>
      <c r="L74" s="71">
        <f t="shared" si="2"/>
        <v>3915.0919999999996</v>
      </c>
      <c r="M74" s="371"/>
    </row>
    <row r="75" spans="2:13" x14ac:dyDescent="0.25">
      <c r="B75" s="393"/>
      <c r="C75" s="402"/>
      <c r="D75" s="371"/>
      <c r="E75" s="416"/>
      <c r="F75" s="416"/>
      <c r="G75" s="422"/>
      <c r="H75" s="308">
        <v>321</v>
      </c>
      <c r="I75" s="71">
        <v>624.10754999999995</v>
      </c>
      <c r="J75" s="71">
        <v>599.92100000000005</v>
      </c>
      <c r="K75" s="71">
        <v>599.92100000000005</v>
      </c>
      <c r="L75" s="71">
        <f t="shared" si="2"/>
        <v>1823.94955</v>
      </c>
      <c r="M75" s="371"/>
    </row>
    <row r="76" spans="2:13" x14ac:dyDescent="0.25">
      <c r="B76" s="393"/>
      <c r="C76" s="402"/>
      <c r="D76" s="371"/>
      <c r="E76" s="416"/>
      <c r="F76" s="416"/>
      <c r="G76" s="422"/>
      <c r="H76" s="308">
        <v>244</v>
      </c>
      <c r="I76" s="71">
        <v>6175.2007800000001</v>
      </c>
      <c r="J76" s="71">
        <v>4270.5240000000003</v>
      </c>
      <c r="K76" s="71">
        <v>6426.5240000000003</v>
      </c>
      <c r="L76" s="71">
        <f t="shared" si="2"/>
        <v>16872.248780000002</v>
      </c>
      <c r="M76" s="371"/>
    </row>
    <row r="77" spans="2:13" x14ac:dyDescent="0.25">
      <c r="B77" s="392"/>
      <c r="C77" s="388"/>
      <c r="D77" s="372"/>
      <c r="E77" s="417"/>
      <c r="F77" s="417"/>
      <c r="G77" s="423"/>
      <c r="H77" s="308">
        <v>612</v>
      </c>
      <c r="I77" s="71">
        <v>5505.7834199999998</v>
      </c>
      <c r="J77" s="71">
        <v>6182.14</v>
      </c>
      <c r="K77" s="71">
        <v>6182.14</v>
      </c>
      <c r="L77" s="71">
        <f t="shared" si="2"/>
        <v>17870.063419999999</v>
      </c>
      <c r="M77" s="372"/>
    </row>
    <row r="78" spans="2:13" ht="63" customHeight="1" x14ac:dyDescent="0.25">
      <c r="B78" s="391" t="s">
        <v>281</v>
      </c>
      <c r="C78" s="309" t="s">
        <v>543</v>
      </c>
      <c r="D78" s="370" t="s">
        <v>495</v>
      </c>
      <c r="E78" s="415">
        <v>243</v>
      </c>
      <c r="F78" s="415" t="s">
        <v>279</v>
      </c>
      <c r="G78" s="421" t="s">
        <v>544</v>
      </c>
      <c r="H78" s="308">
        <v>244</v>
      </c>
      <c r="I78" s="71">
        <v>9048.0130000000008</v>
      </c>
      <c r="J78" s="71">
        <v>9978.6888999999992</v>
      </c>
      <c r="K78" s="71">
        <v>24165.53</v>
      </c>
      <c r="L78" s="71">
        <f t="shared" si="2"/>
        <v>43192.231899999999</v>
      </c>
      <c r="M78" s="370" t="s">
        <v>555</v>
      </c>
    </row>
    <row r="79" spans="2:13" x14ac:dyDescent="0.25">
      <c r="B79" s="392"/>
      <c r="C79" s="309"/>
      <c r="D79" s="372"/>
      <c r="E79" s="417"/>
      <c r="F79" s="417"/>
      <c r="G79" s="423"/>
      <c r="H79" s="308">
        <v>612</v>
      </c>
      <c r="I79" s="71">
        <v>16227.111999999999</v>
      </c>
      <c r="J79" s="71">
        <v>17377.792099999999</v>
      </c>
      <c r="K79" s="71">
        <v>2514.5509999999999</v>
      </c>
      <c r="L79" s="71">
        <f t="shared" si="2"/>
        <v>36119.455099999999</v>
      </c>
      <c r="M79" s="372"/>
    </row>
    <row r="80" spans="2:13" ht="78.75" x14ac:dyDescent="0.25">
      <c r="B80" s="96" t="s">
        <v>282</v>
      </c>
      <c r="C80" s="309" t="s">
        <v>391</v>
      </c>
      <c r="D80" s="299" t="s">
        <v>495</v>
      </c>
      <c r="E80" s="313">
        <v>243</v>
      </c>
      <c r="F80" s="313" t="s">
        <v>265</v>
      </c>
      <c r="G80" s="303" t="s">
        <v>392</v>
      </c>
      <c r="H80" s="308">
        <v>244</v>
      </c>
      <c r="I80" s="71">
        <v>1020</v>
      </c>
      <c r="J80" s="71">
        <v>1020</v>
      </c>
      <c r="K80" s="71">
        <v>1020</v>
      </c>
      <c r="L80" s="71">
        <f t="shared" si="2"/>
        <v>3060</v>
      </c>
      <c r="M80" s="301"/>
    </row>
    <row r="81" spans="2:13" ht="78.75" x14ac:dyDescent="0.25">
      <c r="B81" s="96" t="s">
        <v>283</v>
      </c>
      <c r="C81" s="309" t="s">
        <v>393</v>
      </c>
      <c r="D81" s="299" t="s">
        <v>495</v>
      </c>
      <c r="E81" s="313">
        <v>243</v>
      </c>
      <c r="F81" s="313" t="s">
        <v>265</v>
      </c>
      <c r="G81" s="303" t="s">
        <v>394</v>
      </c>
      <c r="H81" s="308">
        <v>244</v>
      </c>
      <c r="I81" s="71">
        <v>390</v>
      </c>
      <c r="J81" s="71">
        <v>390</v>
      </c>
      <c r="K81" s="71">
        <v>390</v>
      </c>
      <c r="L81" s="71">
        <f t="shared" si="2"/>
        <v>1170</v>
      </c>
      <c r="M81" s="301"/>
    </row>
    <row r="82" spans="2:13" ht="78.75" x14ac:dyDescent="0.25">
      <c r="B82" s="391" t="s">
        <v>521</v>
      </c>
      <c r="C82" s="309" t="s">
        <v>525</v>
      </c>
      <c r="D82" s="370" t="s">
        <v>495</v>
      </c>
      <c r="E82" s="427">
        <v>243</v>
      </c>
      <c r="F82" s="427" t="s">
        <v>265</v>
      </c>
      <c r="G82" s="442" t="s">
        <v>523</v>
      </c>
      <c r="H82" s="52">
        <v>244</v>
      </c>
      <c r="I82" s="71">
        <v>2160</v>
      </c>
      <c r="J82" s="71">
        <v>0</v>
      </c>
      <c r="K82" s="71">
        <v>0</v>
      </c>
      <c r="L82" s="71">
        <f t="shared" si="2"/>
        <v>2160</v>
      </c>
      <c r="M82" s="282"/>
    </row>
    <row r="83" spans="2:13" x14ac:dyDescent="0.25">
      <c r="B83" s="392"/>
      <c r="C83" s="309"/>
      <c r="D83" s="372"/>
      <c r="E83" s="428"/>
      <c r="F83" s="428"/>
      <c r="G83" s="443"/>
      <c r="H83" s="52">
        <v>612</v>
      </c>
      <c r="I83" s="71">
        <v>1080</v>
      </c>
      <c r="J83" s="71">
        <v>0</v>
      </c>
      <c r="K83" s="71">
        <v>0</v>
      </c>
      <c r="L83" s="71">
        <f t="shared" si="2"/>
        <v>1080</v>
      </c>
      <c r="M83" s="282"/>
    </row>
    <row r="84" spans="2:13" ht="78.75" x14ac:dyDescent="0.25">
      <c r="B84" s="391" t="s">
        <v>522</v>
      </c>
      <c r="C84" s="309" t="s">
        <v>526</v>
      </c>
      <c r="D84" s="370" t="s">
        <v>495</v>
      </c>
      <c r="E84" s="427">
        <v>243</v>
      </c>
      <c r="F84" s="427" t="s">
        <v>265</v>
      </c>
      <c r="G84" s="442" t="s">
        <v>524</v>
      </c>
      <c r="H84" s="52">
        <v>244</v>
      </c>
      <c r="I84" s="71">
        <v>66.866</v>
      </c>
      <c r="J84" s="71">
        <v>300.95699999999999</v>
      </c>
      <c r="K84" s="71">
        <v>300.95699999999999</v>
      </c>
      <c r="L84" s="71">
        <f t="shared" si="2"/>
        <v>668.78</v>
      </c>
      <c r="M84" s="282"/>
    </row>
    <row r="85" spans="2:13" x14ac:dyDescent="0.25">
      <c r="B85" s="392"/>
      <c r="C85" s="309"/>
      <c r="D85" s="372"/>
      <c r="E85" s="428"/>
      <c r="F85" s="428"/>
      <c r="G85" s="443"/>
      <c r="H85" s="52">
        <v>612</v>
      </c>
      <c r="I85" s="71">
        <v>33.433999999999997</v>
      </c>
      <c r="J85" s="71">
        <v>0</v>
      </c>
      <c r="K85" s="71">
        <v>0</v>
      </c>
      <c r="L85" s="71">
        <f t="shared" si="2"/>
        <v>33.433999999999997</v>
      </c>
      <c r="M85" s="282"/>
    </row>
    <row r="86" spans="2:13" ht="78.75" x14ac:dyDescent="0.25">
      <c r="B86" s="96" t="s">
        <v>537</v>
      </c>
      <c r="C86" s="309" t="s">
        <v>542</v>
      </c>
      <c r="D86" s="299" t="s">
        <v>495</v>
      </c>
      <c r="E86" s="310">
        <v>243</v>
      </c>
      <c r="F86" s="310" t="s">
        <v>265</v>
      </c>
      <c r="G86" s="315" t="s">
        <v>539</v>
      </c>
      <c r="H86" s="52">
        <v>244</v>
      </c>
      <c r="I86" s="71">
        <v>0</v>
      </c>
      <c r="J86" s="71">
        <v>2476.7785699999999</v>
      </c>
      <c r="K86" s="71">
        <v>2440.7994600000002</v>
      </c>
      <c r="L86" s="71">
        <f t="shared" si="2"/>
        <v>4917.5780300000006</v>
      </c>
      <c r="M86" s="282"/>
    </row>
    <row r="87" spans="2:13" ht="94.5" x14ac:dyDescent="0.25">
      <c r="B87" s="96" t="s">
        <v>538</v>
      </c>
      <c r="C87" s="309" t="s">
        <v>541</v>
      </c>
      <c r="D87" s="299" t="s">
        <v>495</v>
      </c>
      <c r="E87" s="310">
        <v>243</v>
      </c>
      <c r="F87" s="310" t="s">
        <v>265</v>
      </c>
      <c r="G87" s="315" t="s">
        <v>540</v>
      </c>
      <c r="H87" s="52">
        <v>244</v>
      </c>
      <c r="I87" s="71">
        <v>7555.14</v>
      </c>
      <c r="J87" s="71">
        <v>7665.6139199999998</v>
      </c>
      <c r="K87" s="71">
        <v>5002.63051</v>
      </c>
      <c r="L87" s="71">
        <f t="shared" si="2"/>
        <v>20223.384429999998</v>
      </c>
      <c r="M87" s="282"/>
    </row>
    <row r="88" spans="2:13" ht="67.5" customHeight="1" x14ac:dyDescent="0.25">
      <c r="B88" s="322" t="s">
        <v>564</v>
      </c>
      <c r="C88" s="309" t="s">
        <v>565</v>
      </c>
      <c r="D88" s="321" t="s">
        <v>223</v>
      </c>
      <c r="E88" s="52">
        <v>241</v>
      </c>
      <c r="F88" s="52" t="s">
        <v>566</v>
      </c>
      <c r="G88" s="54" t="s">
        <v>572</v>
      </c>
      <c r="H88" s="52">
        <v>811</v>
      </c>
      <c r="I88" s="71">
        <v>21640.544000000002</v>
      </c>
      <c r="J88" s="71"/>
      <c r="K88" s="71"/>
      <c r="L88" s="71"/>
      <c r="M88" s="325"/>
    </row>
    <row r="89" spans="2:13" x14ac:dyDescent="0.25">
      <c r="B89" s="407" t="s">
        <v>284</v>
      </c>
      <c r="C89" s="408"/>
      <c r="D89" s="263"/>
      <c r="E89" s="263"/>
      <c r="F89" s="263"/>
      <c r="G89" s="264"/>
      <c r="H89" s="263"/>
      <c r="I89" s="265">
        <f>SUM(I37:I88)</f>
        <v>685181.73430999997</v>
      </c>
      <c r="J89" s="265">
        <f>SUM(J37:J87)</f>
        <v>611120.68248999992</v>
      </c>
      <c r="K89" s="265">
        <f>SUM(K37:K87)</f>
        <v>610020.33597000001</v>
      </c>
      <c r="L89" s="265">
        <f>SUM(L37:L87)</f>
        <v>1884682.2087699994</v>
      </c>
      <c r="M89" s="266"/>
    </row>
    <row r="90" spans="2:13" x14ac:dyDescent="0.25">
      <c r="B90" s="267" t="s">
        <v>285</v>
      </c>
      <c r="C90" s="268"/>
      <c r="D90" s="268"/>
      <c r="E90" s="268"/>
      <c r="F90" s="268"/>
      <c r="G90" s="269"/>
      <c r="H90" s="268"/>
      <c r="I90" s="270"/>
      <c r="J90" s="270"/>
      <c r="K90" s="270"/>
      <c r="L90" s="270"/>
      <c r="M90" s="271"/>
    </row>
    <row r="91" spans="2:13" ht="15.75" customHeight="1" x14ac:dyDescent="0.25">
      <c r="B91" s="389" t="s">
        <v>286</v>
      </c>
      <c r="C91" s="370" t="s">
        <v>248</v>
      </c>
      <c r="D91" s="370" t="s">
        <v>495</v>
      </c>
      <c r="E91" s="391" t="s">
        <v>219</v>
      </c>
      <c r="F91" s="391" t="s">
        <v>388</v>
      </c>
      <c r="G91" s="391" t="s">
        <v>249</v>
      </c>
      <c r="H91" s="302">
        <v>112</v>
      </c>
      <c r="I91" s="71">
        <v>0</v>
      </c>
      <c r="J91" s="71">
        <v>1366.9480000000001</v>
      </c>
      <c r="K91" s="71">
        <v>1473.6510000000001</v>
      </c>
      <c r="L91" s="71">
        <f>SUM(I91:K91)</f>
        <v>2840.5990000000002</v>
      </c>
      <c r="M91" s="394" t="s">
        <v>287</v>
      </c>
    </row>
    <row r="92" spans="2:13" x14ac:dyDescent="0.25">
      <c r="B92" s="403"/>
      <c r="C92" s="371"/>
      <c r="D92" s="371"/>
      <c r="E92" s="393"/>
      <c r="F92" s="393"/>
      <c r="G92" s="393"/>
      <c r="H92" s="302">
        <v>611</v>
      </c>
      <c r="I92" s="71">
        <v>114068.5912</v>
      </c>
      <c r="J92" s="71">
        <v>117329.126</v>
      </c>
      <c r="K92" s="71">
        <v>117329.126</v>
      </c>
      <c r="L92" s="71">
        <f>SUM(I92:K92)</f>
        <v>348726.8432</v>
      </c>
      <c r="M92" s="395"/>
    </row>
    <row r="93" spans="2:13" x14ac:dyDescent="0.25">
      <c r="B93" s="403"/>
      <c r="C93" s="371"/>
      <c r="D93" s="371"/>
      <c r="E93" s="393"/>
      <c r="F93" s="393"/>
      <c r="G93" s="393"/>
      <c r="H93" s="302">
        <v>853</v>
      </c>
      <c r="I93" s="71">
        <v>0</v>
      </c>
      <c r="J93" s="71">
        <v>100</v>
      </c>
      <c r="K93" s="71">
        <v>100</v>
      </c>
      <c r="L93" s="71"/>
      <c r="M93" s="395"/>
    </row>
    <row r="94" spans="2:13" x14ac:dyDescent="0.25">
      <c r="B94" s="390"/>
      <c r="C94" s="372"/>
      <c r="D94" s="371"/>
      <c r="E94" s="393"/>
      <c r="F94" s="393"/>
      <c r="G94" s="392"/>
      <c r="H94" s="302">
        <v>612</v>
      </c>
      <c r="I94" s="71">
        <f>4552.058+443.827</f>
        <v>4995.8850000000002</v>
      </c>
      <c r="J94" s="71">
        <v>0</v>
      </c>
      <c r="K94" s="71">
        <v>0</v>
      </c>
      <c r="L94" s="71">
        <f>SUM(I94:K94)</f>
        <v>4995.8850000000002</v>
      </c>
      <c r="M94" s="395"/>
    </row>
    <row r="95" spans="2:13" ht="15.75" customHeight="1" x14ac:dyDescent="0.25">
      <c r="B95" s="389" t="s">
        <v>559</v>
      </c>
      <c r="C95" s="370" t="s">
        <v>560</v>
      </c>
      <c r="D95" s="371"/>
      <c r="E95" s="393"/>
      <c r="F95" s="393"/>
      <c r="G95" s="391" t="s">
        <v>558</v>
      </c>
      <c r="H95" s="302">
        <v>611</v>
      </c>
      <c r="I95" s="71">
        <v>5811.0773600000002</v>
      </c>
      <c r="J95" s="71"/>
      <c r="K95" s="71"/>
      <c r="L95" s="71"/>
      <c r="M95" s="395"/>
    </row>
    <row r="96" spans="2:13" x14ac:dyDescent="0.25">
      <c r="B96" s="403"/>
      <c r="C96" s="371"/>
      <c r="D96" s="371"/>
      <c r="E96" s="393"/>
      <c r="F96" s="393"/>
      <c r="G96" s="393"/>
      <c r="H96" s="302">
        <v>613</v>
      </c>
      <c r="I96" s="71">
        <v>46.210990000000002</v>
      </c>
      <c r="J96" s="71"/>
      <c r="K96" s="71"/>
      <c r="L96" s="71"/>
      <c r="M96" s="395"/>
    </row>
    <row r="97" spans="2:15" x14ac:dyDescent="0.25">
      <c r="B97" s="403"/>
      <c r="C97" s="371"/>
      <c r="D97" s="371"/>
      <c r="E97" s="393"/>
      <c r="F97" s="393"/>
      <c r="G97" s="393"/>
      <c r="H97" s="302">
        <v>623</v>
      </c>
      <c r="I97" s="71">
        <v>46.210549999999998</v>
      </c>
      <c r="J97" s="71"/>
      <c r="K97" s="71"/>
      <c r="L97" s="71"/>
      <c r="M97" s="395"/>
    </row>
    <row r="98" spans="2:15" x14ac:dyDescent="0.25">
      <c r="B98" s="403"/>
      <c r="C98" s="371"/>
      <c r="D98" s="371"/>
      <c r="E98" s="393"/>
      <c r="F98" s="393"/>
      <c r="G98" s="393"/>
      <c r="H98" s="302">
        <v>633</v>
      </c>
      <c r="I98" s="71">
        <v>46.210549999999998</v>
      </c>
      <c r="J98" s="71"/>
      <c r="K98" s="71"/>
      <c r="L98" s="71"/>
      <c r="M98" s="395"/>
    </row>
    <row r="99" spans="2:15" x14ac:dyDescent="0.25">
      <c r="B99" s="390"/>
      <c r="C99" s="372"/>
      <c r="D99" s="372"/>
      <c r="E99" s="392"/>
      <c r="F99" s="392"/>
      <c r="G99" s="392"/>
      <c r="H99" s="302">
        <v>813</v>
      </c>
      <c r="I99" s="71">
        <v>46.210549999999998</v>
      </c>
      <c r="J99" s="71"/>
      <c r="K99" s="71"/>
      <c r="L99" s="71">
        <f>SUM(I99:K99)</f>
        <v>46.210549999999998</v>
      </c>
      <c r="M99" s="396"/>
    </row>
    <row r="100" spans="2:15" ht="15.75" customHeight="1" x14ac:dyDescent="0.25">
      <c r="B100" s="391" t="s">
        <v>390</v>
      </c>
      <c r="C100" s="387" t="s">
        <v>509</v>
      </c>
      <c r="D100" s="370" t="s">
        <v>398</v>
      </c>
      <c r="E100" s="427">
        <v>247</v>
      </c>
      <c r="F100" s="427" t="s">
        <v>388</v>
      </c>
      <c r="G100" s="391" t="s">
        <v>249</v>
      </c>
      <c r="H100" s="52">
        <v>243</v>
      </c>
      <c r="I100" s="71">
        <f>11000-2500</f>
        <v>8500</v>
      </c>
      <c r="J100" s="71"/>
      <c r="K100" s="71"/>
      <c r="L100" s="71">
        <f>SUM(I100:K100)</f>
        <v>8500</v>
      </c>
      <c r="M100" s="298"/>
      <c r="O100" s="60"/>
    </row>
    <row r="101" spans="2:15" x14ac:dyDescent="0.25">
      <c r="B101" s="392"/>
      <c r="C101" s="388"/>
      <c r="D101" s="372"/>
      <c r="E101" s="428"/>
      <c r="F101" s="428"/>
      <c r="G101" s="392"/>
      <c r="H101" s="52">
        <v>414</v>
      </c>
      <c r="I101" s="71"/>
      <c r="J101" s="71"/>
      <c r="K101" s="71"/>
      <c r="L101" s="71">
        <f>SUM(I101:K101)</f>
        <v>0</v>
      </c>
      <c r="M101" s="241"/>
      <c r="O101" s="60"/>
    </row>
    <row r="102" spans="2:15" x14ac:dyDescent="0.25">
      <c r="B102" s="407" t="s">
        <v>288</v>
      </c>
      <c r="C102" s="408"/>
      <c r="D102" s="272"/>
      <c r="E102" s="273"/>
      <c r="F102" s="273"/>
      <c r="G102" s="264"/>
      <c r="H102" s="273"/>
      <c r="I102" s="265">
        <f>SUM(I91:I101)</f>
        <v>133560.39620000002</v>
      </c>
      <c r="J102" s="265">
        <f>SUM(J91:J101)</f>
        <v>118796.07400000001</v>
      </c>
      <c r="K102" s="265">
        <f>SUM(K91:K101)</f>
        <v>118902.777</v>
      </c>
      <c r="L102" s="265">
        <f>SUM(L91:L101)</f>
        <v>365109.53775000002</v>
      </c>
      <c r="M102" s="274"/>
    </row>
    <row r="103" spans="2:15" s="97" customFormat="1" x14ac:dyDescent="0.25">
      <c r="B103" s="409" t="s">
        <v>289</v>
      </c>
      <c r="C103" s="410"/>
      <c r="D103" s="410"/>
      <c r="E103" s="410"/>
      <c r="F103" s="410"/>
      <c r="G103" s="410"/>
      <c r="H103" s="410"/>
      <c r="I103" s="410"/>
      <c r="J103" s="410"/>
      <c r="K103" s="410"/>
      <c r="L103" s="410"/>
      <c r="M103" s="411"/>
    </row>
    <row r="104" spans="2:15" s="99" customFormat="1" ht="15.75" customHeight="1" x14ac:dyDescent="0.25">
      <c r="B104" s="389" t="s">
        <v>290</v>
      </c>
      <c r="C104" s="412" t="s">
        <v>291</v>
      </c>
      <c r="D104" s="370" t="s">
        <v>495</v>
      </c>
      <c r="E104" s="415">
        <v>243</v>
      </c>
      <c r="F104" s="418" t="s">
        <v>265</v>
      </c>
      <c r="G104" s="421" t="s">
        <v>292</v>
      </c>
      <c r="H104" s="308">
        <v>112</v>
      </c>
      <c r="I104" s="98">
        <v>2253.9299999999998</v>
      </c>
      <c r="J104" s="98">
        <v>1129</v>
      </c>
      <c r="K104" s="98">
        <v>1129</v>
      </c>
      <c r="L104" s="71">
        <f>SUM(I104:K104)</f>
        <v>4511.93</v>
      </c>
      <c r="M104" s="424" t="s">
        <v>293</v>
      </c>
    </row>
    <row r="105" spans="2:15" s="99" customFormat="1" x14ac:dyDescent="0.25">
      <c r="B105" s="403"/>
      <c r="C105" s="413"/>
      <c r="D105" s="371"/>
      <c r="E105" s="416"/>
      <c r="F105" s="419"/>
      <c r="G105" s="422"/>
      <c r="H105" s="308">
        <v>244</v>
      </c>
      <c r="I105" s="98">
        <f>1445.4-220</f>
        <v>1225.4000000000001</v>
      </c>
      <c r="J105" s="98">
        <v>350</v>
      </c>
      <c r="K105" s="98">
        <v>350</v>
      </c>
      <c r="L105" s="71">
        <f>SUM(I105:K105)</f>
        <v>1925.4</v>
      </c>
      <c r="M105" s="425"/>
    </row>
    <row r="106" spans="2:15" s="99" customFormat="1" x14ac:dyDescent="0.25">
      <c r="B106" s="390"/>
      <c r="C106" s="414"/>
      <c r="D106" s="372"/>
      <c r="E106" s="417"/>
      <c r="F106" s="420"/>
      <c r="G106" s="423"/>
      <c r="H106" s="308">
        <v>611</v>
      </c>
      <c r="I106" s="98">
        <f>1594.762+220</f>
        <v>1814.7619999999999</v>
      </c>
      <c r="J106" s="98">
        <v>1350</v>
      </c>
      <c r="K106" s="98">
        <v>1350</v>
      </c>
      <c r="L106" s="71">
        <f>SUM(I106:K106)</f>
        <v>4514.7619999999997</v>
      </c>
      <c r="M106" s="426"/>
    </row>
    <row r="107" spans="2:15" s="102" customFormat="1" x14ac:dyDescent="0.25">
      <c r="B107" s="400" t="s">
        <v>294</v>
      </c>
      <c r="C107" s="401"/>
      <c r="D107" s="275"/>
      <c r="E107" s="275"/>
      <c r="F107" s="275"/>
      <c r="G107" s="276"/>
      <c r="H107" s="275"/>
      <c r="I107" s="277">
        <f>SUM(I104:I106)</f>
        <v>5294.0919999999996</v>
      </c>
      <c r="J107" s="277">
        <f>SUM(J104:J106)</f>
        <v>2829</v>
      </c>
      <c r="K107" s="277">
        <f>SUM(K104:K106)</f>
        <v>2829</v>
      </c>
      <c r="L107" s="277">
        <f>SUM(L104:L106)</f>
        <v>10952.092000000001</v>
      </c>
      <c r="M107" s="278"/>
    </row>
    <row r="108" spans="2:15" ht="15.75" customHeight="1" x14ac:dyDescent="0.25">
      <c r="B108" s="397" t="s">
        <v>295</v>
      </c>
      <c r="C108" s="398"/>
      <c r="D108" s="398"/>
      <c r="E108" s="398"/>
      <c r="F108" s="398"/>
      <c r="G108" s="398"/>
      <c r="H108" s="398"/>
      <c r="I108" s="399"/>
      <c r="J108" s="103"/>
      <c r="K108" s="103"/>
      <c r="L108" s="53"/>
      <c r="M108" s="53"/>
    </row>
    <row r="109" spans="2:15" ht="15.75" customHeight="1" x14ac:dyDescent="0.25">
      <c r="B109" s="391" t="s">
        <v>296</v>
      </c>
      <c r="C109" s="394" t="s">
        <v>297</v>
      </c>
      <c r="D109" s="370" t="s">
        <v>495</v>
      </c>
      <c r="E109" s="370">
        <v>243</v>
      </c>
      <c r="F109" s="370" t="s">
        <v>298</v>
      </c>
      <c r="G109" s="391" t="s">
        <v>299</v>
      </c>
      <c r="H109" s="302">
        <v>111</v>
      </c>
      <c r="I109" s="71">
        <f>2004.725-1207.93748</f>
        <v>796.78751999999986</v>
      </c>
      <c r="J109" s="71">
        <v>2004.7249999999999</v>
      </c>
      <c r="K109" s="71">
        <v>2004.7249999999999</v>
      </c>
      <c r="L109" s="71">
        <f>SUM(I109:K109)</f>
        <v>4806.2375199999997</v>
      </c>
      <c r="M109" s="370" t="s">
        <v>300</v>
      </c>
      <c r="O109" s="102"/>
    </row>
    <row r="110" spans="2:15" x14ac:dyDescent="0.25">
      <c r="B110" s="393"/>
      <c r="C110" s="395"/>
      <c r="D110" s="371"/>
      <c r="E110" s="371"/>
      <c r="F110" s="371"/>
      <c r="G110" s="393"/>
      <c r="H110" s="302">
        <v>112</v>
      </c>
      <c r="I110" s="71">
        <v>111.2914</v>
      </c>
      <c r="J110" s="71">
        <v>211.38</v>
      </c>
      <c r="K110" s="71">
        <v>211.38</v>
      </c>
      <c r="L110" s="71">
        <f>SUM(I110:K110)</f>
        <v>534.05140000000006</v>
      </c>
      <c r="M110" s="371"/>
      <c r="O110" s="102"/>
    </row>
    <row r="111" spans="2:15" x14ac:dyDescent="0.25">
      <c r="B111" s="393"/>
      <c r="C111" s="395"/>
      <c r="D111" s="371"/>
      <c r="E111" s="371"/>
      <c r="F111" s="371"/>
      <c r="G111" s="393"/>
      <c r="H111" s="302">
        <v>119</v>
      </c>
      <c r="I111" s="71">
        <f>605.427-351.16287</f>
        <v>254.26413000000002</v>
      </c>
      <c r="J111" s="71">
        <v>605.42700000000002</v>
      </c>
      <c r="K111" s="71">
        <v>605.42700000000002</v>
      </c>
      <c r="L111" s="71">
        <f>SUM(I111:K111)</f>
        <v>1465.1181300000001</v>
      </c>
      <c r="M111" s="371"/>
      <c r="O111" s="102"/>
    </row>
    <row r="112" spans="2:15" x14ac:dyDescent="0.25">
      <c r="B112" s="393"/>
      <c r="C112" s="395"/>
      <c r="D112" s="371"/>
      <c r="E112" s="371"/>
      <c r="F112" s="371"/>
      <c r="G112" s="393"/>
      <c r="H112" s="302">
        <v>612</v>
      </c>
      <c r="I112" s="71">
        <f>368.8896+1207.93748+351.16287</f>
        <v>1927.9899500000001</v>
      </c>
      <c r="J112" s="71"/>
      <c r="K112" s="71"/>
      <c r="L112" s="71"/>
      <c r="M112" s="371"/>
      <c r="O112" s="102"/>
    </row>
    <row r="113" spans="2:15" x14ac:dyDescent="0.25">
      <c r="B113" s="393"/>
      <c r="C113" s="395"/>
      <c r="D113" s="371"/>
      <c r="E113" s="371"/>
      <c r="F113" s="371"/>
      <c r="G113" s="392"/>
      <c r="H113" s="302">
        <v>244</v>
      </c>
      <c r="I113" s="71">
        <f>2213.83-480.181</f>
        <v>1733.6489999999999</v>
      </c>
      <c r="J113" s="71">
        <v>2002.45</v>
      </c>
      <c r="K113" s="71">
        <v>2002.45</v>
      </c>
      <c r="L113" s="71">
        <f t="shared" ref="L113:L118" si="3">SUM(I113:K113)</f>
        <v>5738.549</v>
      </c>
      <c r="M113" s="371"/>
      <c r="O113" s="102"/>
    </row>
    <row r="114" spans="2:15" x14ac:dyDescent="0.25">
      <c r="B114" s="393"/>
      <c r="C114" s="395"/>
      <c r="D114" s="371"/>
      <c r="E114" s="371"/>
      <c r="F114" s="371"/>
      <c r="G114" s="306" t="s">
        <v>250</v>
      </c>
      <c r="H114" s="302">
        <v>244</v>
      </c>
      <c r="I114" s="71">
        <v>605.04399999999998</v>
      </c>
      <c r="J114" s="71">
        <v>1588.9169999999999</v>
      </c>
      <c r="K114" s="71">
        <v>1588.9169999999999</v>
      </c>
      <c r="L114" s="71">
        <f t="shared" si="3"/>
        <v>3782.8779999999997</v>
      </c>
      <c r="M114" s="371"/>
      <c r="O114" s="102"/>
    </row>
    <row r="115" spans="2:15" x14ac:dyDescent="0.25">
      <c r="B115" s="393"/>
      <c r="C115" s="395"/>
      <c r="D115" s="371"/>
      <c r="E115" s="371"/>
      <c r="F115" s="371"/>
      <c r="G115" s="306" t="s">
        <v>311</v>
      </c>
      <c r="H115" s="302">
        <v>244</v>
      </c>
      <c r="I115" s="71">
        <v>432</v>
      </c>
      <c r="J115" s="71">
        <v>432</v>
      </c>
      <c r="K115" s="71">
        <v>432</v>
      </c>
      <c r="L115" s="71">
        <f t="shared" si="3"/>
        <v>1296</v>
      </c>
      <c r="M115" s="371"/>
      <c r="O115" s="102"/>
    </row>
    <row r="116" spans="2:15" x14ac:dyDescent="0.25">
      <c r="B116" s="392"/>
      <c r="C116" s="396"/>
      <c r="D116" s="372"/>
      <c r="E116" s="372"/>
      <c r="F116" s="372"/>
      <c r="G116" s="306" t="s">
        <v>250</v>
      </c>
      <c r="H116" s="302">
        <v>611</v>
      </c>
      <c r="I116" s="71">
        <v>1023.60258</v>
      </c>
      <c r="J116" s="71">
        <v>0</v>
      </c>
      <c r="K116" s="71">
        <v>0</v>
      </c>
      <c r="L116" s="71">
        <f t="shared" si="3"/>
        <v>1023.60258</v>
      </c>
      <c r="M116" s="371"/>
      <c r="O116" s="102"/>
    </row>
    <row r="117" spans="2:15" ht="78.75" x14ac:dyDescent="0.25">
      <c r="B117" s="307" t="s">
        <v>301</v>
      </c>
      <c r="C117" s="309" t="s">
        <v>302</v>
      </c>
      <c r="D117" s="302" t="s">
        <v>495</v>
      </c>
      <c r="E117" s="305" t="s">
        <v>219</v>
      </c>
      <c r="F117" s="311" t="s">
        <v>303</v>
      </c>
      <c r="G117" s="305" t="s">
        <v>304</v>
      </c>
      <c r="H117" s="305" t="s">
        <v>222</v>
      </c>
      <c r="I117" s="71">
        <v>9040</v>
      </c>
      <c r="J117" s="71">
        <v>9141.6</v>
      </c>
      <c r="K117" s="71">
        <v>9141.6</v>
      </c>
      <c r="L117" s="71">
        <f t="shared" si="3"/>
        <v>27323.199999999997</v>
      </c>
      <c r="M117" s="371"/>
    </row>
    <row r="118" spans="2:15" ht="63" customHeight="1" x14ac:dyDescent="0.25">
      <c r="B118" s="389" t="s">
        <v>305</v>
      </c>
      <c r="C118" s="387" t="s">
        <v>503</v>
      </c>
      <c r="D118" s="370" t="s">
        <v>495</v>
      </c>
      <c r="E118" s="391" t="s">
        <v>219</v>
      </c>
      <c r="F118" s="391" t="s">
        <v>298</v>
      </c>
      <c r="G118" s="391" t="s">
        <v>508</v>
      </c>
      <c r="H118" s="305" t="s">
        <v>222</v>
      </c>
      <c r="I118" s="71">
        <f>1236.094+20.29998</f>
        <v>1256.3939800000001</v>
      </c>
      <c r="J118" s="71">
        <f>2963.4+661.1+20.3</f>
        <v>3644.8</v>
      </c>
      <c r="K118" s="71">
        <f>2963.4+661.1+20.3</f>
        <v>3644.8</v>
      </c>
      <c r="L118" s="71">
        <f t="shared" si="3"/>
        <v>8545.9939799999993</v>
      </c>
      <c r="M118" s="371"/>
    </row>
    <row r="119" spans="2:15" x14ac:dyDescent="0.25">
      <c r="B119" s="390"/>
      <c r="C119" s="388"/>
      <c r="D119" s="372"/>
      <c r="E119" s="392"/>
      <c r="F119" s="392"/>
      <c r="G119" s="392"/>
      <c r="H119" s="305" t="s">
        <v>556</v>
      </c>
      <c r="I119" s="71">
        <f>2388.40602+219.6004</f>
        <v>2608.0064199999997</v>
      </c>
      <c r="J119" s="71">
        <v>0</v>
      </c>
      <c r="K119" s="71">
        <v>0</v>
      </c>
      <c r="L119" s="71"/>
      <c r="M119" s="371"/>
    </row>
    <row r="120" spans="2:15" ht="15.75" customHeight="1" x14ac:dyDescent="0.25">
      <c r="B120" s="389" t="s">
        <v>306</v>
      </c>
      <c r="C120" s="387" t="s">
        <v>545</v>
      </c>
      <c r="D120" s="370" t="s">
        <v>495</v>
      </c>
      <c r="E120" s="305" t="s">
        <v>219</v>
      </c>
      <c r="F120" s="305" t="s">
        <v>298</v>
      </c>
      <c r="G120" s="305" t="s">
        <v>508</v>
      </c>
      <c r="H120" s="305" t="s">
        <v>222</v>
      </c>
      <c r="I120" s="71">
        <f>4198.8-226.06</f>
        <v>3972.7400000000002</v>
      </c>
      <c r="J120" s="71">
        <v>4198.8</v>
      </c>
      <c r="K120" s="71">
        <v>4198.8</v>
      </c>
      <c r="L120" s="71">
        <f t="shared" ref="L120:L130" si="4">SUM(I120:K120)</f>
        <v>12370.34</v>
      </c>
      <c r="M120" s="372"/>
    </row>
    <row r="121" spans="2:15" x14ac:dyDescent="0.25">
      <c r="B121" s="403"/>
      <c r="C121" s="402"/>
      <c r="D121" s="371"/>
      <c r="E121" s="305" t="s">
        <v>219</v>
      </c>
      <c r="F121" s="305" t="s">
        <v>298</v>
      </c>
      <c r="G121" s="306" t="s">
        <v>508</v>
      </c>
      <c r="H121" s="305" t="s">
        <v>336</v>
      </c>
      <c r="I121" s="71">
        <f>19.5+6.46</f>
        <v>25.96</v>
      </c>
      <c r="J121" s="71">
        <v>19.5</v>
      </c>
      <c r="K121" s="71">
        <v>19.5</v>
      </c>
      <c r="L121" s="71">
        <f t="shared" si="4"/>
        <v>64.960000000000008</v>
      </c>
      <c r="M121" s="301"/>
    </row>
    <row r="122" spans="2:15" x14ac:dyDescent="0.25">
      <c r="B122" s="403"/>
      <c r="C122" s="402"/>
      <c r="D122" s="371"/>
      <c r="E122" s="305" t="s">
        <v>505</v>
      </c>
      <c r="F122" s="305" t="s">
        <v>298</v>
      </c>
      <c r="G122" s="306" t="s">
        <v>508</v>
      </c>
      <c r="H122" s="305" t="s">
        <v>506</v>
      </c>
      <c r="I122" s="71">
        <v>120.50700000000001</v>
      </c>
      <c r="J122" s="71">
        <v>120.50700000000001</v>
      </c>
      <c r="K122" s="71">
        <v>120.50700000000001</v>
      </c>
      <c r="L122" s="71">
        <f t="shared" si="4"/>
        <v>361.52100000000002</v>
      </c>
      <c r="M122" s="301"/>
    </row>
    <row r="123" spans="2:15" x14ac:dyDescent="0.25">
      <c r="B123" s="390"/>
      <c r="C123" s="388"/>
      <c r="D123" s="372"/>
      <c r="E123" s="305" t="s">
        <v>219</v>
      </c>
      <c r="F123" s="305" t="s">
        <v>298</v>
      </c>
      <c r="G123" s="306" t="s">
        <v>508</v>
      </c>
      <c r="H123" s="305" t="s">
        <v>507</v>
      </c>
      <c r="I123" s="71">
        <v>36.393000000000001</v>
      </c>
      <c r="J123" s="71">
        <v>36.393000000000001</v>
      </c>
      <c r="K123" s="71">
        <v>36.393000000000001</v>
      </c>
      <c r="L123" s="71">
        <f t="shared" si="4"/>
        <v>109.179</v>
      </c>
      <c r="M123" s="301"/>
    </row>
    <row r="124" spans="2:15" ht="78.75" customHeight="1" x14ac:dyDescent="0.25">
      <c r="B124" s="389" t="s">
        <v>307</v>
      </c>
      <c r="C124" s="387" t="s">
        <v>308</v>
      </c>
      <c r="D124" s="370" t="s">
        <v>495</v>
      </c>
      <c r="E124" s="391" t="s">
        <v>219</v>
      </c>
      <c r="F124" s="391" t="s">
        <v>298</v>
      </c>
      <c r="G124" s="306" t="s">
        <v>504</v>
      </c>
      <c r="H124" s="305" t="s">
        <v>222</v>
      </c>
      <c r="I124" s="71">
        <v>203.33199999999999</v>
      </c>
      <c r="J124" s="71">
        <v>203.33199999999999</v>
      </c>
      <c r="K124" s="71">
        <v>203.33199999999999</v>
      </c>
      <c r="L124" s="71">
        <f t="shared" si="4"/>
        <v>609.99599999999998</v>
      </c>
      <c r="M124" s="301"/>
    </row>
    <row r="125" spans="2:15" x14ac:dyDescent="0.25">
      <c r="B125" s="390"/>
      <c r="C125" s="388"/>
      <c r="D125" s="372"/>
      <c r="E125" s="392"/>
      <c r="F125" s="392"/>
      <c r="G125" s="306" t="s">
        <v>311</v>
      </c>
      <c r="H125" s="305" t="s">
        <v>222</v>
      </c>
      <c r="I125" s="71">
        <v>83</v>
      </c>
      <c r="J125" s="71">
        <v>83</v>
      </c>
      <c r="K125" s="71">
        <v>83</v>
      </c>
      <c r="L125" s="71">
        <f t="shared" si="4"/>
        <v>249</v>
      </c>
      <c r="M125" s="301"/>
    </row>
    <row r="126" spans="2:15" ht="78.75" x14ac:dyDescent="0.25">
      <c r="B126" s="307" t="s">
        <v>309</v>
      </c>
      <c r="C126" s="309" t="s">
        <v>310</v>
      </c>
      <c r="D126" s="302" t="s">
        <v>495</v>
      </c>
      <c r="E126" s="305" t="s">
        <v>219</v>
      </c>
      <c r="F126" s="305" t="s">
        <v>298</v>
      </c>
      <c r="G126" s="306" t="s">
        <v>311</v>
      </c>
      <c r="H126" s="302">
        <v>244</v>
      </c>
      <c r="I126" s="71">
        <v>960</v>
      </c>
      <c r="J126" s="71">
        <v>858.4</v>
      </c>
      <c r="K126" s="71">
        <v>858.4</v>
      </c>
      <c r="L126" s="71">
        <f t="shared" si="4"/>
        <v>2676.8</v>
      </c>
      <c r="M126" s="301"/>
    </row>
    <row r="127" spans="2:15" ht="31.5" hidden="1" customHeight="1" x14ac:dyDescent="0.25">
      <c r="B127" s="54" t="s">
        <v>312</v>
      </c>
      <c r="C127" s="309" t="s">
        <v>313</v>
      </c>
      <c r="D127" s="302" t="s">
        <v>223</v>
      </c>
      <c r="E127" s="305" t="s">
        <v>219</v>
      </c>
      <c r="F127" s="305" t="s">
        <v>298</v>
      </c>
      <c r="G127" s="305" t="s">
        <v>314</v>
      </c>
      <c r="H127" s="305" t="s">
        <v>222</v>
      </c>
      <c r="I127" s="71"/>
      <c r="J127" s="71"/>
      <c r="K127" s="71"/>
      <c r="L127" s="71">
        <f t="shared" si="4"/>
        <v>0</v>
      </c>
      <c r="M127" s="301"/>
    </row>
    <row r="128" spans="2:15" ht="31.5" hidden="1" customHeight="1" x14ac:dyDescent="0.25">
      <c r="B128" s="54" t="s">
        <v>315</v>
      </c>
      <c r="C128" s="309" t="s">
        <v>316</v>
      </c>
      <c r="D128" s="302" t="s">
        <v>387</v>
      </c>
      <c r="E128" s="305" t="s">
        <v>221</v>
      </c>
      <c r="F128" s="305" t="s">
        <v>298</v>
      </c>
      <c r="G128" s="305" t="s">
        <v>317</v>
      </c>
      <c r="H128" s="305" t="s">
        <v>389</v>
      </c>
      <c r="I128" s="71"/>
      <c r="J128" s="71"/>
      <c r="K128" s="71"/>
      <c r="L128" s="71">
        <f t="shared" si="4"/>
        <v>0</v>
      </c>
      <c r="M128" s="301"/>
    </row>
    <row r="129" spans="2:15" ht="94.5" hidden="1" customHeight="1" x14ac:dyDescent="0.25">
      <c r="B129" s="54" t="s">
        <v>319</v>
      </c>
      <c r="C129" s="309" t="s">
        <v>316</v>
      </c>
      <c r="D129" s="302" t="s">
        <v>496</v>
      </c>
      <c r="E129" s="305" t="s">
        <v>222</v>
      </c>
      <c r="F129" s="305" t="s">
        <v>298</v>
      </c>
      <c r="G129" s="305" t="s">
        <v>317</v>
      </c>
      <c r="H129" s="305" t="s">
        <v>318</v>
      </c>
      <c r="I129" s="71"/>
      <c r="J129" s="71"/>
      <c r="K129" s="71"/>
      <c r="L129" s="71">
        <f t="shared" si="4"/>
        <v>0</v>
      </c>
      <c r="M129" s="301"/>
    </row>
    <row r="130" spans="2:15" ht="94.5" hidden="1" customHeight="1" x14ac:dyDescent="0.25">
      <c r="B130" s="54" t="s">
        <v>320</v>
      </c>
      <c r="C130" s="309" t="s">
        <v>321</v>
      </c>
      <c r="D130" s="302" t="s">
        <v>496</v>
      </c>
      <c r="E130" s="305" t="s">
        <v>222</v>
      </c>
      <c r="F130" s="305" t="s">
        <v>298</v>
      </c>
      <c r="G130" s="305" t="s">
        <v>322</v>
      </c>
      <c r="H130" s="305" t="s">
        <v>222</v>
      </c>
      <c r="I130" s="71"/>
      <c r="J130" s="71"/>
      <c r="K130" s="71"/>
      <c r="L130" s="71">
        <f t="shared" si="4"/>
        <v>0</v>
      </c>
      <c r="M130" s="301"/>
    </row>
    <row r="131" spans="2:15" x14ac:dyDescent="0.25">
      <c r="B131" s="404" t="s">
        <v>323</v>
      </c>
      <c r="C131" s="404"/>
      <c r="D131" s="279"/>
      <c r="E131" s="279"/>
      <c r="F131" s="279"/>
      <c r="G131" s="280"/>
      <c r="H131" s="279"/>
      <c r="I131" s="265">
        <f>SUM(I109:I130)</f>
        <v>25190.960980000003</v>
      </c>
      <c r="J131" s="265">
        <f>SUM(J109:J130)</f>
        <v>25151.231</v>
      </c>
      <c r="K131" s="265">
        <f>SUM(K109:K130)</f>
        <v>25151.231</v>
      </c>
      <c r="L131" s="265">
        <f>SUM(L109:L130)</f>
        <v>70957.426609999995</v>
      </c>
      <c r="M131" s="266"/>
    </row>
    <row r="132" spans="2:15" x14ac:dyDescent="0.25">
      <c r="B132" s="404" t="s">
        <v>324</v>
      </c>
      <c r="C132" s="404"/>
      <c r="D132" s="279"/>
      <c r="E132" s="279"/>
      <c r="F132" s="279"/>
      <c r="G132" s="280"/>
      <c r="H132" s="279"/>
      <c r="I132" s="265">
        <f>I35+I89+I102+I107+I131</f>
        <v>1195349.7510200001</v>
      </c>
      <c r="J132" s="265">
        <f>J35+J89+J102+J107+J131</f>
        <v>1094819.4694899998</v>
      </c>
      <c r="K132" s="265">
        <f>K35+K89+K102+K107+K131</f>
        <v>1093915.7989699999</v>
      </c>
      <c r="L132" s="265">
        <f>L35+L89+L102+L107+L131</f>
        <v>3351758.7696599993</v>
      </c>
      <c r="M132" s="266"/>
    </row>
    <row r="133" spans="2:15" s="107" customFormat="1" x14ac:dyDescent="0.25">
      <c r="B133" s="405"/>
      <c r="C133" s="405"/>
      <c r="D133" s="104"/>
      <c r="E133" s="104"/>
      <c r="F133" s="104"/>
      <c r="G133" s="105"/>
      <c r="H133" s="104"/>
      <c r="I133" s="106"/>
      <c r="J133" s="66"/>
      <c r="K133" s="66"/>
      <c r="L133" s="66"/>
    </row>
    <row r="134" spans="2:15" s="66" customFormat="1" x14ac:dyDescent="0.25">
      <c r="B134" s="406"/>
      <c r="C134" s="406"/>
      <c r="D134" s="108"/>
      <c r="E134" s="108"/>
      <c r="F134" s="108"/>
      <c r="G134" s="109"/>
      <c r="H134" s="108"/>
      <c r="I134" s="110"/>
    </row>
    <row r="135" spans="2:15" x14ac:dyDescent="0.25">
      <c r="B135" s="111"/>
      <c r="D135" s="113"/>
      <c r="E135" s="113"/>
      <c r="F135" s="114"/>
      <c r="G135" s="115" t="s">
        <v>67</v>
      </c>
      <c r="H135" s="113"/>
      <c r="I135" s="283">
        <f>I11+I12+I13+I14+I15+I16+I17+I18+I30+I31+I32+I37+I38+I39+I41+I45+I47+I48+I49+I50+I52+I73+I74+I75+I77+I78+I80+I82+I86+I87+I118+I120+I121+I122+I123-I138-I146-I147-I148</f>
        <v>452847.68883</v>
      </c>
      <c r="J135" s="283">
        <f>J11+J12+J13+J14+J15+J16+J17+J18+J30+J31+J32+J37+J38+J39+J41+J45+J47+J48+J49+J50+J52+J73+J74+J75+J77+J78+J80+J82+J86+J87+J118+J120+J121+J122+J123-J138-J146-J147-J148</f>
        <v>453813.02290999988</v>
      </c>
      <c r="K135" s="283">
        <f>K11+K12+K13+K14+K15+K16+K17+K18+K30+K31+K32+K37+K38+K39+K41+K45+K47+K48+K49+K50+K52+K73+K74+K75+K77+K78+K80+K82+K86+K87+K118+K120+K121+K122+K123-K138-K146-K147-K148</f>
        <v>457590.44762999989</v>
      </c>
      <c r="L135" s="283">
        <f>L11+L12+L13+L14+L15+L16+L17+L18+L19+L20+L21+L22+L23+L24+L25+L30+L31+L32+L37+L38+L39+L41+L45+L47+L48+L49+L50+L52+L73+L74+L75+L77+L78+L80+L82+L86+L87+L118+L120+L121+L122+L123-L138</f>
        <v>1736005.5968399998</v>
      </c>
    </row>
    <row r="136" spans="2:15" x14ac:dyDescent="0.25">
      <c r="B136" s="111"/>
      <c r="D136" s="113"/>
      <c r="E136" s="113"/>
      <c r="F136" s="113"/>
      <c r="G136" s="115" t="s">
        <v>105</v>
      </c>
      <c r="H136" s="56"/>
      <c r="I136" s="283">
        <f>I132-I135-I137-I138</f>
        <v>702936.7048200001</v>
      </c>
      <c r="J136" s="283">
        <f>J132-J135-J137-J138</f>
        <v>600546.25509999995</v>
      </c>
      <c r="K136" s="283">
        <f>K132-K135-K137-K138</f>
        <v>587839.01400000008</v>
      </c>
      <c r="L136" s="283">
        <f>L132-L135-L137-L138</f>
        <v>1487241.2866299995</v>
      </c>
    </row>
    <row r="137" spans="2:15" x14ac:dyDescent="0.25">
      <c r="B137" s="111"/>
      <c r="C137" s="116"/>
      <c r="D137" s="113"/>
      <c r="E137" s="113"/>
      <c r="F137" s="113"/>
      <c r="G137" s="115" t="s">
        <v>325</v>
      </c>
      <c r="H137" s="56"/>
      <c r="I137" s="283">
        <v>0</v>
      </c>
      <c r="J137" s="283">
        <v>0</v>
      </c>
      <c r="K137" s="283">
        <v>0</v>
      </c>
      <c r="L137" s="283">
        <f t="shared" ref="L137:L142" si="5">SUM(I137:K137)</f>
        <v>0</v>
      </c>
    </row>
    <row r="138" spans="2:15" x14ac:dyDescent="0.25">
      <c r="B138" s="111"/>
      <c r="D138" s="113"/>
      <c r="E138" s="113"/>
      <c r="F138" s="113"/>
      <c r="G138" s="111" t="s">
        <v>66</v>
      </c>
      <c r="H138" s="56"/>
      <c r="I138" s="283">
        <v>39565.357369999998</v>
      </c>
      <c r="J138" s="283">
        <v>40460.191480000001</v>
      </c>
      <c r="K138" s="283">
        <v>48486.337339999998</v>
      </c>
      <c r="L138" s="283">
        <f t="shared" si="5"/>
        <v>128511.88618999999</v>
      </c>
    </row>
    <row r="139" spans="2:15" x14ac:dyDescent="0.25">
      <c r="B139" s="111"/>
      <c r="D139" s="113"/>
      <c r="E139" s="113"/>
      <c r="F139" s="114" t="s">
        <v>326</v>
      </c>
      <c r="H139" s="56"/>
      <c r="I139" s="284">
        <f>I11+I12+I13+I14+I15+I16+I17+I18+I19+I20+I21+I22+I23+I24+I25+I26+I27+I28+I30+I31+I32+I37+I38+I39+I40+I41+I42+I43+I44+I45+I46+I47+I48+I49+I50+I51+I52+I53+I54+I55+I56+I57+I58+I59+I60+I61+I62+I63+I64+I65+I66+I67+I68+I69+I73+I74+I76+I75+I77+I78+I79+I80+I81+I82+I83+I84+I85+I86+I87+I91+I92+I93+I94+I95+I96+I97+I98+I99+I104+I105+I106+I109+I110+I111+I113+I114+I115+I116+I117+I118+I119+I120+I121+I122+I123+I124+I125+I126+I112</f>
        <v>1123008.1744699995</v>
      </c>
      <c r="J139" s="284">
        <f>J11+J12+J13+J14+J15+J16+J17+J18+J19+J20+J21+J22+J23+J24+J25+J26+J27+J28+J30+J31+J32+J37+J38+J39+J40+J41+J42+J43+J44+J45+J46+J47+J48+J49+J50+J51+J52+J53+J54+J55+J56+J57+J58+J59+J60+J61+J62+J63+J64+J65+J66+J67+J68+J69+J73+J74+J76+J75+J77+J78+J79+J80+J81+J82+J83+J84+J85+J86+J87+J91+J92+J93+J94+J95+J96+J97+J98+J99+J104+J105+J106+J109+J110+J111+J113+J114+J115+J116+J117+J118+J119+J120+J121+J122+J123+J124+J125+J126</f>
        <v>1094819.4694899993</v>
      </c>
      <c r="K139" s="284">
        <f>K11+K12+K13+K14+K15+K16+K17+K18+K19+K20+K21+K22+K23+K24+K25+K26+K27+K28+K30+K31+K32+K37+K38+K39+K40+K41+K42+K43+K44+K45+K46+K47+K48+K49+K50+K51+K52+K53+K54+K55+K56+K57+K58+K59+K60+K61+K62+K63+K64+K65+K66+K67+K68+K69+K73+K74+K76+K75+K77+K78+K79+K80+K81+K82+K83+K84+K85+K86+K87+K91+K92+K93+K94+K95+K96+K97+K98+K99+K104+K105+K106+K109+K110+K111+K113+K114+K115+K116+K117+K118+K119+K120+K121+K122+K123+K124+K125+K126</f>
        <v>1093915.7989699994</v>
      </c>
      <c r="L139" s="283">
        <f t="shared" si="5"/>
        <v>3311743.4429299985</v>
      </c>
      <c r="M139" s="119"/>
      <c r="N139" s="119"/>
      <c r="O139" s="119"/>
    </row>
    <row r="140" spans="2:15" x14ac:dyDescent="0.25">
      <c r="B140" s="111"/>
      <c r="D140" s="113"/>
      <c r="E140" s="113"/>
      <c r="F140" s="114" t="s">
        <v>327</v>
      </c>
      <c r="H140" s="56"/>
      <c r="I140" s="285">
        <f>I100+I70+I71+I29</f>
        <v>50701.032550000004</v>
      </c>
      <c r="J140" s="285">
        <f>J100+J70+J71+J29</f>
        <v>0</v>
      </c>
      <c r="K140" s="285">
        <f>K100+K70+K71+K29</f>
        <v>0</v>
      </c>
      <c r="L140" s="283">
        <f t="shared" si="5"/>
        <v>50701.032550000004</v>
      </c>
    </row>
    <row r="141" spans="2:15" x14ac:dyDescent="0.25">
      <c r="B141" s="111"/>
      <c r="D141" s="113"/>
      <c r="E141" s="113"/>
      <c r="F141" s="114" t="s">
        <v>386</v>
      </c>
      <c r="G141" s="111"/>
      <c r="H141" s="113"/>
      <c r="I141" s="120">
        <f>I128+I127</f>
        <v>0</v>
      </c>
      <c r="J141" s="120">
        <f>J128+J127</f>
        <v>0</v>
      </c>
      <c r="K141" s="120">
        <f>K128+K127</f>
        <v>0</v>
      </c>
      <c r="L141" s="283">
        <f t="shared" si="5"/>
        <v>0</v>
      </c>
    </row>
    <row r="142" spans="2:15" x14ac:dyDescent="0.25">
      <c r="B142" s="111"/>
      <c r="D142" s="113"/>
      <c r="E142" s="113"/>
      <c r="F142" s="114" t="s">
        <v>329</v>
      </c>
      <c r="G142" s="111"/>
      <c r="H142" s="113"/>
      <c r="I142" s="120">
        <f>I129+I130</f>
        <v>0</v>
      </c>
      <c r="J142" s="120">
        <f>J129+J130</f>
        <v>0</v>
      </c>
      <c r="K142" s="120">
        <f>K129+K130</f>
        <v>0</v>
      </c>
      <c r="L142" s="283">
        <f t="shared" si="5"/>
        <v>0</v>
      </c>
    </row>
    <row r="143" spans="2:15" x14ac:dyDescent="0.25">
      <c r="B143" s="111"/>
      <c r="D143" s="113"/>
      <c r="E143" s="113"/>
      <c r="F143" s="114" t="s">
        <v>395</v>
      </c>
      <c r="G143" s="111"/>
      <c r="H143" s="113"/>
      <c r="I143" s="283">
        <f>I88</f>
        <v>21640.544000000002</v>
      </c>
      <c r="J143" s="117"/>
      <c r="K143" s="117"/>
    </row>
    <row r="144" spans="2:15" x14ac:dyDescent="0.25">
      <c r="B144" s="111"/>
      <c r="D144" s="113"/>
      <c r="E144" s="113"/>
      <c r="F144" s="113"/>
      <c r="G144" s="111"/>
      <c r="H144" s="113"/>
    </row>
    <row r="145" spans="2:12" x14ac:dyDescent="0.25">
      <c r="B145" s="111"/>
      <c r="D145" s="113"/>
      <c r="E145" s="113"/>
      <c r="F145" s="113"/>
      <c r="G145" s="111"/>
      <c r="H145" s="113"/>
      <c r="J145" s="283">
        <f>I132-J132</f>
        <v>100530.28153000027</v>
      </c>
      <c r="K145" s="283">
        <f>K132-J132</f>
        <v>-903.67051999992691</v>
      </c>
    </row>
    <row r="146" spans="2:12" x14ac:dyDescent="0.25">
      <c r="B146" s="111"/>
      <c r="D146" s="113"/>
      <c r="E146" s="113"/>
      <c r="F146" s="113"/>
      <c r="G146" s="111"/>
      <c r="H146" s="113"/>
      <c r="I146" s="56">
        <v>46.280999999999999</v>
      </c>
      <c r="J146" s="56">
        <v>46.280999999999999</v>
      </c>
      <c r="K146" s="56">
        <v>46.280999999999999</v>
      </c>
      <c r="L146" s="56">
        <f>SUM(I146:K146)</f>
        <v>138.84299999999999</v>
      </c>
    </row>
    <row r="147" spans="2:12" x14ac:dyDescent="0.25">
      <c r="B147" s="111"/>
      <c r="D147" s="113"/>
      <c r="E147" s="113"/>
      <c r="F147" s="113"/>
      <c r="G147" s="111"/>
      <c r="H147" s="113"/>
      <c r="I147" s="56">
        <v>54.4</v>
      </c>
      <c r="J147" s="56">
        <v>226.7</v>
      </c>
      <c r="K147" s="56">
        <v>11.329000000000001</v>
      </c>
      <c r="L147" s="56">
        <f t="shared" ref="L147:L148" si="6">SUM(I147:K147)</f>
        <v>292.42899999999997</v>
      </c>
    </row>
    <row r="148" spans="2:12" x14ac:dyDescent="0.25">
      <c r="B148" s="111"/>
      <c r="D148" s="113"/>
      <c r="E148" s="113"/>
      <c r="F148" s="113"/>
      <c r="G148" s="111"/>
      <c r="H148" s="113"/>
      <c r="I148" s="56">
        <v>107.5</v>
      </c>
      <c r="J148" s="56">
        <v>105.6</v>
      </c>
      <c r="K148" s="56">
        <v>5.2789999999999999</v>
      </c>
      <c r="L148" s="56">
        <f t="shared" si="6"/>
        <v>218.37899999999999</v>
      </c>
    </row>
    <row r="149" spans="2:12" x14ac:dyDescent="0.25">
      <c r="B149" s="111"/>
      <c r="D149" s="113"/>
      <c r="E149" s="113"/>
      <c r="F149" s="113"/>
      <c r="G149" s="111"/>
      <c r="H149" s="113"/>
    </row>
    <row r="150" spans="2:12" x14ac:dyDescent="0.25">
      <c r="B150" s="111"/>
      <c r="D150" s="113"/>
      <c r="E150" s="113"/>
      <c r="F150" s="113"/>
      <c r="G150" s="111"/>
      <c r="H150" s="113"/>
    </row>
    <row r="151" spans="2:12" x14ac:dyDescent="0.25">
      <c r="B151" s="111"/>
      <c r="D151" s="113"/>
      <c r="E151" s="113"/>
      <c r="F151" s="113"/>
      <c r="G151" s="111"/>
      <c r="H151" s="113"/>
    </row>
    <row r="152" spans="2:12" x14ac:dyDescent="0.25">
      <c r="B152" s="111"/>
      <c r="D152" s="113"/>
      <c r="E152" s="113"/>
      <c r="F152" s="113"/>
      <c r="G152" s="111"/>
      <c r="H152" s="113"/>
    </row>
    <row r="153" spans="2:12" x14ac:dyDescent="0.25">
      <c r="B153" s="111"/>
      <c r="D153" s="113"/>
      <c r="E153" s="113"/>
      <c r="F153" s="113"/>
      <c r="G153" s="111"/>
      <c r="H153" s="113"/>
    </row>
    <row r="154" spans="2:12" x14ac:dyDescent="0.25">
      <c r="B154" s="111"/>
      <c r="D154" s="113"/>
      <c r="E154" s="113"/>
      <c r="F154" s="113"/>
      <c r="G154" s="111"/>
      <c r="H154" s="113"/>
    </row>
    <row r="155" spans="2:12" x14ac:dyDescent="0.25">
      <c r="B155" s="111"/>
      <c r="D155" s="113"/>
      <c r="E155" s="113"/>
      <c r="F155" s="113"/>
      <c r="G155" s="111"/>
      <c r="H155" s="113"/>
    </row>
    <row r="156" spans="2:12" x14ac:dyDescent="0.25">
      <c r="B156" s="111"/>
      <c r="D156" s="113"/>
      <c r="E156" s="113"/>
      <c r="F156" s="113"/>
      <c r="G156" s="111"/>
      <c r="H156" s="113"/>
    </row>
    <row r="157" spans="2:12" x14ac:dyDescent="0.25">
      <c r="B157" s="111"/>
      <c r="D157" s="113"/>
      <c r="E157" s="113"/>
      <c r="F157" s="113"/>
      <c r="G157" s="111"/>
      <c r="H157" s="113"/>
    </row>
    <row r="158" spans="2:12" x14ac:dyDescent="0.25">
      <c r="B158" s="111"/>
      <c r="D158" s="113"/>
      <c r="E158" s="113"/>
      <c r="F158" s="113"/>
      <c r="G158" s="111"/>
      <c r="H158" s="113"/>
    </row>
    <row r="159" spans="2:12" x14ac:dyDescent="0.25">
      <c r="B159" s="111"/>
      <c r="D159" s="113"/>
      <c r="E159" s="113"/>
      <c r="F159" s="113"/>
      <c r="G159" s="111"/>
      <c r="H159" s="113"/>
    </row>
    <row r="160" spans="2:12" x14ac:dyDescent="0.25">
      <c r="B160" s="111"/>
      <c r="D160" s="113"/>
      <c r="E160" s="113"/>
      <c r="F160" s="113"/>
      <c r="G160" s="111"/>
      <c r="H160" s="113"/>
    </row>
    <row r="161" spans="2:8" x14ac:dyDescent="0.25">
      <c r="B161" s="111"/>
      <c r="D161" s="113"/>
      <c r="E161" s="113"/>
      <c r="F161" s="113"/>
      <c r="G161" s="111"/>
      <c r="H161" s="113"/>
    </row>
    <row r="162" spans="2:8" x14ac:dyDescent="0.25">
      <c r="B162" s="111"/>
      <c r="D162" s="113"/>
      <c r="E162" s="113"/>
      <c r="F162" s="113"/>
      <c r="G162" s="111"/>
      <c r="H162" s="113"/>
    </row>
    <row r="163" spans="2:8" x14ac:dyDescent="0.25">
      <c r="B163" s="111"/>
      <c r="D163" s="113"/>
      <c r="E163" s="113"/>
      <c r="F163" s="113"/>
      <c r="G163" s="111"/>
      <c r="H163" s="113"/>
    </row>
    <row r="164" spans="2:8" x14ac:dyDescent="0.25">
      <c r="B164" s="111"/>
      <c r="D164" s="113"/>
      <c r="E164" s="113"/>
      <c r="F164" s="113"/>
      <c r="G164" s="111"/>
      <c r="H164" s="113"/>
    </row>
    <row r="165" spans="2:8" x14ac:dyDescent="0.25">
      <c r="B165" s="111"/>
      <c r="D165" s="113"/>
      <c r="E165" s="113"/>
      <c r="F165" s="113"/>
      <c r="G165" s="111"/>
      <c r="H165" s="113"/>
    </row>
    <row r="166" spans="2:8" x14ac:dyDescent="0.25">
      <c r="B166" s="111"/>
      <c r="D166" s="113"/>
      <c r="E166" s="113"/>
      <c r="F166" s="113"/>
      <c r="G166" s="111"/>
      <c r="H166" s="113"/>
    </row>
    <row r="167" spans="2:8" x14ac:dyDescent="0.25">
      <c r="B167" s="111"/>
      <c r="D167" s="113"/>
      <c r="E167" s="113"/>
      <c r="F167" s="113"/>
      <c r="G167" s="111"/>
      <c r="H167" s="113"/>
    </row>
    <row r="168" spans="2:8" x14ac:dyDescent="0.25">
      <c r="B168" s="111"/>
      <c r="D168" s="113"/>
      <c r="E168" s="113"/>
      <c r="F168" s="113"/>
      <c r="G168" s="111"/>
      <c r="H168" s="113"/>
    </row>
    <row r="169" spans="2:8" x14ac:dyDescent="0.25">
      <c r="B169" s="111"/>
      <c r="D169" s="113"/>
      <c r="E169" s="113"/>
      <c r="F169" s="113"/>
      <c r="G169" s="111"/>
      <c r="H169" s="113"/>
    </row>
    <row r="170" spans="2:8" x14ac:dyDescent="0.25">
      <c r="B170" s="111"/>
      <c r="D170" s="113"/>
      <c r="E170" s="113"/>
      <c r="F170" s="113"/>
      <c r="G170" s="111"/>
      <c r="H170" s="113"/>
    </row>
    <row r="171" spans="2:8" x14ac:dyDescent="0.25">
      <c r="B171" s="111"/>
      <c r="D171" s="113"/>
      <c r="E171" s="113"/>
      <c r="F171" s="113"/>
      <c r="G171" s="111"/>
      <c r="H171" s="113"/>
    </row>
    <row r="172" spans="2:8" x14ac:dyDescent="0.25">
      <c r="B172" s="111"/>
      <c r="D172" s="113"/>
      <c r="E172" s="113"/>
      <c r="F172" s="113"/>
      <c r="G172" s="111"/>
      <c r="H172" s="113"/>
    </row>
  </sheetData>
  <autoFilter ref="B7:P132"/>
  <mergeCells count="138">
    <mergeCell ref="B73:B77"/>
    <mergeCell ref="C73:C77"/>
    <mergeCell ref="D73:D77"/>
    <mergeCell ref="E73:E77"/>
    <mergeCell ref="F73:F77"/>
    <mergeCell ref="G73:G77"/>
    <mergeCell ref="G91:G94"/>
    <mergeCell ref="G95:G99"/>
    <mergeCell ref="B91:B94"/>
    <mergeCell ref="C91:C94"/>
    <mergeCell ref="B95:B99"/>
    <mergeCell ref="C95:C99"/>
    <mergeCell ref="B89:C89"/>
    <mergeCell ref="D91:D99"/>
    <mergeCell ref="E91:E99"/>
    <mergeCell ref="M78:M79"/>
    <mergeCell ref="B82:B83"/>
    <mergeCell ref="D82:D83"/>
    <mergeCell ref="E82:E83"/>
    <mergeCell ref="F82:F83"/>
    <mergeCell ref="G82:G83"/>
    <mergeCell ref="B84:B85"/>
    <mergeCell ref="D84:D85"/>
    <mergeCell ref="E84:E85"/>
    <mergeCell ref="F84:F85"/>
    <mergeCell ref="G84:G85"/>
    <mergeCell ref="G78:G79"/>
    <mergeCell ref="F78:F79"/>
    <mergeCell ref="E78:E79"/>
    <mergeCell ref="D78:D79"/>
    <mergeCell ref="B78:B79"/>
    <mergeCell ref="B9:M9"/>
    <mergeCell ref="B10:M10"/>
    <mergeCell ref="B11:B18"/>
    <mergeCell ref="C11:C18"/>
    <mergeCell ref="D11:D18"/>
    <mergeCell ref="E11:E18"/>
    <mergeCell ref="F11:F18"/>
    <mergeCell ref="G11:G14"/>
    <mergeCell ref="M11:M27"/>
    <mergeCell ref="G15:G18"/>
    <mergeCell ref="B19:B29"/>
    <mergeCell ref="C19:C29"/>
    <mergeCell ref="D19:D28"/>
    <mergeCell ref="E19:E28"/>
    <mergeCell ref="F19:F28"/>
    <mergeCell ref="G19:G25"/>
    <mergeCell ref="L4:M4"/>
    <mergeCell ref="B5:M5"/>
    <mergeCell ref="B6:B7"/>
    <mergeCell ref="C6:C7"/>
    <mergeCell ref="D6:D7"/>
    <mergeCell ref="E6:H6"/>
    <mergeCell ref="I6:L6"/>
    <mergeCell ref="M6:M7"/>
    <mergeCell ref="B8:M8"/>
    <mergeCell ref="B35:C35"/>
    <mergeCell ref="B36:M36"/>
    <mergeCell ref="B37:B52"/>
    <mergeCell ref="C37:C52"/>
    <mergeCell ref="D37:D52"/>
    <mergeCell ref="E37:E52"/>
    <mergeCell ref="G37:G41"/>
    <mergeCell ref="M37:M61"/>
    <mergeCell ref="B30:B31"/>
    <mergeCell ref="C30:C31"/>
    <mergeCell ref="D30:D31"/>
    <mergeCell ref="E30:E31"/>
    <mergeCell ref="F30:F31"/>
    <mergeCell ref="G30:G31"/>
    <mergeCell ref="G48:G52"/>
    <mergeCell ref="B53:B69"/>
    <mergeCell ref="C53:C69"/>
    <mergeCell ref="D53:D69"/>
    <mergeCell ref="F37:F41"/>
    <mergeCell ref="F45:F47"/>
    <mergeCell ref="F48:F52"/>
    <mergeCell ref="G45:G47"/>
    <mergeCell ref="M64:M69"/>
    <mergeCell ref="F42:F44"/>
    <mergeCell ref="D70:D71"/>
    <mergeCell ref="E70:E71"/>
    <mergeCell ref="F70:F71"/>
    <mergeCell ref="G70:G71"/>
    <mergeCell ref="E53:E69"/>
    <mergeCell ref="F53:F69"/>
    <mergeCell ref="G53:G61"/>
    <mergeCell ref="G64:G69"/>
    <mergeCell ref="M30:M31"/>
    <mergeCell ref="G42:G44"/>
    <mergeCell ref="B132:C132"/>
    <mergeCell ref="B133:C133"/>
    <mergeCell ref="B134:C134"/>
    <mergeCell ref="B131:C131"/>
    <mergeCell ref="M91:M99"/>
    <mergeCell ref="B102:C102"/>
    <mergeCell ref="B103:M103"/>
    <mergeCell ref="B104:B106"/>
    <mergeCell ref="C104:C106"/>
    <mergeCell ref="D104:D106"/>
    <mergeCell ref="E104:E106"/>
    <mergeCell ref="F104:F106"/>
    <mergeCell ref="G104:G106"/>
    <mergeCell ref="F91:F99"/>
    <mergeCell ref="M104:M106"/>
    <mergeCell ref="B100:B101"/>
    <mergeCell ref="C100:C101"/>
    <mergeCell ref="D100:D101"/>
    <mergeCell ref="E100:E101"/>
    <mergeCell ref="G100:G101"/>
    <mergeCell ref="F100:F101"/>
    <mergeCell ref="E118:E119"/>
    <mergeCell ref="F118:F119"/>
    <mergeCell ref="G118:G119"/>
    <mergeCell ref="L2:M2"/>
    <mergeCell ref="D118:D119"/>
    <mergeCell ref="C118:C119"/>
    <mergeCell ref="B118:B119"/>
    <mergeCell ref="F124:F125"/>
    <mergeCell ref="E124:E125"/>
    <mergeCell ref="D124:D125"/>
    <mergeCell ref="C124:C125"/>
    <mergeCell ref="B124:B125"/>
    <mergeCell ref="G109:G113"/>
    <mergeCell ref="F109:F116"/>
    <mergeCell ref="E109:E116"/>
    <mergeCell ref="D109:D116"/>
    <mergeCell ref="C109:C116"/>
    <mergeCell ref="B109:B116"/>
    <mergeCell ref="B108:I108"/>
    <mergeCell ref="B107:C107"/>
    <mergeCell ref="D120:D123"/>
    <mergeCell ref="C120:C123"/>
    <mergeCell ref="B120:B123"/>
    <mergeCell ref="M109:M120"/>
    <mergeCell ref="M73:M77"/>
    <mergeCell ref="B70:B71"/>
    <mergeCell ref="C70:C71"/>
  </mergeCells>
  <printOptions gridLines="1"/>
  <pageMargins left="0.78740157480314965" right="0.39370078740157483" top="1.1811023622047245" bottom="0.19685039370078741" header="0.39370078740157483" footer="0.19685039370078741"/>
  <pageSetup paperSize="9" scale="54" fitToHeight="4" orientation="landscape" r:id="rId1"/>
  <headerFooter differentFirst="1">
    <oddHeader>&amp;C&amp;P</oddHeader>
  </headerFooter>
  <rowBreaks count="3" manualBreakCount="3">
    <brk id="35" min="1" max="12" man="1"/>
    <brk id="79" min="1" max="12" man="1"/>
    <brk id="107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15</vt:i4>
      </vt:variant>
    </vt:vector>
  </HeadingPairs>
  <TitlesOfParts>
    <vt:vector size="34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Пор+</vt:lpstr>
      <vt:lpstr>пр 7 к Пор+</vt:lpstr>
      <vt:lpstr>пр 2 к ПП 1 +</vt:lpstr>
      <vt:lpstr>пр 2 к ПП 2</vt:lpstr>
      <vt:lpstr>пр 2 к ПП 3</vt:lpstr>
      <vt:lpstr>пр к пасп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 к ПП'!Область_печати</vt:lpstr>
      <vt:lpstr>'пр 13 к Пор'!Область_печати</vt:lpstr>
      <vt:lpstr>'пр 2 к ПП 1 +'!Область_печати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Пор+'!Область_печати</vt:lpstr>
      <vt:lpstr>'пр 7 к Пор+'!Область_печати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Елена М.Нагорная</cp:lastModifiedBy>
  <cp:lastPrinted>2021-08-11T02:39:56Z</cp:lastPrinted>
  <dcterms:created xsi:type="dcterms:W3CDTF">2016-10-20T04:37:12Z</dcterms:created>
  <dcterms:modified xsi:type="dcterms:W3CDTF">2021-08-11T02:44:56Z</dcterms:modified>
</cp:coreProperties>
</file>