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6690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definedNames>
    <definedName name="_xlnm._FilterDatabase" localSheetId="3" hidden="1">'прил.4'!$A$8:$I$423</definedName>
    <definedName name="_xlnm._FilterDatabase" localSheetId="4" hidden="1">'прил.5'!$A$8:$G$516</definedName>
    <definedName name="_xlnm.Print_Area" localSheetId="1">'прил.2'!$A$1:$R$125</definedName>
    <definedName name="_xlnm.Print_Area" localSheetId="5">'прил.6'!$A$1:$R$36</definedName>
  </definedNames>
  <calcPr fullCalcOnLoad="1"/>
</workbook>
</file>

<file path=xl/sharedStrings.xml><?xml version="1.0" encoding="utf-8"?>
<sst xmlns="http://schemas.openxmlformats.org/spreadsheetml/2006/main" count="6014" uniqueCount="1149">
  <si>
    <t>Иные межбюджетные трансферты бюджетам муниципальных образований  Туруханского района на реализацию мероприятий 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</si>
  <si>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Иные межбюджетные трансферты на реализацию мероприятий в рамках подпрограммы "Искусство и народное творчество" муниципальной программы Туруханского района "Развитие культуры Туруханского района"</t>
  </si>
  <si>
    <t>Иные межбюджетные трансферты на реализацию мероприятий в рамках подпрограммы "Обеспечение условий реализации программы" муниципальной программы Туруханского района "Развитие культуры Туруханского района"</t>
  </si>
  <si>
    <t>Иные межбюджетные трансферты бюджетам муниципальных образований  Туруханского района на реализацию мероприятий  в рамках подпрограммы "Развитие и модернизация объектов коммунальной инфраструктуры"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</si>
  <si>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 xml:space="preserve">Иные межбюджетные трансферты на реализацию мероприятий 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</si>
  <si>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</si>
  <si>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</si>
  <si>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</si>
  <si>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</si>
  <si>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</si>
  <si>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</si>
  <si>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</si>
  <si>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Муниципальная программа Туруханского района "Развитие физической культуры, спорта и молодежной политики в Туруханском районе"</t>
  </si>
  <si>
    <t>Приложение 1</t>
  </si>
  <si>
    <t>Приложение 2</t>
  </si>
  <si>
    <t>Налог на   товары (работы, услуги), реализуемые на территории Российской Федерации</t>
  </si>
  <si>
    <t>230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</si>
  <si>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</si>
  <si>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
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</si>
  <si>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
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</si>
  <si>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250</t>
  </si>
  <si>
    <t>260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</si>
  <si>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</si>
  <si>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к реш. Туруханского сельского Совета депутатов</t>
  </si>
  <si>
    <t>к реш. Туруханского селького Совета депутатов</t>
  </si>
  <si>
    <t>8196</t>
  </si>
  <si>
    <t>8292</t>
  </si>
  <si>
    <t>8301</t>
  </si>
  <si>
    <t>1219214</t>
  </si>
  <si>
    <t>1219215</t>
  </si>
  <si>
    <t>1219216</t>
  </si>
  <si>
    <t>1319301</t>
  </si>
  <si>
    <t>1319302</t>
  </si>
  <si>
    <t>1319303</t>
  </si>
  <si>
    <t>1319304</t>
  </si>
  <si>
    <t>1419410</t>
  </si>
  <si>
    <t>1419411</t>
  </si>
  <si>
    <t>1419413</t>
  </si>
  <si>
    <t>1419414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</si>
  <si>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</si>
  <si>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</si>
  <si>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</si>
  <si>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</si>
  <si>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</si>
  <si>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</si>
  <si>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</si>
  <si>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</si>
  <si>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</si>
  <si>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подвида доходов    </t>
  </si>
  <si>
    <t>код классификации операций сектора государственного управления, относящихся к доходам бюджетов</t>
  </si>
  <si>
    <t>Благоустройство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</si>
  <si>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</si>
  <si>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</si>
  <si>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</si>
  <si>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</si>
  <si>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</si>
  <si>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</si>
  <si>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</si>
  <si>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3</t>
  </si>
  <si>
    <t>4</t>
  </si>
  <si>
    <t>9160021</t>
  </si>
  <si>
    <t>100</t>
  </si>
  <si>
    <t>9160031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</si>
  <si>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</si>
  <si>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</si>
  <si>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</si>
  <si>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</si>
  <si>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</si>
  <si>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240</t>
  </si>
  <si>
    <t>800</t>
  </si>
  <si>
    <t>Иные бюджетные ассигнования</t>
  </si>
  <si>
    <t>Резервные средства</t>
  </si>
  <si>
    <t>870</t>
  </si>
  <si>
    <t>Прочая закупка товаров, работ и услуг для обеспечения государственных (муниципальных) нужд</t>
  </si>
  <si>
    <t>244</t>
  </si>
  <si>
    <t>1519500</t>
  </si>
  <si>
    <t>1419416</t>
  </si>
  <si>
    <t>1419417</t>
  </si>
  <si>
    <t>1419419</t>
  </si>
  <si>
    <t>Межбюджетные трансферты из районного бюджета  на 2015 год и плановый период 2016-2017 годов</t>
  </si>
  <si>
    <t>Наименование  межбюджетных трансфертов</t>
  </si>
  <si>
    <t>Содержание и ремонт приборов уличного освещения в рамках подпрограммы "Содержание и ремонт приборов уличного освещения" муниципальной программы  Туруханского сельсовета "Энергосбережение и повышение энергетической эффективности на территории муниципального образования Туруханский сельсовет на 2015 – 2017  годы"</t>
  </si>
  <si>
    <t>1419400</t>
  </si>
  <si>
    <t>8518050</t>
  </si>
  <si>
    <t>Муниципальная программа Туруханского района "Развитие образования Туруханского района"</t>
  </si>
  <si>
    <t>Непрограммные расходы по переданным полномочиям Финансовому управлению администрации Туруханского района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</si>
  <si>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</si>
  <si>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Муниципальная программа Туруханского района "Защита населения и территорий Туруханского района от чрезвычайных ситуаций природного и техногенного характера"</t>
  </si>
  <si>
    <t>Расходы на выплаты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</si>
  <si>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</si>
  <si>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</si>
  <si>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Субсидии юридическим лицам (кроме некоммерческих организаций), индивидуальным предпринимателям, физическим лицам</t>
  </si>
  <si>
    <t>313</t>
  </si>
  <si>
    <t>Дорожное хозяйство (дорожные фонды)</t>
  </si>
  <si>
    <t>Жилищное хозяйство</t>
  </si>
  <si>
    <t>Организация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</t>
  </si>
  <si>
    <t>Подпрограмма  "Развитие дошкольного, общего и дополнительного образования детей"</t>
  </si>
  <si>
    <t>Подпрограмма "Обеспечение условий реализации программы"</t>
  </si>
  <si>
    <t>Временная занятость несовершеннолетних граждан от 14 до 18 лет в летний период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</si>
  <si>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Подпрограмма "Вовлечение молодежи Туруханского района в социальную практику и развитие системы патриотического воспитания подрастающего поколения"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</si>
  <si>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</si>
  <si>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</si>
  <si>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</si>
  <si>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</si>
  <si>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</si>
  <si>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</si>
  <si>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Акцизы по подакцизным товарам (продукции), производимым на территории Российской Федерации</t>
  </si>
  <si>
    <t>170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</si>
  <si>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</si>
  <si>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</si>
  <si>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</si>
  <si>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</si>
  <si>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</si>
  <si>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</si>
  <si>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</si>
  <si>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</si>
  <si>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</si>
  <si>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7491</t>
  </si>
  <si>
    <t>Приложение 4</t>
  </si>
  <si>
    <t xml:space="preserve">Иные межбюджетные трансферты на реализацию мероприятийв рамках подпрограммы "Безопасность дорожного движения в Туруханском районе" муниципальной программы  Туруханского района  "Развитие транспортной системы и связи Туруханского района на 2014-2016 годы" </t>
  </si>
  <si>
    <t>012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</si>
  <si>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</si>
  <si>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834 2 02 04999 10 7508 151 </t>
  </si>
  <si>
    <t>Иные межбюджетные трансферты бюджетам муниципальных образований  Туруханского района на реализацию мероприятий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</t>
  </si>
  <si>
    <t>1021</t>
  </si>
  <si>
    <t>151</t>
  </si>
  <si>
    <t>8280</t>
  </si>
  <si>
    <t>Иные межбюджетные трансферты на региональные  выплаты, обеспечивающие уровень заработной платы работников бюджетной сферы не ниже размера минимальноц зароботной платы (минимального размера оплаты труда)</t>
  </si>
  <si>
    <t>9160051</t>
  </si>
  <si>
    <t>Источники внутреннего финансирования дефицита</t>
  </si>
  <si>
    <t>(тыс.рублей)</t>
  </si>
  <si>
    <t>№ строки</t>
  </si>
  <si>
    <t>Код</t>
  </si>
  <si>
    <t>Наименование кода группы,подгруппы,статьи,вида источника финансирования дефицита бюджета,кода классификации операций сектора государственноно управления,относящихся к источникам финансирования дефицитов бюджетов Российской Федерации</t>
  </si>
  <si>
    <t>834 01 05 00 00 00 0000 000</t>
  </si>
  <si>
    <t>Изменение остатков средств  на счетах по учету средств бюджета</t>
  </si>
  <si>
    <t>834 01 05 00 00 00 0000 500</t>
  </si>
  <si>
    <t>Увеличение остатков средств бюджета</t>
  </si>
  <si>
    <t>834 01 05 01 00 00 0000 500</t>
  </si>
  <si>
    <t xml:space="preserve">834 01 05 01 01 10 0000 510 </t>
  </si>
  <si>
    <t>834 01 05 00 00 00 0000 600</t>
  </si>
  <si>
    <t>834 01 05 01 00 00 0000 600</t>
  </si>
  <si>
    <t>Уменьшение   остатков финансовых резервов бюджетов</t>
  </si>
  <si>
    <t xml:space="preserve">834 01 05 01 01 00 0000 610 </t>
  </si>
  <si>
    <t>834 01 05 01 01 10 0000 610</t>
  </si>
  <si>
    <t>Код администратора</t>
  </si>
  <si>
    <t>НАЛОГОВЫЕ И НЕНАЛОГОВЫЕ ДОХОДЫ</t>
  </si>
  <si>
    <t>НАЛОГИ НА ПРИБЫЛЬ, ДОХОДЫ</t>
  </si>
  <si>
    <t>Налог на доходы физических лиц</t>
  </si>
  <si>
    <t>1209201</t>
  </si>
  <si>
    <t>1219211</t>
  </si>
  <si>
    <t>1219212</t>
  </si>
  <si>
    <t>1219213</t>
  </si>
  <si>
    <t xml:space="preserve"> 834 2 02 04999 10 8102 151 </t>
  </si>
  <si>
    <t xml:space="preserve"> 834 2 02 04999 10 8166 151 </t>
  </si>
  <si>
    <t xml:space="preserve"> 834 2 02 04999 10 8169 151 </t>
  </si>
  <si>
    <t xml:space="preserve"> 834 2 02 04999 10 8186 151 </t>
  </si>
  <si>
    <t xml:space="preserve"> 834 2 02 04999 10 8195 151 </t>
  </si>
  <si>
    <t xml:space="preserve"> 834 2 02 04999 10 8196 151 </t>
  </si>
  <si>
    <t xml:space="preserve"> 834 2 02 04999 10 8280 151 </t>
  </si>
  <si>
    <t xml:space="preserve"> 834 2 02 04999 10 8292 151 </t>
  </si>
  <si>
    <t xml:space="preserve"> 834 2 02 04999 10 8301 151 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</si>
  <si>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</si>
  <si>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 xml:space="preserve"> </t>
  </si>
  <si>
    <t>1</t>
  </si>
  <si>
    <t>01</t>
  </si>
  <si>
    <t>02</t>
  </si>
  <si>
    <t>000</t>
  </si>
  <si>
    <t>0000</t>
  </si>
  <si>
    <t>110</t>
  </si>
  <si>
    <t>010</t>
  </si>
  <si>
    <t>020</t>
  </si>
  <si>
    <t>182</t>
  </si>
  <si>
    <t>06</t>
  </si>
  <si>
    <t>00</t>
  </si>
  <si>
    <t>030</t>
  </si>
  <si>
    <t>834</t>
  </si>
  <si>
    <t>08</t>
  </si>
  <si>
    <t xml:space="preserve">ГОСУДАРСТВЕННАЯ ПОШЛИНА </t>
  </si>
  <si>
    <t>07</t>
  </si>
  <si>
    <t>175</t>
  </si>
  <si>
    <t>013</t>
  </si>
  <si>
    <t>023</t>
  </si>
  <si>
    <t>11</t>
  </si>
  <si>
    <t>ДОХОДЫ ОТ ИСПОЛЬЗОВАНИЯ ИМУЩЕСТВА, НАХОДЯЩЕГОСЯ В ГОСУДАРСТВЕННОЙ И МУНИЦИПАЛЬНОЙ СОБСТВЕННОСТИ</t>
  </si>
  <si>
    <t>05</t>
  </si>
  <si>
    <t>09</t>
  </si>
  <si>
    <t>045</t>
  </si>
  <si>
    <t>2</t>
  </si>
  <si>
    <t>001</t>
  </si>
  <si>
    <t>0101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</si>
  <si>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повышение устойчивости бюджетов поселений Туруханского района" муниципальной программыТуруханского района "Управление муниципальными финансами"</t>
  </si>
  <si>
    <t>7601</t>
  </si>
  <si>
    <t>Предоставление дотаций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повышение устойчивости бюджетов поселений Туруханского района" муниципальной программыТуруханского района "Управление муниципальными финансами"</t>
  </si>
  <si>
    <t>04</t>
  </si>
  <si>
    <t>999</t>
  </si>
  <si>
    <t>8102</t>
  </si>
  <si>
    <t>0461</t>
  </si>
  <si>
    <t>Иные межбюджетные трансферты на компенсацию  выпадающих доходов организациям,представляющим населению коммунальные услуги по тарифам,на не обеспечивающим возмещение издержек</t>
  </si>
  <si>
    <t>03</t>
  </si>
  <si>
    <t>024</t>
  </si>
  <si>
    <t>75141</t>
  </si>
  <si>
    <t xml:space="preserve">Субвенции на осуществление государственных полномочий по созданию и обеспечению деятельности административных комиссийна 2014 год и плановый период 2015-2016 годов </t>
  </si>
  <si>
    <t>10</t>
  </si>
  <si>
    <t>8134</t>
  </si>
  <si>
    <t xml:space="preserve">Иные межбюджетные трансферты на реализацию мероприятий  в рамках подпрограммы "Обеспечение условий реализации программы" муниципальной программы "Развитие культуры Туруханского района"  </t>
  </si>
  <si>
    <t>8153</t>
  </si>
  <si>
    <t>8121</t>
  </si>
  <si>
    <t xml:space="preserve">Иные межбюджетные трансферты на реализацию мероприятий  в рамках подпрограммы "Культурное наследие" муниципальной программы "Развитие культуры Туруханского района"  </t>
  </si>
  <si>
    <t>8125</t>
  </si>
  <si>
    <t xml:space="preserve">Иные межбюджетные трансферты на реализацию мероприятий  в рамках подпрограммы "Искусство и народное творчество" муниципальной программы "Развитие культуры Туруханского района"  </t>
  </si>
  <si>
    <t>8186</t>
  </si>
  <si>
    <t xml:space="preserve">Иные межбюджетные трансферты  на реализацию мероприятий в рамках подпрограммы "Развитие массовой физической культуры и спорта"  муниципальной программы "Развитие физической культуры,спорта и молодежной политики в Туруханском районе" </t>
  </si>
  <si>
    <t>8195</t>
  </si>
  <si>
    <t xml:space="preserve">Иные межбюджетные трансферты  на реализацию мероприятий в рамках подпрограммы "Вовлечение молодежи в социальную практику и развитие системы патриотического воспитания подростающего поколения"  муниципальной программы "Развитие физической культуры,спорта и молодежной политики в Туруханском районе" </t>
  </si>
  <si>
    <t>8215</t>
  </si>
  <si>
    <t>Иные межбюджетные трансферты на реализацию мероприятий в рамках подпрограммы "Энергосбережение и повышение энергетической эффективности в районе" 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</si>
  <si>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8216</t>
  </si>
  <si>
    <t>8219</t>
  </si>
  <si>
    <t xml:space="preserve">Иные межбюджетные трансферты на реализацию мероприятий в рамках подпрограммы "Энергосбережение и повышение энергетической эффективности в районе" 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
</t>
  </si>
  <si>
    <t>8222</t>
  </si>
  <si>
    <t>Иные межбюджетные трансферты на реализацию мероприятий в рамках подпрограммы "Обеспечение населения чистой питьевой водой" 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</si>
  <si>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8166</t>
  </si>
  <si>
    <t xml:space="preserve">Иные межбюджетные трансферты на реализацию мероприятий подпрограммы "Оказание содействия занятости населению"  муниципальной программы  Туруханского района «Обеспечение комфортной среды проживания на территории населенных пунктов Туруханского района"  </t>
  </si>
  <si>
    <t>8169</t>
  </si>
  <si>
    <t>Иные межбюджетные трансферты на реализацию мероприятий муниципальной программы "Защита населения и территорий Туруханского района от чрезвычайных ситуаций природного и техногенного характера на 2014-2016 гг."</t>
  </si>
  <si>
    <t>7508</t>
  </si>
  <si>
    <t>Иные межбюджетные трансферты на реализацию мероприятий муниципальной программы  "Развитие транспортной системы и связи Туруханского района" в рамках подпрограммы "Развитие транспортного комплекса, обеспечение сохранности и модернизация автомобильных дорог Туруханского района"</t>
  </si>
  <si>
    <t>0102</t>
  </si>
  <si>
    <t>7010</t>
  </si>
  <si>
    <t>4901</t>
  </si>
  <si>
    <t>5</t>
  </si>
  <si>
    <t>ОБЩЕГОСУДАРСТВЕННЫЕ ВОПРОСЫ</t>
  </si>
  <si>
    <t>Резервные фонды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</si>
  <si>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</si>
  <si>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</si>
  <si>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</si>
  <si>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Транспорт</t>
  </si>
  <si>
    <t>ЖИЛИЩНО-КОММУНАЛЬНОЕ ХОЗЯЙСТВО</t>
  </si>
  <si>
    <t>Коммунальное хозяйство</t>
  </si>
  <si>
    <t>тыс. руб.</t>
  </si>
  <si>
    <t>№ п/п</t>
  </si>
  <si>
    <t>КБК</t>
  </si>
  <si>
    <t>Раздел</t>
  </si>
  <si>
    <t>Подраздел</t>
  </si>
  <si>
    <t>КЦСР</t>
  </si>
  <si>
    <t>КВР</t>
  </si>
  <si>
    <t>6</t>
  </si>
  <si>
    <t>7</t>
  </si>
  <si>
    <t>8</t>
  </si>
  <si>
    <t>9</t>
  </si>
  <si>
    <t>ВСЕГО: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</si>
  <si>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</si>
  <si>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главы муниципального образования</t>
  </si>
  <si>
    <t>Функционирование Главы Туруханского района</t>
  </si>
  <si>
    <t>Глава муниципального образования</t>
  </si>
  <si>
    <t>13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</si>
  <si>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</si>
  <si>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</si>
  <si>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</si>
  <si>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</si>
  <si>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Непрограммные расходы представительного органа</t>
  </si>
  <si>
    <t>Депутаты представительного органа муниципального образования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</si>
  <si>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</si>
  <si>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</si>
  <si>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</si>
  <si>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</si>
  <si>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</si>
  <si>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111</t>
  </si>
  <si>
    <t>112</t>
  </si>
  <si>
    <t>Обеспечение проведения выборов и референдумов</t>
  </si>
  <si>
    <t>8418292</t>
  </si>
  <si>
    <t>Резервный фонд</t>
  </si>
  <si>
    <t>8510000</t>
  </si>
  <si>
    <t>Наименование показателя</t>
  </si>
  <si>
    <t>Приложение 5</t>
  </si>
  <si>
    <t>к реш. Туруханского сельского  Совета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</si>
  <si>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</si>
  <si>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</si>
  <si>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</si>
  <si>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</si>
  <si>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Иной межбюджетный трансферт на  разработку схем теплоснабжения муниципальных образований Красноярского края в рамках подпрограммы "Энергосбережение и повышение энергетической эффективности в районе"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</si>
  <si>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360</t>
  </si>
  <si>
    <t>9160052</t>
  </si>
  <si>
    <t>7424</t>
  </si>
  <si>
    <t>Межбюджетные трансферты на поддержку по обеспечению сбалансированности бюджетов поселений  в рамках подпрограммы "Создание условий для эффективного и ответственного управления муниципальными финансами, повышение устойчивости бюджетов поселений Туруханского района" муниципальной программыТуруханского района "Управление муниципальными финансами"</t>
  </si>
  <si>
    <t>Молодежная политика и оздоровление детей</t>
  </si>
  <si>
    <t>1519551</t>
  </si>
  <si>
    <t>1519552</t>
  </si>
  <si>
    <t>1519553</t>
  </si>
  <si>
    <t>1519554</t>
  </si>
  <si>
    <t>1519555</t>
  </si>
  <si>
    <t>1519556</t>
  </si>
  <si>
    <t>1209200</t>
  </si>
  <si>
    <t>1629633</t>
  </si>
  <si>
    <t>1629634</t>
  </si>
  <si>
    <t>1629638</t>
  </si>
  <si>
    <t>1629640</t>
  </si>
  <si>
    <t>1629641</t>
  </si>
  <si>
    <t>1629642</t>
  </si>
  <si>
    <t>1619606</t>
  </si>
  <si>
    <t>9160030</t>
  </si>
  <si>
    <t>1629630</t>
  </si>
  <si>
    <t>1629631</t>
  </si>
  <si>
    <t>1629632</t>
  </si>
  <si>
    <t>Муниципальная программа  Туруханского сельсовета "Развитие транспортной системы муниципального образования Туруханский сельсовет на 2015 – 2017  годы"</t>
  </si>
  <si>
    <t>Муниципальная программма Туруханского сельсовета "Защита населения и территории Туруханского сельсовета от чрезвычайных ситуаций природного и техногенного характера на 2015 – 2017 годы"</t>
  </si>
  <si>
    <t>Подпрограмма "Обеспечение первичных мер пожарной безопасности в границах населенных пунктов поселения на 2015-2017 годы"</t>
  </si>
  <si>
    <t>1619607</t>
  </si>
  <si>
    <t>9160040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</si>
  <si>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</si>
  <si>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</si>
  <si>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</si>
  <si>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</si>
  <si>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Массовый спорт</t>
  </si>
  <si>
    <t>1619600</t>
  </si>
  <si>
    <t>1619601</t>
  </si>
  <si>
    <t>1619602</t>
  </si>
  <si>
    <t>1619603</t>
  </si>
  <si>
    <t>1619604</t>
  </si>
  <si>
    <t>Иные межбюджетные трансферты</t>
  </si>
  <si>
    <t>9160000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</si>
  <si>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</si>
  <si>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 БК</t>
  </si>
  <si>
    <t>834 2 02 01001 10 7601 151</t>
  </si>
  <si>
    <t>834 2 02 01001 10 0101 151</t>
  </si>
  <si>
    <t>Иные межбюджетные трансферты на  реализацию мероприятий ДЦП " Отдых,  оздоровление детей и подростков Туруханского района в период каникул на 2012-2014 годы"</t>
  </si>
  <si>
    <t xml:space="preserve">834 2 02 04999 10 7001 151 </t>
  </si>
  <si>
    <t>Иные межбюджетные трансферты на  реализацию мероприятий ДЦП " Организация общественных работ и временной занятости граждан,испытывающих трудности в поиске работы " на 2012-2014 годы"</t>
  </si>
  <si>
    <t xml:space="preserve">834 2 02 04999 10 7009 151 </t>
  </si>
  <si>
    <t>Иные межбюджетные трансферты на  реализацию мероприятий ДЦП " Развитие физической культуры  спорта и туризма  в Туруханском районе" на 2012-2014 годы"</t>
  </si>
  <si>
    <t xml:space="preserve">834 2 02 04999 10 7482 151 </t>
  </si>
  <si>
    <t xml:space="preserve">834 2 02 04999 10 7484 151 </t>
  </si>
  <si>
    <t>Иные межбюджетные трансферты на реализацию мероприятий ДЦП "Молодежная политика Туруханского района на 2012-2014 годы"</t>
  </si>
  <si>
    <t xml:space="preserve">834 2 02 04999 10 7301 151 </t>
  </si>
  <si>
    <t>Иные межбюджетные трансферты на реализацию мероприятий ДЦП "Снижение рисков и смягчение последствий черезвычайных ситуаций природного и технического характера в Туруханском районе" на 2013-2015гг</t>
  </si>
  <si>
    <t xml:space="preserve">834 2 02 04999 10 7803 151 </t>
  </si>
  <si>
    <t>Субвенции на реализацию Закона края от 23 апреля 2009 года №8-3170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</t>
  </si>
  <si>
    <t xml:space="preserve">834 2 02 03024 10 7514 151 </t>
  </si>
  <si>
    <t>Всего МБТ</t>
  </si>
  <si>
    <t>Проведение мероприятий патриотической направленности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</si>
  <si>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810</t>
  </si>
  <si>
    <t>1219210</t>
  </si>
  <si>
    <t>Увеличение остатков денежных средств финансовых резервов бюджетов</t>
  </si>
  <si>
    <t>Увеличение остатков финансовых резервов бюджетов</t>
  </si>
  <si>
    <t>Уменьшение остатков средств бюджетов</t>
  </si>
  <si>
    <t>Уменьшение остатков денежных средств финансовых резервов бюджетов</t>
  </si>
  <si>
    <t>Уменьшение остатков денежных средств финансовых резервов бюджетов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</si>
  <si>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</si>
  <si>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</si>
  <si>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</si>
  <si>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</si>
  <si>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</si>
  <si>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</si>
  <si>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Иные межбюджетные трансферты на проведение выборов в органы местного самоуправления Туруханского района</t>
  </si>
  <si>
    <t>Иные межбюджетные трансферты на реализацию мероприятий 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</t>
  </si>
  <si>
    <t xml:space="preserve">Иные межбюджетные трансферты бюджетам муниципальных образований  Туруханского района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 </t>
  </si>
  <si>
    <t>Иные межбюджетные трансферты бюджетам муниципальных образований  Туруханского района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</si>
  <si>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Подпрограмма "Благоустройство территории населенных пунктов муниципального образования Туруханский сельсовет"</t>
  </si>
  <si>
    <t xml:space="preserve">Муниципальная программа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</si>
  <si>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 xml:space="preserve">Обустройство новогодних городков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</si>
  <si>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>1419404</t>
  </si>
  <si>
    <t xml:space="preserve">Монтаж малых архитектурных форм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</si>
  <si>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>1419405</t>
  </si>
  <si>
    <t xml:space="preserve">Поставка малых архитектурных форм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</si>
  <si>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>1419406</t>
  </si>
  <si>
    <t xml:space="preserve">Содержание жилищного фонда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</si>
  <si>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>1419407</t>
  </si>
  <si>
    <t>1419408</t>
  </si>
  <si>
    <t xml:space="preserve">Услуги транспорта по доставке товарно-материальных ценностейв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</si>
  <si>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>1419409</t>
  </si>
  <si>
    <t xml:space="preserve">Проведение похозяйственного учета на территории поселения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</si>
  <si>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 xml:space="preserve">Ликвидация несанкционированных свалок бытового мусора, безхозяйственных ветхих строений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</si>
  <si>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 xml:space="preserve">Содержание и ремонт памятников участников ВОВ, участников боевых конфликтов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</si>
  <si>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>1419412</t>
  </si>
  <si>
    <t xml:space="preserve">Изготовление и установка аншлагов информационных стендов, связанных с безопасностью на водных объектах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</si>
  <si>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 xml:space="preserve">Содержание дебаркадера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</si>
  <si>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>1419415</t>
  </si>
  <si>
    <t xml:space="preserve">Услуги по озеленению территории 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</si>
  <si>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>1419418</t>
  </si>
  <si>
    <t xml:space="preserve">Ремонт жилищного фонда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</si>
  <si>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 xml:space="preserve">Проведение мероприятий празднования Дня Победы ВОВ, проводов русской зимы, дня села    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</si>
  <si>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>Подпрограмма "Организация содержания муниципальных кладбищ" на 2015-2017 годы</t>
  </si>
  <si>
    <t xml:space="preserve">Организация обеспечения благоустройства мест погребений в рамках подпрограммы  "Организация содержания муниципальных кладбищ" на 2015-2017 годы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</si>
  <si>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>1429420</t>
  </si>
  <si>
    <t>1429421</t>
  </si>
  <si>
    <t xml:space="preserve">Содержание дорог на территории кладбищ в рамках подпрограммы  "Организация содержания муниципальных кладбищ" на 2015-2017 годы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</si>
  <si>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>1429422</t>
  </si>
  <si>
    <t>1208280</t>
  </si>
  <si>
    <t>1208100</t>
  </si>
  <si>
    <t>1208195</t>
  </si>
  <si>
    <t>Организация деятельности по созданию  по месту жительства сети подростковых клубов военно-патриотической, спортивной и краеведческой направленности, их развитие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</si>
  <si>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1208196</t>
  </si>
  <si>
    <t>Организация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</si>
  <si>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1208166</t>
  </si>
  <si>
    <t>Подпрограмма  "Организация культурно-массовых мероприятий на территории Туруханский сельсовет"</t>
  </si>
  <si>
    <t>Муниципальная программа «Развитие физической культуры и спорта, организация досуга, обеспечение жителей поселения услугами организаций культуры на 2015-2017 годы»</t>
  </si>
  <si>
    <t>Обеспечение деятельности подведомственных учреждений в рамках подпрограммы"Организация культурно-массовых мероприятий на территории Туруханский сельсовет" муниципальной программы «Развитие физической культуры и спорта, организация досуга, обеспечение жителей поселения услугами организаций культуры на 2015-2017 годы»</t>
  </si>
  <si>
    <t>Создание и организация работы любительских творческих коллективов,кружков, студий, любительских объединений, клубов по интересам различной направленности и других клубных формированийв рамках подпрограммы"Организация культурно-массовых мероприятий на территории Туруханский сельсовет" муниципальной программы «Развитие физической культуры и спорта, организация досуга, обеспечение жителей поселения услугами организаций культуры на 2015-2017 годы»</t>
  </si>
  <si>
    <t>Проведение различных по форме и тематике культурно-массовых мероприятий в рамках подпрограммы"Организация культурно-массовых мероприятий на территории Туруханский сельсовет" муниципальной программы «Развитие физической культуры и спорта, организация досуга, обеспечение жителей поселения услугами организаций культуры на 2015-2017 годы»</t>
  </si>
  <si>
    <t>Предоставление гражданам дополнительных досуговых и сервисных услуг  в рамках  подпрограммы"Организация культурно-массовых мероприятий на территории Туруханский сельсовет" муниципальной программы «Развитие физической культуры и спорта, организация досуга, обеспечение жителей поселения услугами организаций культуры на 2015-2017 годы»</t>
  </si>
  <si>
    <t>Обеспечение библиотечного обслуживания населения с учетом потребностей и интересов различных социально-возрастных групп в рамках  подпрограммы"Организация культурно-массовых мероприятий на территории Туруханский сельсовет" муниципальной программы «Развитие физической культуры и спорта, организация досуга, обеспечение жителей поселения услугами организаций культуры на 2015-2017 годы»</t>
  </si>
  <si>
    <t>1629600</t>
  </si>
  <si>
    <t>1208125</t>
  </si>
  <si>
    <t>1208134</t>
  </si>
  <si>
    <t>1208130</t>
  </si>
  <si>
    <t>1208120</t>
  </si>
  <si>
    <t>Муниципальноя программа Туруханского района "Развитие культуры Туруханского района"</t>
  </si>
  <si>
    <t xml:space="preserve">Доплаты к пенсиям государственных служащих субъектов Российской Федерации и муниципальных служащих </t>
  </si>
  <si>
    <t>1208186</t>
  </si>
  <si>
    <t>Муниципальная программа Туруханского сельсовета "Развитие физической культуры и спорта, организация досуга, обеспечение жителей поселения услугами организаций културы на 2015-2017 годы"</t>
  </si>
  <si>
    <t>Подпрограмма  "Спортивные (игровые) площадки"</t>
  </si>
  <si>
    <t>Поставка оборудования для спортивных (игровых) площадок в рамках подпрограммы "Спортивные (игровые) площадки" муниципальной программы Туруханского сельсовета "Развитие физической культуры и спорта, организация досуга, обеспечение жителей поселения услугами организаций културы на 2015-2017 годы"</t>
  </si>
  <si>
    <t>Выполнение работ по монтажу спортивных (игровых) площадок в рамках подпрограммы "Спортивные (игровые) площадки" муниципальной программы Туруханского сельсовета "Развитие физической культуры и спорта, организация досуга, обеспечение жителей поселения услугами организаций културы на 2015-2017 годы"</t>
  </si>
  <si>
    <t>Поставка ограждений для спортивных (игровых) площадок в рамках подпрограммы "Спортивные (игровые) площадки" муниципальной программы Туруханского сельсовета "Развитие физической культуры и спорта, организация досуга, обеспечение жителей поселения услугами организаций културы на 2015-2017 годы"</t>
  </si>
  <si>
    <t>Услуги по устройству ограждений для спортивных (игровых) площадок в рамках подпрограммы "Спортивные (игровые) площадки" муниципальной программы Туруханского сельсовета "Развитие физической культуры и спорта, организация досуга, обеспечение жителей поселения услугами организаций културы на 2015-2017 годы"</t>
  </si>
  <si>
    <t>Поставка наградного фонда в рамках подпрограммы "Спортивные (игровые) площадки" муниципальной программы Туруханского сельсовета "Развитие физической культуры и спорта, организация досуга, обеспечение жителей поселения услугами организаций културы на 2015-2017 годы"</t>
  </si>
  <si>
    <t xml:space="preserve">Пополнение водой источников наружного противопожарного водоснабжения в рамках муниципальной программы Туруханского сельсовета "Защита населения и территории Туруханского сельсовета от чрезвычайных ситуаций природного и техногенного характера на 2015-2017 </t>
  </si>
  <si>
    <t xml:space="preserve">Содержание подъездных путей к источникам наружного противопожарного водоснабжения в рамках муниципальной программы Туруханского сельсовета "Защита населения и территории Туруханского сельсовета от чрезвычайных ситуаций природного и техногенного характера </t>
  </si>
  <si>
    <t>Софинансирование 0,1% содержание дорог поселений (Дорожный фонд) в рамках подпрограммы "Дорожное хозяйство" муниципальной прогаммы Туруханского сельсовета "Развитие транспортной системы муниципального образования Туруханский сельсовет на 2015 – 2017  годы</t>
  </si>
  <si>
    <t>Оформление в постоянное бессрочное пользование муниципального образования Туруханский сельсовет поселковых автомобильных дорог в рамках подпрограммы "Дорожное хозяйство" муниципальной прогаммы Туруханского сельсовета "Развитие транспортной системы муницип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</si>
  <si>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"Дорожное хозяйство" муниципальной прогаммы Туруханского сельсовета "Развитие транспортной системы муни</t>
  </si>
  <si>
    <t>Услуги транспорта по доставке товарно-материальных ценностейв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</t>
  </si>
  <si>
    <t>КВСР</t>
  </si>
  <si>
    <t>Подпрограмма "Искусство и народное творчество"</t>
  </si>
  <si>
    <t>Социокультурные проекты муниципальных учреждений культуры и образовательных учреждений в области культуры в рамках подпрограммы "Искусство и народное творчество" муниципальной программы Туруханского района "Развитие культуры Туруханского района"</t>
  </si>
  <si>
    <t>Пособия, компенсации, меры социальной поддержки по публичным нормативным обязательствам</t>
  </si>
  <si>
    <t>Физическая культура</t>
  </si>
  <si>
    <t>Подпрограмма "Развитие массовой физической культуры и спорта"</t>
  </si>
  <si>
    <t xml:space="preserve"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</t>
  </si>
  <si>
    <t>Функционирование Туруханского сельского Совета депутатов</t>
  </si>
  <si>
    <t>Непрограммные расходы администрации Туруханского сельсовета</t>
  </si>
  <si>
    <t>Функционирование  администрации Туруханского сельсовета</t>
  </si>
  <si>
    <t>9160044</t>
  </si>
  <si>
    <t>9168292</t>
  </si>
  <si>
    <t xml:space="preserve">Расходы на проведение выборов в органы местного самоуправления  села Туруханск </t>
  </si>
  <si>
    <t>Резервный фонд  администрации Туруханского сельсовета</t>
  </si>
  <si>
    <t>9167514</t>
  </si>
  <si>
    <t>7514</t>
  </si>
  <si>
    <t>1510000</t>
  </si>
  <si>
    <t>Пополнение водой источников наружного противопожарного водоснабжения в рамках муниципальной программы Туруханского сельсовета "Защита населения и территории Туруханского сельсовета от чрезвычайных ситуаций природного и техногенного характера на 2015-2017 годы"</t>
  </si>
  <si>
    <t>Содержание подъездных путей к источникам наружного противопожарного водоснабжения в рамках муниципальной программы Туруханского сельсовета "Защита населения и территории Туруханского сельсовета от чрезвычайных ситуаций природного и техногенного характера на 2015-2017 годы"</t>
  </si>
  <si>
    <t>Приобретение и установка противопожарного оборудования в рамках муниципальной программы Туруханского сельсовета "Защита населения и территории Туруханского сельсовета от чрезвычайных ситуаций природного и техногенного характера на 2015-2017 годы"</t>
  </si>
  <si>
    <t>Ремонт пожарных водоемов в рамках муниципальной программы Туруханского сельсовета "Защита населения и территории Туруханского сельсовета от чрезвычайных ситуаций природного и техногенного характера на 2015-2017 годы"</t>
  </si>
  <si>
    <t>Устройство защитных противопожарных полос в рамках муниципальной программы Туруханского сельсовета "Защита населения и территории Туруханского сельсовета от чрезвычайных ситуаций природного и техногенного характера на 2015-2017 годы"</t>
  </si>
  <si>
    <t>Монтаж огнетушителей в многоквартирныых домах, заправка и проверка огнетушителей в рамках муниципальной программы Туруханского сельсовета "Защита населения и территории Туруханского сельсовета от чрезвычайных ситуаций природного и техногенного характера на 2015-2017 годы"</t>
  </si>
  <si>
    <t>1208169</t>
  </si>
  <si>
    <t>Меропрития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</si>
  <si>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Оказание транспортных услуг населению в рамках муниципальной программы  Туруханского сельсовета "Развитие транспортной системы муниципального образования Туруханский сельсовет на 2015 – 2017  годы"</t>
  </si>
  <si>
    <t>Подпрограмма "Дорожное хозяйство"</t>
  </si>
  <si>
    <t>Поставка дорожных знаков в рамках подпрограммы "Дорожное хозяйство" муниципальной прогаммы Туруханского сельсовета "Развитие транспортной системы муниципального образования Туруханский сельсовет на 2015 – 2017  годы"</t>
  </si>
  <si>
    <t>Выполнение работ по ремонту дорожных знаков в рамках подпрограммы "Дорожное хозяйство" муниципальной прогаммы Туруханского сельсовета "Развитие транспортной системы муниципального образования Туруханский сельсовет на 2015 – 2017  годы"</t>
  </si>
  <si>
    <t>Услуги по поливу дорог в рамках подпрограммы "Дорожное хозяйство" муниципальной прогаммы Туруханского сельсовета "Развитие транспортной системы муниципального образования Туруханский сельсовет на 2015 – 2017  годы"</t>
  </si>
  <si>
    <t>Софинансирование 0,1% содержание дорог поселений (Дорожный фонд) в рамках подпрограммы "Дорожное хозяйство" муниципальной прогаммы Туруханского сельсовета "Развитие транспортной системы муниципального образования Туруханский сельсовет на 2015 – 2017  годы"</t>
  </si>
  <si>
    <t>12192112</t>
  </si>
  <si>
    <t>12192113</t>
  </si>
  <si>
    <t>Оформление в постоянное бессрочное пользование муниципального образования Туруханский сельсовет поселковых автомобильных дорог в рамках подпрограммы "Дорожное хозяйство" муниципальной прогаммы Туруханского сельсовета "Развитие транспортной системы муниципального образования Туруханский сельсовет на 2015 – 2017  годы"</t>
  </si>
  <si>
    <t>Выполнение работ по ремонту и устройству тротуаров в рамках подпрограммы "Дорожное хозяйство" муниципальной прогаммы Туруханского сельсовета "Развитие транспортной системы муниципального образования Туруханский сельсовет на 2015 – 2017  годы"</t>
  </si>
  <si>
    <t>Содержание тротуаров в зимний период в рамках подпрограммы "Дорожное хозяйство" муниципальной прогаммы Туруханского сельсовета "Развитие транспортной системы муниципального образования Туруханский сельсовет на 2015 – 2017  годы"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</si>
  <si>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"Дорожное хозяйство" муниципальной прогаммы Туруханского сельсовета "Развитие транспортной системы муниципального образования Туруханский сельсовет на 2015 – 2017  годы"</t>
  </si>
  <si>
    <t>1207508</t>
  </si>
  <si>
    <t>1208301</t>
  </si>
  <si>
    <t>1309330</t>
  </si>
  <si>
    <t xml:space="preserve">Муниципальная программа  Туруханского сельсовета "Энергосбережение и повышение энергетической эффективности на территории муниципального образования Туруханский сельсовет на 2015 – 2017  годы" </t>
  </si>
  <si>
    <t>Подпрограмма "Содержание и ремонт приборов уличного освещения"</t>
  </si>
  <si>
    <t>Уличное освещение в рамках подпрограммы "Содержание и ремонт приборов уличного освещения" муниципальной программы  Туруханского сельсовета "Энергосбережение и повышение энергетической эффективности на территории муниципального образования Туруханский сельсовет на 2015 – 2017  годы"</t>
  </si>
  <si>
    <t>1319300</t>
  </si>
  <si>
    <t xml:space="preserve">Проведение мероприятий по благоустройству территории 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</si>
  <si>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 xml:space="preserve">Иной межбюджетный трансферт на реализацию мероприятий муниципальной программы  "Реформирование и модернизация жилищно-коммунального хозяйства и повышение энергетической эффективности на территории Туруханского района" 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 </t>
  </si>
  <si>
    <t>Субсидии из краевого бюджета на капитальнй ремонт и ремонт автомобильных дорог общего пользования местного значения городских округов, городских и сельских поселений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</si>
  <si>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041</t>
  </si>
  <si>
    <t>7594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</si>
  <si>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</si>
  <si>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Расходы на капитальный ремонт и ремонт автомобильных дорог общего пользования местного значения  сельских поселений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</si>
  <si>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1207594</t>
  </si>
  <si>
    <t xml:space="preserve">834 2 02 02041 10 7594 151 </t>
  </si>
  <si>
    <t>8304</t>
  </si>
  <si>
    <t>Иной межбюджетный трансферт на гашение кредиторской задолженности за 2014 год</t>
  </si>
  <si>
    <t>1219222</t>
  </si>
  <si>
    <t>Софинансирование 3% расходов на капитальный ремонт и ремонт автомобильных дорог общего пользования местного значения</t>
  </si>
  <si>
    <t>1419420</t>
  </si>
  <si>
    <t xml:space="preserve">Устройство водоотводных канав в жилих районах, попадающих в зону подтопления 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</si>
  <si>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 xml:space="preserve">Уборка, вывоз снега и откачка талых вод на территории муниципального образования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</si>
  <si>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>1419421</t>
  </si>
  <si>
    <t>14</t>
  </si>
  <si>
    <t>Передача полномочий в области градостроительной деятельности на территории Туруханского сельсовета</t>
  </si>
  <si>
    <t>Передача полномочий по осуществлению внешнего муниципального финансового контроля органов местного самоуправления муниципального образования Туруханский сельсовет</t>
  </si>
  <si>
    <t>540</t>
  </si>
  <si>
    <t>МБП общего характера</t>
  </si>
  <si>
    <t>Гашение кредиторской задолженности за выполненные работы по содержанию внутриквартальных дорог в зимний период времени в с.Туруханск в рамках подпрограммы "Развитие транспортного комплекса, обеспечение сохранности и модернизация автомобильных дорог Туруханского района на 2014-2016 годы" муниципальной программы Туруханского района "Развитие транспортной системы и связи Туруханского района на 2014 - 2016 годы"</t>
  </si>
  <si>
    <t>1208304</t>
  </si>
  <si>
    <t>Гашение кредиторской задолженности за выполненные работы по разработке схем водоснабжения и водоотведения в рамках программы Туруханского района  "Реформирование и модернизация жилищно-коммунального хозяйства и повышение энергетической эффективности на территории Туруханского района" подпрограммы  «Обеспечение населения чистой питьевой водой»</t>
  </si>
  <si>
    <t>Гашение кредиторской задолженности за по внесению взноса на капитальный ремонт муниципального жилья</t>
  </si>
  <si>
    <t>Софинансирование 3% расходов на капитальный ремонт и ремонт автомобильных дорог общего пользования местного занчения</t>
  </si>
  <si>
    <t>Гашение кредиторской задолжности за выполненые работы по содержанию внутриквартальных дорог в зимний период времени в с. Туруханск в рамках подпрограммы "Развитие транспортного комплекса, обеспечение сохранности и модернизации автомобильных дорог Туруханского района на 2014-2016 годы" муниципальной программы Туруханского района "Развитие транспортной системы и связи Туруханского района на 2014-2015 годы"</t>
  </si>
  <si>
    <t>Гашение кредиторской задолжности за по внесению взноса на капитальный ремонт муниципального жилья</t>
  </si>
  <si>
    <t>Гашение кредиторской задолжности за выполненные работы по разработке схем водоснабжения и водоотведения в рамках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подпрограммы "Обеспечение населения чистой питьевой водой"</t>
  </si>
  <si>
    <t>Приобретение энергосберегающих светильников, источников уличного освещения и вспомогательного оборудования в рамках подпрограммы "Содержание и ремонт приборов уличного освещения" муниципальной программы  Туруханского сельсовета "Энергосбережение и повышенение энергетической эффективности на территории муниципального образования Туруханский сельсовет на 2105-2017 годы"</t>
  </si>
  <si>
    <t>Содержание и ремонт приборов уличного освещения в рамках подпрограммы "Содержание и ремонт приборов уличного освещения" муниципальной программы  Туруханского сельсовета "Энергосбережение и повышение энергетической эффективности на территории муниципального образования Туруханский сельсовет на 2015-2017 годы"</t>
  </si>
  <si>
    <t>Уличное освещение в рамках подпрограммы "Содержание и ремонт приборов уличного освещения" муниципальной программы  Туруханского сельсовета "Энергосбережение и повышение энергетической эффективности на территории муниципального образования Туруханский сельсовет на 2015-2017 годы"</t>
  </si>
  <si>
    <t>Установка дополнительных приборов уличного освещения в рамках подпрограммы "Содержание и ремонт приборов уличного освещения" муниципальной программы  Туруханского сельсовета "Энергосбережение и повышение энергетической эффективности на территории муниципального образования Туруханский сельсовет на 215-2017"</t>
  </si>
  <si>
    <t>Обустройство новогодних городков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</si>
  <si>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Монтаж малых архитектурных форм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</si>
  <si>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Поставка малых архитектурных форм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 населенных пунктов Туруханского сельсовета на 215-2017 годы"</t>
  </si>
  <si>
    <t>Содержание жилищного фонда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215-2017 годы"</t>
  </si>
  <si>
    <t>Выполнение работ по изготовлению полиграфической продукции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215-2017 годы"</t>
  </si>
  <si>
    <t>Проведение похозяйственного учета на территории поселения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215-2017 годы"</t>
  </si>
  <si>
    <t>Ликвидация несанкционированных свалок бытового мусора, безхозяйственных ветхих строений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215-2017 годы"</t>
  </si>
  <si>
    <t>Содержание и ремонт памятников участников ВОВ, участников боевых конфликтов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215-2017 годы"</t>
  </si>
  <si>
    <t>Изготовление и установка аншлагов информационных стендов, связанных с безопасностью на водных объектах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215-2017 годы"</t>
  </si>
  <si>
    <t>Содержание дебаркадера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215-2017 годы"</t>
  </si>
  <si>
    <t>Ремонт малых архитектурных форм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215-2017 годы"</t>
  </si>
  <si>
    <t>Проведение мероприятий по благоустройству территории 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215-2017 годы"</t>
  </si>
  <si>
    <t>Услуги по озеленению территории 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215-2017 годы"</t>
  </si>
  <si>
    <t>Проведение мероприятий празднования Дня Победы ВОВ, проводов русской зимы, дня села    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215-2017 годы"</t>
  </si>
  <si>
    <t>Ремонт жилищного фонда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215-2017 годы"</t>
  </si>
  <si>
    <t>Уборка, вывоз снега и откачка талых вод на территории муниципального образования в рамках подпрограммы "Благоустройство территории населенных пунктов муниципального образования Туруханский сельсовет"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</si>
  <si>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Устройство водоотводных канав в жилых районах, поподающих в зону подтопления в рамках подпрограммы "Благоустройство территории населенных пунктов муниципального образования Турухаснкий сельсовет"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</si>
  <si>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Организация обеспечения благоустройства мест погребений в рамках подпрограммы  "Организация содержания муниципальных кладбищ" на 2015-2017 годы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</si>
  <si>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Содержание дорог на территории кладбищ в рамках подпрограммы  "Организация содержания муниципальных кладбищ" на 2015-2017 годы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</si>
  <si>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Организация деятельности по созданию  по месту жительства сети подростковых клубов военно-патриотической, спортивной и краеведческой направленности, их развитие в рамках подпрограммы "Вовлечение молодежи Туруханского района в социальную практику и развитие системы в рамках подпрограммы "Вовлечение молодежи Турухаснкого района в социальную практику и развитие системы патриотического воспитания подрастающего покаления" мцниципальной программы Туруханского района  "Развитие физической культуры, спорта и молодежной политики в Туруханском районе"</t>
  </si>
  <si>
    <t>Обеспечение деятельности подведомственных учреждений в рамках подпрограммы"Организация культурно-массовых мероприятий на территории Туруханский сельсовет" муниципальной программы «Развитие физической культуры и спорта, организация досуга, обеспечение жителей поселения услугами организации культуры на 2015-2017 годы"</t>
  </si>
  <si>
    <t>Проведение различных по форме и тематике культурно-массовых мероприятий в рамках подпрограммы"Организация культурно-массовых мероприятий на территории Туруханский сельсовет" муниципальной программы "Развитие физической культуры и спорта, организация досуга, обеспечение жителей поселения услугами орагнизации культуры на 2105-2017 годы"</t>
  </si>
  <si>
    <t>Обеспечение деятельности подведомственных учреждений в рамках подпрограммы"Организация культурно-массовых мероприятий на территории Туруханский сельсовет" муниципальной программы "Развитие физической культуры и спорта, организация досуга, обеспечение жителей поселения услугами орагнизации культуры на 2105-2017 годы"</t>
  </si>
  <si>
    <t>Формирование библиотечного фонда с учетом образовательных потребностей и культурных запросов населения в рамках  подпрограммы "Организация культурно-массовых мероприятий на территории Туруханский сельсовет" муниципальной программы "Развитие физической культуры и спорта, организация досуга, обеспечение жителей поселения услугами орагнизации культуры на 2105-2017 годы"</t>
  </si>
  <si>
    <t>Организация литературных вечеров, встреч, конференций, лекций, фестивалей, конкурсов и иных культурных акций, организация читательских любительских клубов и объединений по интересам  в рамках  подпрограммы "Организация культурно-массовых мероприятий на территории Туруханский сельсовет" муниципальной программы "Развитие физической культуры и спорта, организация досуга, обеспечение жителей поселения услугами орагнизации культуры на 2105-2017 годы"</t>
  </si>
  <si>
    <t>Поставка оборудования для спортивных (игровых) площадок в рамках подпрограммы "Спортивные (игровые) площадки" муниципальной программы Туруханского сельсовета "Развитие физической культуры и спорта, организация досуга, обеспечение жителей поселения услугами организаций культуры на 2015-2017 годы"</t>
  </si>
  <si>
    <t>Выполнение работ по монтажу спортивных (игровых) площадок в рамках подпрограммы "Спортивные (игровые) площадки" муниципальной программы Туруханского сельсовета "Развитие физической культуры и спорта, организация досуга, обеспечение жителей поселения услугами организаций культуры на 2015-2017 годы"</t>
  </si>
  <si>
    <t>Поставка ограждений для спортивных (игровых) площадок в рамках подпрограммы "Спортивные (игровые) площадки" муниципальной программы Туруханского сельсовета "Развитие физической культуры и спорта, организация досуга, обеспечение жителей поселения услугами организаций культуры на 2015-2017 годы"</t>
  </si>
  <si>
    <t>Услуги по устройству ограждений для спортивных (игровых) площадок в рамках подпрограммы "Спортивные (игровые) площадки" муниципальной программы Туруханского сельсовета "Развитие физической культуры и спорта, организация досуга, обеспечение жителей поселения услугами организаций культуры на 2015-2017 годы"</t>
  </si>
  <si>
    <t>Поставка наградного фонда в рамках подпрограммы "Спортивные (игровые) площадки" муниципальной программы Туруханского сельсовета "Развитие физической культуры и спорта, организация досуга, обеспечение жителей поселения услугами организаций культуры на 2015-2017 годы"</t>
  </si>
  <si>
    <t>Передача полномочий по осуществлению внешнего муниципального финансового контроля органов местного самоуправления муниципального образования Турухаснкий сельсовет</t>
  </si>
  <si>
    <t>Приобретение  основных средств и (или) материальных запасов для осуществления видов деятельности бюджетных и казенных учреждений культуры и образовательных учреждений в области культуры, предусмотренных учредительными документами, осуществление работ по разработке проектно-сметной документации, капитальному ремонту, имущества, закрепленного за бюджетным и казенным учреждением на праве оперативного управления, и иных работ, не связанных с выполнением муниципального задания в рамках подрограммы "Обеспечение условий реализации программы" муниципальной программы Туруханского района "Развитие культуры Туруханского района"</t>
  </si>
  <si>
    <t>834 2 02 04 999 10 8304 151</t>
  </si>
  <si>
    <t xml:space="preserve">Выполнение кадастровых работ по технической инвентаризации оъектов недвижимости на территории с. Туруханск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</si>
  <si>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>1419422</t>
  </si>
  <si>
    <t>1419423</t>
  </si>
  <si>
    <t>Выполнение кадастровых работ по технической инвентаризации оъектов недвижимости на территории с. Туруханск в рамках подпрограммы "Благоустройство территории населенных пунктов муниципального образования Турухаснкий сельсовет"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</si>
  <si>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8050</t>
  </si>
  <si>
    <t>Межбюджетные трансферты, передаваемые  бджетам поселения для компенсации дополнительных расходов, возникших в результате решений, принятых органами власти другого уровня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</si>
  <si>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</si>
  <si>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паромной переправы через р. Битюжок в д. Селиваниха в период паводка</t>
  </si>
  <si>
    <t>1308050</t>
  </si>
  <si>
    <t>1629635</t>
  </si>
  <si>
    <t xml:space="preserve">Оказание транспортных услуг по вывозу мусора в рамках подпрограммы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</si>
  <si>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>Оказание транспортных услуг по вывозу мусора в рамках подпрограммы "Благоустройство территории населенных пунктов муниципального образования Турухаснкий сельсовет"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</si>
  <si>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242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</si>
  <si>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</si>
  <si>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</si>
  <si>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</si>
  <si>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</si>
  <si>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</si>
  <si>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</si>
  <si>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</si>
  <si>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</si>
  <si>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</si>
  <si>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</si>
  <si>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</si>
  <si>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</si>
  <si>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</si>
  <si>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</si>
  <si>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</si>
  <si>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</si>
  <si>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</si>
  <si>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</si>
  <si>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</si>
  <si>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</si>
  <si>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</si>
  <si>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</si>
  <si>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</si>
  <si>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</si>
  <si>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</si>
  <si>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</si>
  <si>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</si>
  <si>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</si>
  <si>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</si>
  <si>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</si>
  <si>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</si>
  <si>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</si>
  <si>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</si>
  <si>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</si>
  <si>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</si>
  <si>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</si>
  <si>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</si>
  <si>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</si>
  <si>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</si>
  <si>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</si>
  <si>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</si>
  <si>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</si>
  <si>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</si>
  <si>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</si>
  <si>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</si>
  <si>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</si>
  <si>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</si>
  <si>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</si>
  <si>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</si>
  <si>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</si>
  <si>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</si>
  <si>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</si>
  <si>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</si>
  <si>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</si>
  <si>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</si>
  <si>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</si>
  <si>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</si>
  <si>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</si>
  <si>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</si>
  <si>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</si>
  <si>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</si>
  <si>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</si>
  <si>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</si>
  <si>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</si>
  <si>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</si>
  <si>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</si>
  <si>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</si>
  <si>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</si>
  <si>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</si>
  <si>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</si>
  <si>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</si>
  <si>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</si>
  <si>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</si>
  <si>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</si>
  <si>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</si>
  <si>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</si>
  <si>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</si>
  <si>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</si>
  <si>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</si>
  <si>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</si>
  <si>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</si>
  <si>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</si>
  <si>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</si>
  <si>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</si>
  <si>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</si>
  <si>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</si>
  <si>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</si>
  <si>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</si>
  <si>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</si>
  <si>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113</t>
  </si>
  <si>
    <t>114</t>
  </si>
  <si>
    <t>115</t>
  </si>
  <si>
    <t>116</t>
  </si>
  <si>
    <t>117</t>
  </si>
  <si>
    <t>118</t>
  </si>
  <si>
    <t>119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</si>
  <si>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</si>
  <si>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</si>
  <si>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</si>
  <si>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</si>
  <si>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</si>
  <si>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</si>
  <si>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</si>
  <si>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</si>
  <si>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</si>
  <si>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</si>
  <si>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</si>
  <si>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</si>
  <si>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</si>
  <si>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</si>
  <si>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</si>
  <si>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</si>
  <si>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</si>
  <si>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</si>
  <si>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</si>
  <si>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</si>
  <si>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</si>
  <si>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</si>
  <si>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</si>
  <si>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</si>
  <si>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</si>
  <si>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</si>
  <si>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</si>
  <si>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</si>
  <si>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</si>
  <si>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</si>
  <si>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</si>
  <si>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</si>
  <si>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</si>
  <si>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</si>
  <si>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</si>
  <si>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</si>
  <si>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</si>
  <si>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</si>
  <si>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</si>
  <si>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</si>
  <si>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</si>
  <si>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</si>
  <si>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</si>
  <si>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</si>
  <si>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</si>
  <si>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</si>
  <si>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</si>
  <si>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</si>
  <si>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</si>
  <si>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</si>
  <si>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</si>
  <si>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</si>
  <si>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</si>
  <si>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</si>
  <si>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</si>
  <si>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</si>
  <si>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</si>
  <si>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</si>
  <si>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</si>
  <si>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</si>
  <si>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</si>
  <si>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</si>
  <si>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</si>
  <si>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</si>
  <si>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</si>
  <si>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</si>
  <si>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</si>
  <si>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</si>
  <si>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</si>
  <si>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</si>
  <si>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</si>
  <si>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</si>
  <si>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</si>
  <si>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</si>
  <si>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</si>
  <si>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</si>
  <si>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</si>
  <si>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</si>
  <si>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</si>
  <si>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</si>
  <si>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</si>
  <si>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</si>
  <si>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</si>
  <si>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</si>
  <si>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</si>
  <si>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</si>
  <si>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</si>
  <si>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</si>
  <si>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</si>
  <si>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</si>
  <si>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</si>
  <si>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</si>
  <si>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</si>
  <si>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</si>
  <si>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</si>
  <si>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253</t>
  </si>
  <si>
    <t>254</t>
  </si>
  <si>
    <t>255</t>
  </si>
  <si>
    <t>256</t>
  </si>
  <si>
    <t>257</t>
  </si>
  <si>
    <t>258</t>
  </si>
  <si>
    <t>259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</si>
  <si>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</si>
  <si>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</si>
  <si>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</si>
  <si>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</si>
  <si>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</si>
  <si>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</si>
  <si>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</si>
  <si>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</si>
  <si>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</si>
  <si>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</si>
  <si>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</si>
  <si>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</si>
  <si>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</si>
  <si>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</si>
  <si>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</si>
  <si>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</si>
  <si>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</si>
  <si>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</si>
  <si>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</si>
  <si>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</si>
  <si>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</si>
  <si>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</si>
  <si>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</si>
  <si>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</si>
  <si>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</si>
  <si>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</si>
  <si>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</si>
  <si>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</si>
  <si>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</si>
  <si>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</si>
  <si>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</si>
  <si>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</si>
  <si>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</si>
  <si>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</si>
  <si>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</si>
  <si>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</si>
  <si>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</si>
  <si>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</si>
  <si>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</si>
  <si>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</si>
  <si>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</si>
  <si>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</si>
  <si>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</si>
  <si>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</si>
  <si>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</si>
  <si>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</si>
  <si>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</si>
  <si>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</si>
  <si>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</si>
  <si>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</si>
  <si>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</si>
  <si>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</si>
  <si>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</si>
  <si>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</si>
  <si>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</si>
  <si>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</si>
  <si>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</si>
  <si>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</si>
  <si>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</si>
  <si>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</si>
  <si>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</si>
  <si>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</si>
  <si>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</si>
  <si>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</si>
  <si>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</si>
  <si>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</si>
  <si>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</si>
  <si>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</si>
  <si>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</si>
  <si>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</si>
  <si>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</si>
  <si>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</si>
  <si>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</si>
  <si>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</si>
  <si>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</si>
  <si>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</si>
  <si>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</si>
  <si>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</si>
  <si>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</si>
  <si>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</si>
  <si>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</si>
  <si>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</si>
  <si>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</si>
  <si>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</si>
  <si>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</si>
  <si>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</si>
  <si>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</si>
  <si>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</si>
  <si>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</si>
  <si>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</si>
  <si>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</si>
  <si>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</si>
  <si>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</si>
  <si>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</si>
  <si>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</si>
  <si>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</si>
  <si>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</si>
  <si>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</si>
  <si>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</si>
  <si>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</si>
  <si>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</si>
  <si>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</si>
  <si>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</si>
  <si>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</si>
  <si>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</si>
  <si>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</si>
  <si>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</si>
  <si>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</si>
  <si>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</si>
  <si>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</si>
  <si>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</si>
  <si>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</si>
  <si>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</si>
  <si>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</si>
  <si>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</si>
  <si>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</si>
  <si>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</si>
  <si>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</si>
  <si>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</si>
  <si>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</si>
  <si>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</si>
  <si>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</si>
  <si>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</si>
  <si>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</si>
  <si>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</si>
  <si>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</si>
  <si>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</si>
  <si>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</si>
  <si>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</si>
  <si>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</si>
  <si>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</si>
  <si>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</si>
  <si>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</si>
  <si>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</si>
  <si>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</si>
  <si>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</si>
  <si>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</si>
  <si>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</si>
  <si>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</si>
  <si>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</si>
  <si>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</si>
  <si>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</si>
  <si>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</si>
  <si>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</si>
  <si>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</si>
  <si>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</si>
  <si>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</si>
  <si>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</si>
  <si>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</si>
  <si>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</si>
  <si>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</si>
  <si>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</si>
  <si>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</si>
  <si>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</si>
  <si>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</si>
  <si>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</si>
  <si>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</si>
  <si>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</si>
  <si>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</si>
  <si>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</si>
  <si>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</si>
  <si>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</si>
  <si>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</si>
  <si>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</si>
  <si>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</si>
  <si>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</si>
  <si>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</si>
  <si>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</si>
  <si>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</si>
  <si>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</si>
  <si>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</si>
  <si>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Иной межбюджетный трансферт на организацию услуг по содержанию паромной переправы через р. Битюжок в период половодья</t>
  </si>
  <si>
    <t>834 2 02 04 999 10 8050 151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</si>
  <si>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</si>
  <si>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</si>
  <si>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1419424</t>
  </si>
  <si>
    <t xml:space="preserve">Организация общественных работ по благоустройству "Благоустройство территории населенных пунктов муниципального образования Туруханский сельсовет" муниципальной программы  Туруханского сельсовета "Обеспечение комфортной среды проживания на территории населенных пунктов Туруханского сельсовета на 2015 – 2017  годы"  </t>
  </si>
  <si>
    <t>Муниципальная программа Туруханского сельсовета «Защита населения и территории Туруханского сельсовета от чрезвычайных ситуаций природного и техногенного характера на 2015 – 2017 годы»</t>
  </si>
  <si>
    <t>1500000</t>
  </si>
  <si>
    <t>1519000</t>
  </si>
  <si>
    <t>Приобретение и установка противопожарного оборудования в рамках муниципальной программы Туруханского сельсовета «Защита населения и территории Туруханского сельсовета от чрезвычайных ситуаций природного и техногенного характера на 2015 – 2017 годы»</t>
  </si>
  <si>
    <t>НАЦИОНАЛЬНАЯ БЕЗОПАСТНОСТЬ</t>
  </si>
  <si>
    <t>Пополнение водой источников наружного водоснабжения в рамках муниципальной программы Туруханского сельсовета «Защита населения и территории Туруханского сельсовета от чрезвычайных ситуаций природного и техногенного характера на 2015 – 2017 годы»</t>
  </si>
  <si>
    <t>ОБЕСПЕЧЕНИЕ ПОЖАРНОЙ БЕЗОПАСТНОСТИ</t>
  </si>
  <si>
    <t>Содержание подъездных путей к источникам наружного противопожарного водоснабжения в рамках муниципальной программы Туруханского сельсовета «Защита населения и территории Туруханского сельсовета от чрезвычайных ситуаций природного и техногенного характера на 2015 – 2017 годы»</t>
  </si>
  <si>
    <t>Устройство защитных противопожарных полос в рамках муниципальной программы Туруханского сельсовета «Защита населения и территории Туруханского сельсовета от чрезвычайных ситуаций природного и техногенного характера на 2015 – 2017 годы»</t>
  </si>
  <si>
    <t>Ремонт пожарных водоемов в рамках муниципальной программы Туруханского сельсовета «Защита населения и территории Туруханского сельсовета от чрезвычайных ситуаций природного и техногенного характера на 2015 – 2017 годы»</t>
  </si>
  <si>
    <t>ТРАНСПОРТ</t>
  </si>
  <si>
    <t>46</t>
  </si>
  <si>
    <t>231</t>
  </si>
  <si>
    <t>232</t>
  </si>
  <si>
    <t>233</t>
  </si>
  <si>
    <t>234</t>
  </si>
  <si>
    <t>235</t>
  </si>
  <si>
    <t>236</t>
  </si>
  <si>
    <t>237</t>
  </si>
  <si>
    <t>Монтаж огнетушителей в многоквартирных домах, заправка и проверка огнетушителей в рамках муниципальной программы Туруханского сельсовета «Защита населения и территории Туруханского сельсовета от чрезвычайных ситуаций природного и техногенного характера на 2015 – 2017 годы»</t>
  </si>
  <si>
    <t>Муниципальная программа Туруханского сельсовета  "Развитие транспортной системы муниципального образования Туруханский сельсовет на 2015-2017 годы"</t>
  </si>
  <si>
    <t>ДОРОЖНОЕ ХОЗЯЙСТВО (ДОРОЖНЫЕ ФОНДЫ)</t>
  </si>
  <si>
    <t>Муниципальная программа Туруханского сельсовета  "Энергосбережение и повышение энергетической эффективности на территории муниципального образования Туруханский сельсовет на 2015-2017 годы"</t>
  </si>
  <si>
    <t>БЛАГОУСТРОЙСТВО</t>
  </si>
  <si>
    <t>Оказание транспортных услуг населению в рамках муниципальной программы Туруханского сельсовета "Развитие транспортной системы муниципального образования Туруханский сельсовет на 2015-2017 годы"</t>
  </si>
  <si>
    <t>Поставка дорожных знаков в рамках муниципальной программы Туруханского сельсовета "Развитие транспортной системы муниципального образования Туруханский сельсовет на 2015-2017 годы"</t>
  </si>
  <si>
    <t>Услуги по поливу дороги в рамках муниципальной программы Туруханского сельсовета "Развитие транспортной системы муниципального образования Туруханский сельсовет на 2015-2017 годы"</t>
  </si>
  <si>
    <t>Оформление в постоянное бессрочное пользование муниципального образования Туруханский сельсовет поселковых автомобильных дорог в рамках муниципальной программы Туруханского сельсовета "Развитие транспортной системы муниципального образования Туруханский сельсовет на 2015-2017 годы"</t>
  </si>
  <si>
    <t>Выполнение работ по ремонту дорожных знаков в рамках муниципальной программы Туруханского сельсовета "Развитие транспортной системы муниципального образования Туруханский сельсовет на 2015-2017 годы"</t>
  </si>
  <si>
    <t>Содержание тротуаров в зимний период в рамках муниципальной программы Туруханского сельсовета "Развитие транспортной системы муниципального образования Туруханский сельсовет на 2015-2017 годы"</t>
  </si>
  <si>
    <t>Софинансирование 3% расходов на капитальный ремонт и ремонт автомобильных дорог общего пользования в рамках муниципальной программы Туруханского сельсовета "Развитие транспортной системы муниципального образования Туруханский сельсовет на 2015-2017 годы"</t>
  </si>
  <si>
    <t>Содержание и ремонт приборов уличного освещения в рамках муниципальной программы Туруханского сельсовета "Энергосбережение и повышение энергетической эффективности на территории муниципального образования Туруханский сельсовет на 2015-2017 годы"</t>
  </si>
  <si>
    <t>Уличное освещение рамках муниципальной программы Туруханского сельсовета "Энергосбережение и повышение энергетической эффективности на территории муниципального образования Туруханский сельсовет на 2015-2017 годы"</t>
  </si>
  <si>
    <t>Муниципальная программа Туруханского сельсовета  "Обеспечение комфортной среды проживания на территории населенных пунктов Туруханского сельсовета на 2015-2017 годы"</t>
  </si>
  <si>
    <t>Обустройство новогодних городков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</si>
  <si>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Монтаж малых архитектурных форм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</si>
  <si>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Поставка малых архитектурных форм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</si>
  <si>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Содержание жилищного фонда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</si>
  <si>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Услуги транспорта по доставке товрно-материальных ценностей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</si>
  <si>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Проведение похозяйственного учета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</si>
  <si>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Ликвидации несанкционированных свалок бытового мусора, бесхозяйственных ветхих строений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</si>
  <si>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Содержание и ремонт памятников участников ВОВ, участников боевых конфликтов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</si>
  <si>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Изготовление и установка аншлагов информационных стендов, связанных с безопасностью на водных объектах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</si>
  <si>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Содержание дебаркадера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</si>
  <si>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Проведение мероприятий по благоустройству территории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</si>
  <si>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Услуги по озеленению территории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</si>
  <si>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Проведение мероприятий празднования ня победы ВОВ, проводов русской зимы, дня села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</si>
  <si>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Ремонт жилищного фонда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</si>
  <si>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Уборка, вывоз снега и откачка талых вод на территории муниципального образования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</si>
  <si>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Устройство водоотводных каналов в жилых районах попадающих в зону подтопления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</si>
  <si>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Выполнение кадастровых абот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</si>
  <si>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Услуги по вывозу мусора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</si>
  <si>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Организация общественных работ по благоустройтсву территории муниципального образования туруханский сельсовет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</si>
  <si>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Подпрограмма 2 «Организация содержаний муниципальных кладбищ»</t>
  </si>
  <si>
    <t>Организация обеспечения благоустройтсва мест погребений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</si>
  <si>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Содержание дорог на территории кладбищ в рамках муниципальной программы Туруханского сельсовета "Обеспечение комфортной среды проживания на территории населенных пунктов Туруханского сельсовета на 2015-2017 годы"</t>
  </si>
  <si>
    <t>Муниципальная программа Туруханского сельсовета  "Развитие физической культуры и спорта организация досуга обеспечения жителей поселения услугами организации культуры на 2015-2017 годы"</t>
  </si>
  <si>
    <t>Поставка оборудования для спортивных (игровых) площадок  в рамках муниципальной программы Туруханского сельсовета "Развитие физической культуры и спорта организация досуга обеспечения жителей поселения услугами организации культуры на 2015-2017 годы"</t>
  </si>
  <si>
    <t>МАССОВЫЙ СПОРТ</t>
  </si>
  <si>
    <t>Выполнение работ по монтажу спортивных (игровых) площадок  в рамках муниципальной программы Туруханского сельсовета "Развитие физической культуры и спорта организация досуга обеспечения жителей поселения услугами организации культуры на 2015-2017 годы"</t>
  </si>
  <si>
    <t>Поставка ограждений для спортивных (игровых) площадок  в рамках муниципальной программы Туруханского сельсовета "Развитие физической культуры и спорта организация досуга обеспечения жителей поселения услугами организации культуры на 2015-2017 годы"</t>
  </si>
  <si>
    <t>Услуги по устройству ограждений для спортивных (игровых) площадок  в рамках муниципальной программы Туруханского сельсовета "Развитие физической культуры и спорта организация досуга обеспечения жителей поселения услугами организации культуры на 2015-2017 годы"</t>
  </si>
  <si>
    <t>Поставка наградного фонда  в рамках муниципальной программы Туруханского сельсовета "Развитие физической культуры и спорта организация досуга обеспечения жителей поселения услугами организации культуры на 2015-2017 годы"</t>
  </si>
  <si>
    <t>Подпрограмма «Обеспечение первичных мер пожарной безопасности в границах населенных пунктов поселения»</t>
  </si>
  <si>
    <t>Подпрограмма «Дорожное хозяйство»</t>
  </si>
  <si>
    <t>Подпрограмма  «Содержание и ремонт уличного освещения»</t>
  </si>
  <si>
    <t>Подпрограмма  «Благоустройство территории населенных пунктов муниципального образования Туруханский сельсовет»</t>
  </si>
  <si>
    <t>Подпрограмма «Спортивные (игровые) площадки»</t>
  </si>
  <si>
    <t>Подпрограмма  "Организация культурно-массовых мероприятий на территории Туруханского сельсовета"</t>
  </si>
  <si>
    <t>КУЛЬТУРА</t>
  </si>
  <si>
    <t>Создание и организация работы любительских творческих коллективов, кружков, студий, любительских объединений, клубов по интересам различной направленности и других клубных формирований  в рамках муниципальной программы Туруханского сельсовета "Развитие физической культуры и спорта организация досуга обеспечения жителей поселения услугами организации культуры на 2015-2017 годы"</t>
  </si>
  <si>
    <t>проведение различных по форме и тематике культурно-массовых мероприятий  в рамках муниципальной программы Туруханского сельсовета "Развитие физической культуры и спорта организация досуга обеспечения жителей поселения услугами организации культуры на 2015-2017 годы"</t>
  </si>
  <si>
    <t>Командировочные расходы в рамках муниципальной программы Туруханского сельсовета "Развитие физической культуры и спорта организация досуга обеспечения жителей поселения услугами организации культуры на 2015-2017 годы"</t>
  </si>
  <si>
    <t>Предоставление гражданам дополнительных досуговых и сервисных услуг в рамках муниципальной программы Туруханского сельсовета "Развитие физической культуры и спорта организация досуга обеспечения жителей поселения услугами организации культуры на 2015-2017 годы"</t>
  </si>
  <si>
    <t>Непрограммные расходы функционирования высшего должностного лица муниципального образования</t>
  </si>
  <si>
    <t>ОБЩЕГОСУДРСТВЕННЫЕ ВОПРОСЫ</t>
  </si>
  <si>
    <t>ФУНКЦИОНИРОВАНИЕ ВЫСШЕГО ДОЛЖНОСТНОГО ЛИЦА МУНИЦИПАЛЬНОГО ОБРАЗОВАНИЯ</t>
  </si>
  <si>
    <t xml:space="preserve">Непрограммные расходы функционирования законодательных (представительных) орагнов муниципального образования
</t>
  </si>
  <si>
    <t>Непрограммные расходы</t>
  </si>
  <si>
    <t>ФУНКЦИОНИРОВАНИЕ ЗАКОНОДАТЕЛЬНЫХ (ПРЕДСТАВИТЕЛЬНЫХ) ОРГАНОВ МУНИЦИПАЛЬНЫХ ОБРАЗОВАНИЙ</t>
  </si>
  <si>
    <t xml:space="preserve">Непрограммные расходы функционирования местных администраций
</t>
  </si>
  <si>
    <t>ФУНКЦИОНИРОВАНИЕ МЕСТНЫХ АДМИНИСТРАЦИЙ</t>
  </si>
  <si>
    <t>Закупка товаров, работ и услуг в сфере информационно-коммуникационных технологий</t>
  </si>
  <si>
    <t>Непрограммные расходы по гашению  кредиторской задолжности</t>
  </si>
  <si>
    <t>Организация местных выборов</t>
  </si>
  <si>
    <t>ОБЕСПЕЧЕНЕ ПРОВЕДЕНИЯ ВЫБОРОВ И РЕФЕРЕНДУМОВ</t>
  </si>
  <si>
    <t>880</t>
  </si>
  <si>
    <t>Специальные расходы</t>
  </si>
  <si>
    <t>Непрограммные расходы по организации местных выборов</t>
  </si>
  <si>
    <t>Непрограммные расходы резервный фонд</t>
  </si>
  <si>
    <t>РЕЗЕРВНЫЕ ФОНДЫ</t>
  </si>
  <si>
    <t>Непрограммные расходы по обеспечению деятельности административных комиссий</t>
  </si>
  <si>
    <t>Обеспечение деятельности административных комиссий</t>
  </si>
  <si>
    <t>ДРУГИЕ ОБЩЕГОСУДАРСТВЕННЫЕ РАСХОДЫ</t>
  </si>
  <si>
    <t>Непрограммные расходы по содержанию паромной переправы</t>
  </si>
  <si>
    <t>Содержание паромной переправы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</si>
  <si>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</si>
  <si>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по обеспечению первичных мер пожарнной безопастности</t>
  </si>
  <si>
    <t>Мероприятия по обеспечению первичных мер пожарной безопастности в рамках муниципальных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</si>
  <si>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Непрограммные расходы по содержанию автомобильных дорог общего пользования</t>
  </si>
  <si>
    <t>Расходы на содержание автомобильных дорог общего пользования местного значения за счет средст дорожного фонда Красноярского края в рамках подпрограммы "Дорожное хозяйство" муниципальной программы  в рамках муниципальной программы Туруханского сельсовета "Развитие транспортной системы муниципального образования Туруханский сельсовет на 2015-2017 годы"</t>
  </si>
  <si>
    <t>Расходы на капитальный ремонт и ремонт автомобильных дорог общего пользования местного значения сельских поседений в рамках подпрограммы "Развитие транспортного комплеса,  обеспечения сохранности и модернизации автомобильных дорог Туруханского района "Развитие транспортной системы и связи Туруханского района"</t>
  </si>
  <si>
    <t>ЖИЛИЩНОЕ ХОЗЯЙСТВО</t>
  </si>
  <si>
    <t>Непрограммные расходы по взносам на капитальный ремонт</t>
  </si>
  <si>
    <t>Взносы на капитальный ремонт общего имущества в МКД в целях формирования фонда капитального ремонта в отношении многоквартирных домом собственники помещений, в которых формируют фонд капитального ремонта на счете регионального оператора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</si>
  <si>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КОММУНАЛЬНОЕ ХОЗЯЙСТВО</t>
  </si>
  <si>
    <t>Непрограммные расходы по предоставлений субсидии некомерческим организациям</t>
  </si>
  <si>
    <t>Предоставление субсидии некомерческим организациям</t>
  </si>
  <si>
    <t>Непрограммные расходы по организации работ и временной занятости граждан</t>
  </si>
  <si>
    <t>Организация общественных работ и временной занятости граждан, испытывающих трудности в поиске работы</t>
  </si>
  <si>
    <t>Иные выплаты населению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</si>
  <si>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</si>
  <si>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</si>
  <si>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</si>
  <si>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</si>
  <si>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</si>
  <si>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</si>
  <si>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</si>
  <si>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</si>
  <si>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</si>
  <si>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</si>
  <si>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</si>
  <si>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</si>
  <si>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</si>
  <si>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</si>
  <si>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</si>
  <si>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</si>
  <si>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</si>
  <si>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</si>
  <si>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</si>
  <si>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</si>
  <si>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</si>
  <si>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</si>
  <si>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</si>
  <si>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</si>
  <si>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</si>
  <si>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</si>
  <si>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</si>
  <si>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</si>
  <si>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</si>
  <si>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</si>
  <si>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</si>
  <si>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</si>
  <si>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</si>
  <si>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</si>
  <si>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</si>
  <si>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</si>
  <si>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</si>
  <si>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</si>
  <si>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</si>
  <si>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</si>
  <si>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</si>
  <si>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</si>
  <si>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</si>
  <si>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</si>
  <si>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</si>
  <si>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</si>
  <si>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</si>
  <si>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</si>
  <si>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</si>
  <si>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</si>
  <si>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</si>
  <si>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Непрограммные расходы в рамках программы Туруханского района "Развитие физической культуры, спорта и молодежной политики в Туруханском районе"</t>
  </si>
  <si>
    <t>Проведение физкультурно-массовых мероприятий в рамках программы Туруханского района "Развитие физической культуры, спорта и молодежной политики в Туруханском районе"</t>
  </si>
  <si>
    <t>МОЛОДЕЖНАЯ ПОЛИТИКА И ОЗДОРОВЛЕНИЕ ДЕТЕЙ</t>
  </si>
  <si>
    <t>Проведение мероприятий патриотической направленности в рамках программы Туруханского района "Развитие физической культуры, спорта и молодежной политики в Туруханском районе"</t>
  </si>
  <si>
    <t>Непрограммные расходы в рамках программы Туруханского района "Развитие образование Туруханского района"</t>
  </si>
  <si>
    <t>Непрограммные расходы финансирование подведомственных учреждений</t>
  </si>
  <si>
    <t>Непрограммные расходы по социальной поддержки</t>
  </si>
  <si>
    <t xml:space="preserve"> Публичные нормативные социальные выплаты гражданам</t>
  </si>
  <si>
    <t>Пособия, компенсации, меры социальной поддержки по публично нормативным обязательствам</t>
  </si>
  <si>
    <t>ПЕНСИОННОЕ ОБЕСПЕЧЕНИЕ</t>
  </si>
  <si>
    <t>СОЦИАЛЬНОЕ ОБЕСПЕЧЕНИЕ НАСЕЛЕНИЯ</t>
  </si>
  <si>
    <t>МБТ общего характера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</si>
  <si>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</si>
  <si>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</si>
  <si>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Поставка цемента  в рамках муниципальной программы Туруханского сельсовета "Развитие физической культуры и спорта организация досуга обеспечения жителей поселения услугами организации культуры на 2015-2017 годы"</t>
  </si>
  <si>
    <t>Иной межбюджетный трансферт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 в рамках непрограммных расходов общего характера</t>
  </si>
  <si>
    <t>Приобритение цемента в рамках подпрограммы "Спортивные (игровые) площадки" муниципальной программы Туруханского сельсовета "Развитие физической культуры и спорта, организация досуга, обеспечение жителей поселения услугами организаций культуры на 2015-2017 годы"</t>
  </si>
  <si>
    <t>1619608</t>
  </si>
  <si>
    <t>Поставка цемента в рамках подпрограммы "Спортивные (игровые) площадки" муниципальной программы Туруханского сельсовета "Развитие физической культуры и спорта, организация досуга, обеспечение жителей поселения услугами организаций културы на 2015-2017 годы"</t>
  </si>
  <si>
    <t>492</t>
  </si>
  <si>
    <t>493</t>
  </si>
  <si>
    <t>494</t>
  </si>
  <si>
    <t>495</t>
  </si>
  <si>
    <t>9161021</t>
  </si>
  <si>
    <t>гашение кредиторской задолженности</t>
  </si>
  <si>
    <t>1308304</t>
  </si>
  <si>
    <t>1308305</t>
  </si>
  <si>
    <t>1308306</t>
  </si>
  <si>
    <t>1308307</t>
  </si>
  <si>
    <t>иного межбюджетного трансферта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 в рамках непрограммных расходов общего характера</t>
  </si>
  <si>
    <t>план</t>
  </si>
  <si>
    <t>исполнено</t>
  </si>
  <si>
    <t xml:space="preserve">бюджета  сельсовета в 2015 году </t>
  </si>
  <si>
    <t xml:space="preserve">Доходы  бюджета   Туруханского сельсовета по кодам классификации доходов бюджета за  2015 год </t>
  </si>
  <si>
    <t>План</t>
  </si>
  <si>
    <t>Исполнение</t>
  </si>
  <si>
    <t>% исполнения</t>
  </si>
  <si>
    <t>Приложение 3</t>
  </si>
  <si>
    <t xml:space="preserve">Ведомственная структура расходов Турухансого сельсовета за  2015 год </t>
  </si>
  <si>
    <t xml:space="preserve">План </t>
  </si>
  <si>
    <t>(в рублях)</t>
  </si>
  <si>
    <t>Исполнено</t>
  </si>
  <si>
    <t>% Исполнения</t>
  </si>
  <si>
    <t>Распределение расходов бюджета  по разделам, подразделам, целевым статьям  видам расходов  функциональной классификации расходов  бюджетов за 2015 год</t>
  </si>
  <si>
    <t>Расходы бюджета по целевым статьям (муниципальным программам Туруханского сельсовета  и непрограммным направлениям деятельности), группам и подгруппам видов расходов, разделам, подразделам классификации расходов поселкового бюджета за 2015 год</t>
  </si>
  <si>
    <t>в рублях</t>
  </si>
  <si>
    <t>Неналоговые поступления</t>
  </si>
  <si>
    <t>Неналоговые поступления зачисленные в бюджеты сельских поселений</t>
  </si>
  <si>
    <t>Прочие неналоговые доходы</t>
  </si>
  <si>
    <t>Прочие неналоговые доходы бюджета сельских поселений</t>
  </si>
  <si>
    <t xml:space="preserve">Фонд оплаты труда казенных учреждений </t>
  </si>
  <si>
    <t xml:space="preserve"> коммунальные услуги в рамках подпрограммы"Организация культурно-массовых мероприятий на территории Туруханский сельсовет" муниципальной программы "Развитие физической культуры и спорта, организации досуга, обеспечение жителей поселения услугами организации культуры на 215-2017 годы"</t>
  </si>
  <si>
    <t>Фонд оплаты труда казенных учреждений (региональные выплаты)</t>
  </si>
  <si>
    <t>Фонд оплаты труда казенных учреждений и взносы по обязательному социальному страхованию (региональные выплаты)</t>
  </si>
  <si>
    <t>Фонд оплаты труда казенных учреждений</t>
  </si>
  <si>
    <t>9160081</t>
  </si>
  <si>
    <t>162963</t>
  </si>
  <si>
    <t>исполнение</t>
  </si>
  <si>
    <t xml:space="preserve">Субвенции бюджетам субъектов Российской Федерации и муниципальных образований </t>
  </si>
  <si>
    <r>
      <t>от 08.12.16</t>
    </r>
    <r>
      <rPr>
        <u val="single"/>
        <sz val="10"/>
        <rFont val="Times New Roman"/>
        <family val="1"/>
      </rPr>
      <t>г</t>
    </r>
    <r>
      <rPr>
        <sz val="10"/>
        <rFont val="Times New Roman"/>
        <family val="1"/>
      </rPr>
      <t>. № 14-53</t>
    </r>
  </si>
  <si>
    <t>от 08.12.16 № 14-53</t>
  </si>
  <si>
    <t>от 08.12.16   № 14-53</t>
  </si>
  <si>
    <r>
      <t xml:space="preserve">от </t>
    </r>
    <r>
      <rPr>
        <u val="single"/>
        <sz val="10"/>
        <rFont val="Times New Roman"/>
        <family val="1"/>
      </rPr>
      <t xml:space="preserve"> 08.12.16 № 14-53</t>
    </r>
  </si>
  <si>
    <r>
      <t>от 08.12.16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№ 14-53</t>
    </r>
  </si>
  <si>
    <r>
      <t>Приложение 6 к реш. Туруханского сельского Совета депутатов  от 08.12.16 №</t>
    </r>
    <r>
      <rPr>
        <u val="single"/>
        <sz val="22"/>
        <rFont val="Arial Cyr"/>
        <family val="0"/>
      </rPr>
      <t xml:space="preserve"> 14-53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</si>
</sst>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66" formatCode="000000"/>
    <numFmt numFmtId="167" formatCode="#,##0.000"/>
    <numFmt numFmtId="168" formatCode="0.0"/>
    <numFmt numFmtId="169" formatCode="_-* #,##0_р_._-;\-* #,##0_р_._-;_-* \-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0.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?"/>
    <numFmt numFmtId="185" formatCode="[$-FC19]d\ mmmm\ yyyy\ &quot;г.&quot;"/>
    <numFmt numFmtId="186" formatCode="0.00000"/>
    <numFmt numFmtId="187" formatCode="#,##0.0"/>
  </numFmts>
  <fonts count="6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sz val="22"/>
      <name val="Arial Cyr"/>
      <family val="2"/>
    </font>
    <font>
      <sz val="28"/>
      <name val="Arial Cyr"/>
      <family val="2"/>
    </font>
    <font>
      <sz val="36"/>
      <name val="Arial Cyr"/>
      <family val="2"/>
    </font>
    <font>
      <sz val="26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28"/>
      <name val="Arial"/>
      <family val="2"/>
    </font>
    <font>
      <sz val="36"/>
      <name val="Arial"/>
      <family val="2"/>
    </font>
    <font>
      <sz val="10"/>
      <name val="Helv"/>
      <family val="0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26"/>
      <name val="Times New Roman"/>
      <family val="1"/>
    </font>
    <font>
      <u val="single"/>
      <sz val="10"/>
      <name val="Times New Roman"/>
      <family val="1"/>
    </font>
    <font>
      <u val="single"/>
      <sz val="22"/>
      <name val="Arial Cyr"/>
      <family val="0"/>
    </font>
    <font>
      <sz val="27"/>
      <name val="Arial"/>
      <family val="2"/>
    </font>
    <font>
      <sz val="27"/>
      <name val="Arial Cyr"/>
      <family val="2"/>
    </font>
    <font>
      <sz val="1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62"/>
      <name val="Cambria"/>
      <family val="2"/>
    </font>
    <font>
      <sz val="14"/>
      <color indexed="60"/>
      <name val="Calibri"/>
      <family val="2"/>
    </font>
    <font>
      <u val="single"/>
      <sz val="10"/>
      <color indexed="20"/>
      <name val="Arial Cyr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0"/>
      <color theme="11"/>
      <name val="Arial Cyr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distributed" wrapText="1"/>
    </xf>
    <xf numFmtId="0" fontId="16" fillId="0" borderId="0" xfId="0" applyFont="1" applyAlignment="1">
      <alignment/>
    </xf>
    <xf numFmtId="165" fontId="0" fillId="0" borderId="0" xfId="0" applyNumberFormat="1" applyAlignment="1">
      <alignment/>
    </xf>
    <xf numFmtId="165" fontId="4" fillId="0" borderId="11" xfId="0" applyNumberFormat="1" applyFont="1" applyFill="1" applyBorder="1" applyAlignment="1">
      <alignment horizontal="right" wrapText="1"/>
    </xf>
    <xf numFmtId="0" fontId="20" fillId="0" borderId="0" xfId="56" applyFont="1" applyBorder="1">
      <alignment/>
      <protection/>
    </xf>
    <xf numFmtId="0" fontId="21" fillId="0" borderId="0" xfId="56" applyFont="1" applyBorder="1" applyAlignment="1">
      <alignment horizontal="left"/>
      <protection/>
    </xf>
    <xf numFmtId="0" fontId="6" fillId="0" borderId="0" xfId="56" applyFont="1" applyBorder="1" applyAlignment="1">
      <alignment horizontal="left"/>
      <protection/>
    </xf>
    <xf numFmtId="0" fontId="2" fillId="0" borderId="0" xfId="56" applyFont="1">
      <alignment/>
      <protection/>
    </xf>
    <xf numFmtId="0" fontId="22" fillId="0" borderId="0" xfId="56" applyFont="1" applyBorder="1" applyAlignment="1">
      <alignment/>
      <protection/>
    </xf>
    <xf numFmtId="0" fontId="2" fillId="0" borderId="0" xfId="56" applyFont="1" applyBorder="1">
      <alignment/>
      <protection/>
    </xf>
    <xf numFmtId="0" fontId="23" fillId="0" borderId="0" xfId="56" applyFont="1" applyBorder="1" applyAlignment="1">
      <alignment/>
      <protection/>
    </xf>
    <xf numFmtId="0" fontId="5" fillId="0" borderId="0" xfId="56" applyFont="1" applyAlignment="1">
      <alignment horizontal="center" vertical="center" wrapText="1"/>
      <protection/>
    </xf>
    <xf numFmtId="0" fontId="22" fillId="0" borderId="0" xfId="56" applyFont="1" applyAlignment="1">
      <alignment horizontal="left"/>
      <protection/>
    </xf>
    <xf numFmtId="0" fontId="2" fillId="0" borderId="0" xfId="56" applyFont="1" applyAlignment="1">
      <alignment horizontal="right"/>
      <protection/>
    </xf>
    <xf numFmtId="49" fontId="2" fillId="0" borderId="12" xfId="56" applyNumberFormat="1" applyFont="1" applyBorder="1" applyAlignment="1" applyProtection="1">
      <alignment/>
      <protection/>
    </xf>
    <xf numFmtId="0" fontId="2" fillId="0" borderId="0" xfId="63" applyFont="1">
      <alignment/>
      <protection/>
    </xf>
    <xf numFmtId="3" fontId="24" fillId="0" borderId="13" xfId="63" applyNumberFormat="1" applyFont="1" applyBorder="1" applyAlignment="1">
      <alignment horizontal="center"/>
      <protection/>
    </xf>
    <xf numFmtId="1" fontId="14" fillId="0" borderId="14" xfId="0" applyNumberFormat="1" applyFont="1" applyFill="1" applyBorder="1" applyAlignment="1">
      <alignment horizontal="center" vertical="distributed" wrapText="1"/>
    </xf>
    <xf numFmtId="1" fontId="20" fillId="0" borderId="0" xfId="56" applyNumberFormat="1" applyFont="1" applyBorder="1" applyAlignment="1" applyProtection="1">
      <alignment horizontal="center" vertical="top" wrapText="1"/>
      <protection/>
    </xf>
    <xf numFmtId="184" fontId="20" fillId="0" borderId="0" xfId="56" applyNumberFormat="1" applyFont="1" applyBorder="1" applyAlignment="1" applyProtection="1">
      <alignment horizontal="left" vertical="top" wrapText="1"/>
      <protection/>
    </xf>
    <xf numFmtId="49" fontId="20" fillId="0" borderId="0" xfId="56" applyNumberFormat="1" applyFont="1" applyBorder="1" applyAlignment="1" applyProtection="1">
      <alignment horizontal="center" vertical="top" wrapText="1"/>
      <protection/>
    </xf>
    <xf numFmtId="49" fontId="20" fillId="0" borderId="0" xfId="56" applyNumberFormat="1" applyFont="1" applyBorder="1" applyAlignment="1" applyProtection="1">
      <alignment horizontal="left" vertical="top" wrapText="1"/>
      <protection/>
    </xf>
    <xf numFmtId="49" fontId="22" fillId="0" borderId="0" xfId="56" applyNumberFormat="1" applyFont="1" applyBorder="1" applyAlignment="1" applyProtection="1">
      <alignment horizontal="left" vertical="top" wrapText="1"/>
      <protection/>
    </xf>
    <xf numFmtId="49" fontId="22" fillId="0" borderId="0" xfId="56" applyNumberFormat="1" applyFont="1" applyBorder="1" applyAlignment="1" applyProtection="1">
      <alignment horizontal="center" vertical="top" wrapText="1"/>
      <protection/>
    </xf>
    <xf numFmtId="1" fontId="14" fillId="33" borderId="14" xfId="0" applyNumberFormat="1" applyFont="1" applyFill="1" applyBorder="1" applyAlignment="1">
      <alignment horizontal="center" vertical="distributed" wrapText="1"/>
    </xf>
    <xf numFmtId="49" fontId="22" fillId="0" borderId="15" xfId="56" applyNumberFormat="1" applyFont="1" applyFill="1" applyBorder="1" applyAlignment="1" applyProtection="1">
      <alignment horizontal="left" vertical="top" wrapText="1"/>
      <protection/>
    </xf>
    <xf numFmtId="49" fontId="22" fillId="0" borderId="15" xfId="56" applyNumberFormat="1" applyFont="1" applyFill="1" applyBorder="1" applyAlignment="1" applyProtection="1">
      <alignment horizontal="center" vertical="top" wrapText="1"/>
      <protection/>
    </xf>
    <xf numFmtId="0" fontId="2" fillId="0" borderId="0" xfId="56" applyFont="1" applyFill="1" applyBorder="1">
      <alignment/>
      <protection/>
    </xf>
    <xf numFmtId="167" fontId="2" fillId="0" borderId="0" xfId="56" applyNumberFormat="1" applyFont="1" applyFill="1" applyBorder="1">
      <alignment/>
      <protection/>
    </xf>
    <xf numFmtId="0" fontId="2" fillId="0" borderId="0" xfId="63" applyFont="1" applyFill="1" applyBorder="1">
      <alignment/>
      <protection/>
    </xf>
    <xf numFmtId="167" fontId="2" fillId="0" borderId="0" xfId="63" applyNumberFormat="1" applyFont="1" applyFill="1" applyBorder="1">
      <alignment/>
      <protection/>
    </xf>
    <xf numFmtId="49" fontId="22" fillId="0" borderId="16" xfId="56" applyNumberFormat="1" applyFont="1" applyFill="1" applyBorder="1" applyAlignment="1" applyProtection="1">
      <alignment horizontal="left" vertical="top" wrapText="1"/>
      <protection/>
    </xf>
    <xf numFmtId="0" fontId="22" fillId="0" borderId="17" xfId="56" applyFont="1" applyBorder="1" applyAlignment="1">
      <alignment/>
      <protection/>
    </xf>
    <xf numFmtId="0" fontId="22" fillId="0" borderId="15" xfId="56" applyFont="1" applyFill="1" applyBorder="1" applyAlignment="1">
      <alignment wrapText="1"/>
      <protection/>
    </xf>
    <xf numFmtId="49" fontId="22" fillId="0" borderId="18" xfId="56" applyNumberFormat="1" applyFont="1" applyFill="1" applyBorder="1" applyAlignment="1" applyProtection="1">
      <alignment horizontal="left" vertical="top" wrapText="1"/>
      <protection/>
    </xf>
    <xf numFmtId="49" fontId="22" fillId="0" borderId="18" xfId="56" applyNumberFormat="1" applyFont="1" applyFill="1" applyBorder="1" applyAlignment="1" applyProtection="1">
      <alignment horizontal="center" vertical="top" wrapText="1"/>
      <protection/>
    </xf>
    <xf numFmtId="49" fontId="22" fillId="0" borderId="13" xfId="56" applyNumberFormat="1" applyFont="1" applyFill="1" applyBorder="1" applyAlignment="1" applyProtection="1">
      <alignment horizontal="center" vertical="top" wrapText="1"/>
      <protection/>
    </xf>
    <xf numFmtId="0" fontId="20" fillId="0" borderId="0" xfId="56" applyFont="1" applyFill="1" applyBorder="1">
      <alignment/>
      <protection/>
    </xf>
    <xf numFmtId="0" fontId="21" fillId="0" borderId="0" xfId="56" applyFont="1" applyFill="1" applyBorder="1" applyAlignment="1">
      <alignment horizontal="left"/>
      <protection/>
    </xf>
    <xf numFmtId="0" fontId="6" fillId="0" borderId="0" xfId="56" applyFont="1" applyFill="1" applyBorder="1" applyAlignment="1">
      <alignment horizontal="left"/>
      <protection/>
    </xf>
    <xf numFmtId="0" fontId="2" fillId="0" borderId="0" xfId="56" applyFont="1" applyFill="1">
      <alignment/>
      <protection/>
    </xf>
    <xf numFmtId="0" fontId="22" fillId="0" borderId="0" xfId="56" applyFont="1" applyFill="1" applyBorder="1" applyAlignment="1">
      <alignment/>
      <protection/>
    </xf>
    <xf numFmtId="14" fontId="2" fillId="0" borderId="0" xfId="0" applyNumberFormat="1" applyFont="1" applyFill="1" applyAlignment="1">
      <alignment/>
    </xf>
    <xf numFmtId="0" fontId="5" fillId="0" borderId="0" xfId="56" applyFont="1" applyFill="1" applyAlignment="1">
      <alignment horizontal="center" vertical="center" wrapText="1"/>
      <protection/>
    </xf>
    <xf numFmtId="0" fontId="22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 horizontal="right"/>
      <protection/>
    </xf>
    <xf numFmtId="49" fontId="2" fillId="0" borderId="12" xfId="56" applyNumberFormat="1" applyFont="1" applyFill="1" applyBorder="1" applyAlignment="1" applyProtection="1">
      <alignment/>
      <protection/>
    </xf>
    <xf numFmtId="0" fontId="2" fillId="0" borderId="0" xfId="63" applyFont="1" applyFill="1">
      <alignment/>
      <protection/>
    </xf>
    <xf numFmtId="0" fontId="2" fillId="0" borderId="15" xfId="56" applyFont="1" applyFill="1" applyBorder="1">
      <alignment/>
      <protection/>
    </xf>
    <xf numFmtId="0" fontId="0" fillId="0" borderId="10" xfId="0" applyFont="1" applyBorder="1" applyAlignment="1">
      <alignment horizontal="center"/>
    </xf>
    <xf numFmtId="49" fontId="22" fillId="0" borderId="15" xfId="56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textRotation="90"/>
    </xf>
    <xf numFmtId="0" fontId="4" fillId="0" borderId="19" xfId="0" applyFont="1" applyBorder="1" applyAlignment="1">
      <alignment textRotation="90"/>
    </xf>
    <xf numFmtId="0" fontId="4" fillId="0" borderId="10" xfId="0" applyFont="1" applyBorder="1" applyAlignment="1">
      <alignment horizontal="center" textRotation="90" wrapText="1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6" xfId="56" applyNumberFormat="1" applyFont="1" applyFill="1" applyBorder="1" applyAlignment="1" applyProtection="1">
      <alignment horizontal="center" vertical="top" wrapText="1"/>
      <protection/>
    </xf>
    <xf numFmtId="49" fontId="22" fillId="0" borderId="15" xfId="56" applyNumberFormat="1" applyFont="1" applyFill="1" applyBorder="1" applyAlignment="1" applyProtection="1">
      <alignment horizontal="center" vertical="center"/>
      <protection/>
    </xf>
    <xf numFmtId="49" fontId="22" fillId="0" borderId="15" xfId="56" applyNumberFormat="1" applyFont="1" applyFill="1" applyBorder="1" applyAlignment="1" applyProtection="1">
      <alignment horizontal="center"/>
      <protection/>
    </xf>
    <xf numFmtId="49" fontId="22" fillId="0" borderId="15" xfId="56" applyNumberFormat="1" applyFont="1" applyFill="1" applyBorder="1" applyAlignment="1" applyProtection="1">
      <alignment horizontal="left"/>
      <protection/>
    </xf>
    <xf numFmtId="49" fontId="22" fillId="0" borderId="15" xfId="56" applyNumberFormat="1" applyFont="1" applyFill="1" applyBorder="1" applyAlignment="1" applyProtection="1">
      <alignment horizontal="center" wrapText="1"/>
      <protection/>
    </xf>
    <xf numFmtId="1" fontId="22" fillId="0" borderId="15" xfId="56" applyNumberFormat="1" applyFont="1" applyFill="1" applyBorder="1" applyAlignment="1" applyProtection="1">
      <alignment horizontal="center" vertical="center" wrapText="1"/>
      <protection/>
    </xf>
    <xf numFmtId="1" fontId="22" fillId="0" borderId="15" xfId="56" applyNumberFormat="1" applyFont="1" applyFill="1" applyBorder="1" applyAlignment="1" applyProtection="1">
      <alignment horizontal="center" vertical="top" wrapText="1"/>
      <protection/>
    </xf>
    <xf numFmtId="1" fontId="22" fillId="0" borderId="13" xfId="56" applyNumberFormat="1" applyFont="1" applyFill="1" applyBorder="1" applyAlignment="1" applyProtection="1">
      <alignment horizontal="center" vertical="top" wrapText="1"/>
      <protection/>
    </xf>
    <xf numFmtId="2" fontId="22" fillId="0" borderId="15" xfId="56" applyNumberFormat="1" applyFont="1" applyFill="1" applyBorder="1" applyAlignment="1" applyProtection="1">
      <alignment horizontal="justify" wrapText="1"/>
      <protection/>
    </xf>
    <xf numFmtId="0" fontId="22" fillId="0" borderId="15" xfId="63" applyFont="1" applyFill="1" applyBorder="1" applyAlignment="1" applyProtection="1">
      <alignment horizontal="left" vertical="top" wrapText="1"/>
      <protection/>
    </xf>
    <xf numFmtId="0" fontId="22" fillId="0" borderId="15" xfId="63" applyFont="1" applyFill="1" applyBorder="1" applyAlignment="1" applyProtection="1">
      <alignment horizontal="center" vertical="top" wrapText="1"/>
      <protection/>
    </xf>
    <xf numFmtId="184" fontId="22" fillId="0" borderId="15" xfId="56" applyNumberFormat="1" applyFont="1" applyFill="1" applyBorder="1" applyAlignment="1" applyProtection="1">
      <alignment horizontal="left" vertical="top" wrapText="1"/>
      <protection/>
    </xf>
    <xf numFmtId="1" fontId="22" fillId="0" borderId="18" xfId="56" applyNumberFormat="1" applyFont="1" applyFill="1" applyBorder="1" applyAlignment="1" applyProtection="1">
      <alignment horizontal="center" vertical="top" wrapText="1"/>
      <protection/>
    </xf>
    <xf numFmtId="2" fontId="22" fillId="0" borderId="15" xfId="56" applyNumberFormat="1" applyFont="1" applyFill="1" applyBorder="1" applyAlignment="1" applyProtection="1">
      <alignment horizontal="left" vertical="top" wrapText="1"/>
      <protection/>
    </xf>
    <xf numFmtId="0" fontId="22" fillId="0" borderId="15" xfId="56" applyFont="1" applyFill="1" applyBorder="1">
      <alignment/>
      <protection/>
    </xf>
    <xf numFmtId="49" fontId="22" fillId="0" borderId="15" xfId="56" applyNumberFormat="1" applyFont="1" applyBorder="1" applyAlignment="1" applyProtection="1">
      <alignment horizontal="center" vertical="center" wrapText="1"/>
      <protection/>
    </xf>
    <xf numFmtId="49" fontId="22" fillId="0" borderId="15" xfId="56" applyNumberFormat="1" applyFont="1" applyBorder="1" applyAlignment="1" applyProtection="1">
      <alignment horizontal="center" vertical="center"/>
      <protection/>
    </xf>
    <xf numFmtId="49" fontId="22" fillId="0" borderId="15" xfId="56" applyNumberFormat="1" applyFont="1" applyBorder="1" applyAlignment="1" applyProtection="1">
      <alignment horizontal="center"/>
      <protection/>
    </xf>
    <xf numFmtId="49" fontId="22" fillId="0" borderId="15" xfId="56" applyNumberFormat="1" applyFont="1" applyBorder="1" applyAlignment="1" applyProtection="1">
      <alignment horizontal="left"/>
      <protection/>
    </xf>
    <xf numFmtId="49" fontId="22" fillId="0" borderId="15" xfId="56" applyNumberFormat="1" applyFont="1" applyBorder="1" applyAlignment="1" applyProtection="1">
      <alignment horizontal="center" wrapText="1"/>
      <protection/>
    </xf>
    <xf numFmtId="49" fontId="22" fillId="0" borderId="15" xfId="56" applyNumberFormat="1" applyFont="1" applyFill="1" applyBorder="1" applyAlignment="1" applyProtection="1">
      <alignment horizontal="left" wrapText="1"/>
      <protection/>
    </xf>
    <xf numFmtId="0" fontId="22" fillId="0" borderId="17" xfId="56" applyFont="1" applyFill="1" applyBorder="1" applyAlignment="1">
      <alignment/>
      <protection/>
    </xf>
    <xf numFmtId="0" fontId="22" fillId="0" borderId="15" xfId="56" applyNumberFormat="1" applyFont="1" applyFill="1" applyBorder="1" applyAlignment="1" applyProtection="1">
      <alignment horizontal="center" vertical="center" wrapText="1"/>
      <protection/>
    </xf>
    <xf numFmtId="0" fontId="22" fillId="0" borderId="15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Alignment="1">
      <alignment horizontal="center" vertical="center" wrapText="1"/>
      <protection/>
    </xf>
    <xf numFmtId="2" fontId="22" fillId="0" borderId="15" xfId="56" applyNumberFormat="1" applyFont="1" applyFill="1" applyBorder="1" applyAlignment="1" applyProtection="1">
      <alignment wrapText="1"/>
      <protection/>
    </xf>
    <xf numFmtId="49" fontId="22" fillId="0" borderId="15" xfId="56" applyNumberFormat="1" applyFont="1" applyFill="1" applyBorder="1" applyAlignment="1" applyProtection="1">
      <alignment wrapText="1"/>
      <protection/>
    </xf>
    <xf numFmtId="0" fontId="22" fillId="0" borderId="0" xfId="56" applyFont="1" applyBorder="1">
      <alignment/>
      <protection/>
    </xf>
    <xf numFmtId="0" fontId="2" fillId="0" borderId="0" xfId="56" applyFont="1" applyBorder="1" applyAlignment="1">
      <alignment horizontal="left"/>
      <protection/>
    </xf>
    <xf numFmtId="0" fontId="4" fillId="0" borderId="21" xfId="0" applyFont="1" applyBorder="1" applyAlignment="1">
      <alignment/>
    </xf>
    <xf numFmtId="1" fontId="4" fillId="0" borderId="22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2" fontId="22" fillId="0" borderId="15" xfId="56" applyNumberFormat="1" applyFont="1" applyFill="1" applyBorder="1" applyAlignment="1" applyProtection="1">
      <alignment horizontal="center" vertical="center"/>
      <protection/>
    </xf>
    <xf numFmtId="2" fontId="22" fillId="0" borderId="15" xfId="56" applyNumberFormat="1" applyFont="1" applyFill="1" applyBorder="1" applyAlignment="1" applyProtection="1">
      <alignment horizontal="center" vertical="center" wrapText="1"/>
      <protection/>
    </xf>
    <xf numFmtId="2" fontId="22" fillId="0" borderId="16" xfId="56" applyNumberFormat="1" applyFont="1" applyFill="1" applyBorder="1" applyAlignment="1" applyProtection="1">
      <alignment horizontal="center" vertical="center" wrapText="1"/>
      <protection/>
    </xf>
    <xf numFmtId="2" fontId="22" fillId="0" borderId="18" xfId="56" applyNumberFormat="1" applyFont="1" applyFill="1" applyBorder="1" applyAlignment="1" applyProtection="1">
      <alignment horizontal="center" vertical="center" wrapText="1"/>
      <protection/>
    </xf>
    <xf numFmtId="2" fontId="22" fillId="0" borderId="15" xfId="63" applyNumberFormat="1" applyFont="1" applyFill="1" applyBorder="1" applyAlignment="1" applyProtection="1">
      <alignment horizontal="center" vertical="center" wrapText="1"/>
      <protection/>
    </xf>
    <xf numFmtId="2" fontId="22" fillId="0" borderId="15" xfId="56" applyNumberFormat="1" applyFont="1" applyFill="1" applyBorder="1" applyAlignment="1">
      <alignment horizontal="center" vertical="center"/>
      <protection/>
    </xf>
    <xf numFmtId="167" fontId="2" fillId="0" borderId="0" xfId="56" applyNumberFormat="1" applyFont="1">
      <alignment/>
      <protection/>
    </xf>
    <xf numFmtId="0" fontId="2" fillId="0" borderId="23" xfId="0" applyFont="1" applyBorder="1" applyAlignment="1">
      <alignment/>
    </xf>
    <xf numFmtId="2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56" applyFont="1" applyFill="1" applyBorder="1" applyAlignment="1">
      <alignment/>
      <protection/>
    </xf>
    <xf numFmtId="165" fontId="2" fillId="0" borderId="0" xfId="56" applyNumberFormat="1" applyFont="1" applyFill="1" applyAlignment="1">
      <alignment horizontal="right"/>
      <protection/>
    </xf>
    <xf numFmtId="0" fontId="0" fillId="0" borderId="0" xfId="0" applyFont="1" applyAlignment="1">
      <alignment/>
    </xf>
    <xf numFmtId="0" fontId="2" fillId="0" borderId="0" xfId="56" applyFont="1" applyBorder="1" applyAlignment="1">
      <alignment/>
      <protection/>
    </xf>
    <xf numFmtId="0" fontId="12" fillId="0" borderId="24" xfId="0" applyFont="1" applyBorder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 wrapText="1"/>
    </xf>
    <xf numFmtId="2" fontId="4" fillId="34" borderId="19" xfId="0" applyNumberFormat="1" applyFont="1" applyFill="1" applyBorder="1" applyAlignment="1">
      <alignment horizontal="right" wrapText="1"/>
    </xf>
    <xf numFmtId="2" fontId="4" fillId="0" borderId="19" xfId="0" applyNumberFormat="1" applyFont="1" applyFill="1" applyBorder="1" applyAlignment="1">
      <alignment horizontal="right" wrapText="1"/>
    </xf>
    <xf numFmtId="2" fontId="4" fillId="0" borderId="25" xfId="0" applyNumberFormat="1" applyFont="1" applyFill="1" applyBorder="1" applyAlignment="1">
      <alignment horizontal="right" wrapText="1"/>
    </xf>
    <xf numFmtId="2" fontId="4" fillId="0" borderId="15" xfId="0" applyNumberFormat="1" applyFont="1" applyFill="1" applyBorder="1" applyAlignment="1" applyProtection="1">
      <alignment horizontal="right" wrapText="1"/>
      <protection/>
    </xf>
    <xf numFmtId="2" fontId="4" fillId="33" borderId="15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right"/>
    </xf>
    <xf numFmtId="2" fontId="5" fillId="0" borderId="19" xfId="0" applyNumberFormat="1" applyFont="1" applyFill="1" applyBorder="1" applyAlignment="1">
      <alignment horizontal="right" wrapText="1"/>
    </xf>
    <xf numFmtId="2" fontId="4" fillId="0" borderId="25" xfId="0" applyNumberFormat="1" applyFont="1" applyBorder="1" applyAlignment="1">
      <alignment horizontal="right"/>
    </xf>
    <xf numFmtId="2" fontId="4" fillId="0" borderId="15" xfId="0" applyNumberFormat="1" applyFont="1" applyFill="1" applyBorder="1" applyAlignment="1">
      <alignment horizontal="right" wrapText="1"/>
    </xf>
    <xf numFmtId="2" fontId="4" fillId="0" borderId="15" xfId="0" applyNumberFormat="1" applyFont="1" applyBorder="1" applyAlignment="1">
      <alignment horizontal="right"/>
    </xf>
    <xf numFmtId="2" fontId="4" fillId="34" borderId="15" xfId="0" applyNumberFormat="1" applyFont="1" applyFill="1" applyBorder="1" applyAlignment="1">
      <alignment horizontal="right" wrapText="1"/>
    </xf>
    <xf numFmtId="2" fontId="4" fillId="35" borderId="15" xfId="0" applyNumberFormat="1" applyFont="1" applyFill="1" applyBorder="1" applyAlignment="1">
      <alignment horizontal="right"/>
    </xf>
    <xf numFmtId="2" fontId="2" fillId="0" borderId="0" xfId="56" applyNumberFormat="1" applyFont="1" applyFill="1" applyAlignment="1">
      <alignment horizontal="right"/>
      <protection/>
    </xf>
    <xf numFmtId="2" fontId="0" fillId="0" borderId="0" xfId="0" applyNumberFormat="1" applyFont="1" applyFill="1" applyAlignment="1">
      <alignment horizontal="right"/>
    </xf>
    <xf numFmtId="2" fontId="4" fillId="0" borderId="0" xfId="56" applyNumberFormat="1" applyFont="1" applyFill="1" applyAlignment="1">
      <alignment horizontal="right"/>
      <protection/>
    </xf>
    <xf numFmtId="2" fontId="2" fillId="0" borderId="0" xfId="56" applyNumberFormat="1" applyFont="1" applyFill="1">
      <alignment/>
      <protection/>
    </xf>
    <xf numFmtId="2" fontId="5" fillId="0" borderId="0" xfId="56" applyNumberFormat="1" applyFont="1" applyFill="1" applyAlignment="1">
      <alignment horizontal="center" vertical="center" wrapText="1"/>
      <protection/>
    </xf>
    <xf numFmtId="2" fontId="2" fillId="0" borderId="0" xfId="56" applyNumberFormat="1" applyFont="1" applyFill="1" applyAlignment="1">
      <alignment/>
      <protection/>
    </xf>
    <xf numFmtId="2" fontId="0" fillId="0" borderId="0" xfId="0" applyNumberFormat="1" applyFill="1" applyAlignment="1">
      <alignment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 applyProtection="1">
      <alignment horizontal="center" vertical="center" wrapText="1"/>
      <protection/>
    </xf>
    <xf numFmtId="2" fontId="22" fillId="33" borderId="15" xfId="56" applyNumberFormat="1" applyFont="1" applyFill="1" applyBorder="1" applyAlignment="1" applyProtection="1">
      <alignment horizontal="center" vertical="center" wrapText="1"/>
      <protection/>
    </xf>
    <xf numFmtId="2" fontId="20" fillId="0" borderId="15" xfId="56" applyNumberFormat="1" applyFont="1" applyFill="1" applyBorder="1" applyAlignment="1" applyProtection="1">
      <alignment horizontal="center" vertical="center" wrapText="1"/>
      <protection/>
    </xf>
    <xf numFmtId="1" fontId="5" fillId="0" borderId="0" xfId="56" applyNumberFormat="1" applyFont="1" applyFill="1" applyAlignment="1">
      <alignment horizontal="right"/>
      <protection/>
    </xf>
    <xf numFmtId="1" fontId="2" fillId="0" borderId="0" xfId="56" applyNumberFormat="1" applyFont="1" applyFill="1" applyAlignment="1">
      <alignment horizontal="right"/>
      <protection/>
    </xf>
    <xf numFmtId="1" fontId="4" fillId="0" borderId="0" xfId="56" applyNumberFormat="1" applyFont="1" applyFill="1" applyAlignment="1">
      <alignment horizontal="right"/>
      <protection/>
    </xf>
    <xf numFmtId="1" fontId="2" fillId="0" borderId="0" xfId="56" applyNumberFormat="1" applyFont="1" applyFill="1" applyBorder="1">
      <alignment/>
      <protection/>
    </xf>
    <xf numFmtId="1" fontId="5" fillId="0" borderId="0" xfId="56" applyNumberFormat="1" applyFont="1" applyFill="1" applyAlignment="1">
      <alignment horizontal="center" vertical="center" wrapText="1"/>
      <protection/>
    </xf>
    <xf numFmtId="1" fontId="22" fillId="0" borderId="15" xfId="56" applyNumberFormat="1" applyFont="1" applyFill="1" applyBorder="1" applyAlignment="1" applyProtection="1">
      <alignment horizontal="center" vertical="center"/>
      <protection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8" xfId="56" applyNumberFormat="1" applyFont="1" applyFill="1" applyBorder="1" applyAlignment="1" applyProtection="1">
      <alignment horizontal="center" vertical="center" wrapText="1"/>
      <protection/>
    </xf>
    <xf numFmtId="1" fontId="22" fillId="0" borderId="16" xfId="56" applyNumberFormat="1" applyFont="1" applyFill="1" applyBorder="1" applyAlignment="1" applyProtection="1">
      <alignment horizontal="center" vertical="center" wrapText="1"/>
      <protection/>
    </xf>
    <xf numFmtId="1" fontId="22" fillId="0" borderId="15" xfId="63" applyNumberFormat="1" applyFont="1" applyFill="1" applyBorder="1" applyAlignment="1" applyProtection="1">
      <alignment horizontal="center" vertical="center" wrapText="1"/>
      <protection/>
    </xf>
    <xf numFmtId="1" fontId="22" fillId="0" borderId="13" xfId="56" applyNumberFormat="1" applyFont="1" applyFill="1" applyBorder="1" applyAlignment="1" applyProtection="1">
      <alignment horizontal="center" vertical="center" wrapText="1"/>
      <protection/>
    </xf>
    <xf numFmtId="1" fontId="22" fillId="0" borderId="15" xfId="56" applyNumberFormat="1" applyFont="1" applyFill="1" applyBorder="1" applyAlignment="1">
      <alignment horizontal="center" vertical="center"/>
      <protection/>
    </xf>
    <xf numFmtId="1" fontId="2" fillId="0" borderId="0" xfId="56" applyNumberFormat="1" applyFont="1" applyFill="1">
      <alignment/>
      <protection/>
    </xf>
    <xf numFmtId="2" fontId="20" fillId="0" borderId="15" xfId="56" applyNumberFormat="1" applyFont="1" applyFill="1" applyBorder="1" applyAlignment="1">
      <alignment horizontal="center" vertical="center"/>
      <protection/>
    </xf>
    <xf numFmtId="0" fontId="13" fillId="33" borderId="19" xfId="0" applyFont="1" applyFill="1" applyBorder="1" applyAlignment="1">
      <alignment horizontal="right" vertical="center"/>
    </xf>
    <xf numFmtId="0" fontId="0" fillId="33" borderId="26" xfId="0" applyFill="1" applyBorder="1" applyAlignment="1">
      <alignment horizontal="right" vertical="center"/>
    </xf>
    <xf numFmtId="0" fontId="0" fillId="33" borderId="27" xfId="0" applyFill="1" applyBorder="1" applyAlignment="1">
      <alignment horizontal="right" vertical="center"/>
    </xf>
    <xf numFmtId="4" fontId="2" fillId="0" borderId="0" xfId="56" applyNumberFormat="1" applyFont="1" applyFill="1">
      <alignment/>
      <protection/>
    </xf>
    <xf numFmtId="49" fontId="22" fillId="0" borderId="0" xfId="56" applyNumberFormat="1" applyFont="1" applyFill="1" applyBorder="1" applyAlignment="1" applyProtection="1">
      <alignment horizontal="center" vertical="top" wrapText="1"/>
      <protection/>
    </xf>
    <xf numFmtId="4" fontId="22" fillId="0" borderId="15" xfId="0" applyNumberFormat="1" applyFont="1" applyFill="1" applyBorder="1" applyAlignment="1">
      <alignment/>
    </xf>
    <xf numFmtId="4" fontId="2" fillId="0" borderId="0" xfId="56" applyNumberFormat="1" applyFont="1">
      <alignment/>
      <protection/>
    </xf>
    <xf numFmtId="4" fontId="2" fillId="0" borderId="0" xfId="0" applyNumberFormat="1" applyFont="1" applyAlignment="1">
      <alignment/>
    </xf>
    <xf numFmtId="4" fontId="5" fillId="0" borderId="0" xfId="56" applyNumberFormat="1" applyFont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22" fillId="0" borderId="15" xfId="56" applyNumberFormat="1" applyFont="1" applyBorder="1" applyAlignment="1" applyProtection="1">
      <alignment horizontal="center" vertical="center"/>
      <protection/>
    </xf>
    <xf numFmtId="4" fontId="22" fillId="0" borderId="15" xfId="56" applyNumberFormat="1" applyFont="1" applyBorder="1" applyAlignment="1" applyProtection="1">
      <alignment horizontal="right" wrapText="1"/>
      <protection/>
    </xf>
    <xf numFmtId="4" fontId="22" fillId="0" borderId="15" xfId="56" applyNumberFormat="1" applyFont="1" applyFill="1" applyBorder="1" applyAlignment="1" applyProtection="1">
      <alignment horizontal="right" vertical="top" wrapText="1"/>
      <protection/>
    </xf>
    <xf numFmtId="4" fontId="22" fillId="0" borderId="16" xfId="56" applyNumberFormat="1" applyFont="1" applyFill="1" applyBorder="1" applyAlignment="1" applyProtection="1">
      <alignment horizontal="right" vertical="top" wrapText="1"/>
      <protection/>
    </xf>
    <xf numFmtId="4" fontId="22" fillId="0" borderId="10" xfId="0" applyNumberFormat="1" applyFont="1" applyFill="1" applyBorder="1" applyAlignment="1">
      <alignment/>
    </xf>
    <xf numFmtId="4" fontId="20" fillId="0" borderId="15" xfId="56" applyNumberFormat="1" applyFont="1" applyFill="1" applyBorder="1" applyAlignment="1" applyProtection="1">
      <alignment horizontal="right" vertical="top" wrapText="1"/>
      <protection/>
    </xf>
    <xf numFmtId="4" fontId="22" fillId="0" borderId="15" xfId="63" applyNumberFormat="1" applyFont="1" applyFill="1" applyBorder="1" applyAlignment="1" applyProtection="1">
      <alignment horizontal="right" vertical="top" wrapText="1"/>
      <protection/>
    </xf>
    <xf numFmtId="4" fontId="22" fillId="0" borderId="18" xfId="56" applyNumberFormat="1" applyFont="1" applyFill="1" applyBorder="1" applyAlignment="1" applyProtection="1">
      <alignment horizontal="right" vertical="top" wrapText="1"/>
      <protection/>
    </xf>
    <xf numFmtId="4" fontId="22" fillId="33" borderId="15" xfId="56" applyNumberFormat="1" applyFont="1" applyFill="1" applyBorder="1" applyAlignment="1" applyProtection="1">
      <alignment horizontal="right" vertical="top" wrapText="1"/>
      <protection/>
    </xf>
    <xf numFmtId="4" fontId="22" fillId="0" borderId="14" xfId="0" applyNumberFormat="1" applyFont="1" applyFill="1" applyBorder="1" applyAlignment="1">
      <alignment/>
    </xf>
    <xf numFmtId="4" fontId="20" fillId="0" borderId="0" xfId="56" applyNumberFormat="1" applyFont="1" applyBorder="1" applyAlignment="1" applyProtection="1">
      <alignment horizontal="right" vertical="top" wrapText="1"/>
      <protection/>
    </xf>
    <xf numFmtId="4" fontId="22" fillId="0" borderId="0" xfId="56" applyNumberFormat="1" applyFont="1" applyBorder="1" applyAlignment="1" applyProtection="1">
      <alignment horizontal="right" vertical="top" wrapText="1"/>
      <protection/>
    </xf>
    <xf numFmtId="4" fontId="22" fillId="0" borderId="15" xfId="56" applyNumberFormat="1" applyFont="1" applyFill="1" applyBorder="1" applyAlignment="1" applyProtection="1">
      <alignment horizontal="right" vertical="center" wrapText="1"/>
      <protection/>
    </xf>
    <xf numFmtId="4" fontId="22" fillId="0" borderId="16" xfId="0" applyNumberFormat="1" applyFont="1" applyFill="1" applyBorder="1" applyAlignment="1" applyProtection="1">
      <alignment horizontal="right" vertical="center" wrapText="1"/>
      <protection/>
    </xf>
    <xf numFmtId="4" fontId="22" fillId="0" borderId="16" xfId="56" applyNumberFormat="1" applyFont="1" applyFill="1" applyBorder="1" applyAlignment="1" applyProtection="1">
      <alignment horizontal="right" vertical="center" wrapText="1"/>
      <protection/>
    </xf>
    <xf numFmtId="4" fontId="20" fillId="0" borderId="15" xfId="56" applyNumberFormat="1" applyFont="1" applyFill="1" applyBorder="1" applyAlignment="1" applyProtection="1">
      <alignment horizontal="right" vertical="center" wrapText="1"/>
      <protection/>
    </xf>
    <xf numFmtId="4" fontId="2" fillId="0" borderId="0" xfId="56" applyNumberFormat="1" applyFont="1" applyFill="1" applyAlignment="1">
      <alignment horizontal="right"/>
      <protection/>
    </xf>
    <xf numFmtId="4" fontId="0" fillId="0" borderId="0" xfId="0" applyNumberFormat="1" applyFont="1" applyAlignment="1">
      <alignment horizontal="right"/>
    </xf>
    <xf numFmtId="4" fontId="20" fillId="0" borderId="15" xfId="56" applyNumberFormat="1" applyFont="1" applyBorder="1" applyAlignment="1" applyProtection="1">
      <alignment horizontal="right" wrapText="1"/>
      <protection/>
    </xf>
    <xf numFmtId="4" fontId="0" fillId="0" borderId="0" xfId="0" applyNumberFormat="1" applyFont="1" applyAlignment="1">
      <alignment/>
    </xf>
    <xf numFmtId="4" fontId="2" fillId="0" borderId="0" xfId="56" applyNumberFormat="1" applyFont="1" applyFill="1" applyBorder="1">
      <alignment/>
      <protection/>
    </xf>
    <xf numFmtId="4" fontId="4" fillId="0" borderId="0" xfId="56" applyNumberFormat="1" applyFont="1" applyAlignment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4" fontId="22" fillId="0" borderId="15" xfId="56" applyNumberFormat="1" applyFont="1" applyFill="1" applyBorder="1" applyAlignment="1" applyProtection="1">
      <alignment horizontal="center" vertical="center"/>
      <protection/>
    </xf>
    <xf numFmtId="4" fontId="22" fillId="33" borderId="15" xfId="56" applyNumberFormat="1" applyFont="1" applyFill="1" applyBorder="1" applyAlignment="1" applyProtection="1">
      <alignment horizontal="center" vertical="center" wrapText="1"/>
      <protection/>
    </xf>
    <xf numFmtId="4" fontId="22" fillId="37" borderId="15" xfId="56" applyNumberFormat="1" applyFont="1" applyFill="1" applyBorder="1" applyAlignment="1" applyProtection="1">
      <alignment horizontal="center" vertical="center" wrapText="1"/>
      <protection/>
    </xf>
    <xf numFmtId="4" fontId="2" fillId="0" borderId="0" xfId="56" applyNumberFormat="1" applyFont="1" applyAlignment="1">
      <alignment/>
      <protection/>
    </xf>
    <xf numFmtId="4" fontId="20" fillId="33" borderId="15" xfId="56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Border="1" applyAlignment="1">
      <alignment/>
    </xf>
    <xf numFmtId="3" fontId="22" fillId="0" borderId="15" xfId="56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vertical="distributed" wrapText="1"/>
    </xf>
    <xf numFmtId="2" fontId="12" fillId="0" borderId="24" xfId="0" applyNumberFormat="1" applyFont="1" applyBorder="1" applyAlignment="1">
      <alignment/>
    </xf>
    <xf numFmtId="2" fontId="13" fillId="0" borderId="0" xfId="0" applyNumberFormat="1" applyFont="1" applyFill="1" applyAlignment="1">
      <alignment/>
    </xf>
    <xf numFmtId="4" fontId="13" fillId="0" borderId="15" xfId="0" applyNumberFormat="1" applyFont="1" applyFill="1" applyBorder="1" applyAlignment="1">
      <alignment horizontal="right" vertical="center"/>
    </xf>
    <xf numFmtId="4" fontId="18" fillId="0" borderId="28" xfId="0" applyNumberFormat="1" applyFont="1" applyFill="1" applyBorder="1" applyAlignment="1" applyProtection="1">
      <alignment horizontal="right" vertical="center" wrapText="1"/>
      <protection/>
    </xf>
    <xf numFmtId="4" fontId="18" fillId="0" borderId="15" xfId="0" applyNumberFormat="1" applyFont="1" applyFill="1" applyBorder="1" applyAlignment="1" applyProtection="1">
      <alignment horizontal="right" vertical="center" wrapText="1"/>
      <protection/>
    </xf>
    <xf numFmtId="4" fontId="18" fillId="0" borderId="29" xfId="0" applyNumberFormat="1" applyFont="1" applyFill="1" applyBorder="1" applyAlignment="1" applyProtection="1">
      <alignment horizontal="right" vertical="center" wrapText="1"/>
      <protection/>
    </xf>
    <xf numFmtId="4" fontId="13" fillId="33" borderId="15" xfId="0" applyNumberFormat="1" applyFont="1" applyFill="1" applyBorder="1" applyAlignment="1">
      <alignment horizontal="right" vertical="center"/>
    </xf>
    <xf numFmtId="1" fontId="22" fillId="37" borderId="15" xfId="56" applyNumberFormat="1" applyFont="1" applyFill="1" applyBorder="1" applyAlignment="1" applyProtection="1">
      <alignment horizontal="center" vertical="center" wrapText="1"/>
      <protection/>
    </xf>
    <xf numFmtId="1" fontId="22" fillId="37" borderId="15" xfId="56" applyNumberFormat="1" applyFont="1" applyFill="1" applyBorder="1" applyAlignment="1" applyProtection="1">
      <alignment horizontal="center" vertical="top" wrapText="1"/>
      <protection/>
    </xf>
    <xf numFmtId="49" fontId="22" fillId="37" borderId="15" xfId="56" applyNumberFormat="1" applyFont="1" applyFill="1" applyBorder="1" applyAlignment="1" applyProtection="1">
      <alignment horizontal="left" vertical="top" wrapText="1"/>
      <protection/>
    </xf>
    <xf numFmtId="2" fontId="22" fillId="37" borderId="15" xfId="56" applyNumberFormat="1" applyFont="1" applyFill="1" applyBorder="1" applyAlignment="1" applyProtection="1">
      <alignment horizontal="center" vertical="center" wrapText="1"/>
      <protection/>
    </xf>
    <xf numFmtId="2" fontId="20" fillId="37" borderId="15" xfId="56" applyNumberFormat="1" applyFont="1" applyFill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>
      <alignment wrapText="1"/>
    </xf>
    <xf numFmtId="4" fontId="13" fillId="0" borderId="19" xfId="0" applyNumberFormat="1" applyFont="1" applyFill="1" applyBorder="1" applyAlignment="1">
      <alignment horizontal="right" vertical="center"/>
    </xf>
    <xf numFmtId="4" fontId="13" fillId="33" borderId="19" xfId="0" applyNumberFormat="1" applyFont="1" applyFill="1" applyBorder="1" applyAlignment="1">
      <alignment horizontal="right" vertical="center"/>
    </xf>
    <xf numFmtId="4" fontId="13" fillId="33" borderId="25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13" fillId="0" borderId="28" xfId="0" applyNumberFormat="1" applyFont="1" applyFill="1" applyBorder="1" applyAlignment="1">
      <alignment horizontal="right" vertical="center"/>
    </xf>
    <xf numFmtId="2" fontId="14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9" xfId="0" applyNumberFormat="1" applyFont="1" applyFill="1" applyBorder="1" applyAlignment="1">
      <alignment horizontal="left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left" wrapText="1"/>
    </xf>
    <xf numFmtId="1" fontId="4" fillId="0" borderId="32" xfId="0" applyNumberFormat="1" applyFont="1" applyFill="1" applyBorder="1" applyAlignment="1">
      <alignment horizontal="left" vertical="center" wrapText="1"/>
    </xf>
    <xf numFmtId="1" fontId="4" fillId="0" borderId="19" xfId="0" applyNumberFormat="1" applyFont="1" applyFill="1" applyBorder="1" applyAlignment="1">
      <alignment horizontal="left" vertical="top" wrapText="1"/>
    </xf>
    <xf numFmtId="1" fontId="4" fillId="0" borderId="26" xfId="0" applyNumberFormat="1" applyFont="1" applyFill="1" applyBorder="1" applyAlignment="1">
      <alignment horizontal="left" vertical="top" wrapText="1"/>
    </xf>
    <xf numFmtId="1" fontId="4" fillId="0" borderId="27" xfId="0" applyNumberFormat="1" applyFont="1" applyFill="1" applyBorder="1" applyAlignment="1">
      <alignment horizontal="left" vertical="top" wrapText="1"/>
    </xf>
    <xf numFmtId="1" fontId="4" fillId="0" borderId="19" xfId="0" applyNumberFormat="1" applyFont="1" applyFill="1" applyBorder="1" applyAlignment="1">
      <alignment horizontal="left" wrapText="1"/>
    </xf>
    <xf numFmtId="1" fontId="4" fillId="0" borderId="26" xfId="0" applyNumberFormat="1" applyFont="1" applyFill="1" applyBorder="1" applyAlignment="1">
      <alignment horizontal="left" wrapText="1"/>
    </xf>
    <xf numFmtId="1" fontId="4" fillId="0" borderId="27" xfId="0" applyNumberFormat="1" applyFont="1" applyFill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1" fontId="4" fillId="0" borderId="26" xfId="0" applyNumberFormat="1" applyFont="1" applyFill="1" applyBorder="1" applyAlignment="1">
      <alignment horizontal="left" vertical="center" wrapText="1"/>
    </xf>
    <xf numFmtId="1" fontId="4" fillId="0" borderId="27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>
      <alignment horizontal="left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left" vertical="center" wrapText="1"/>
    </xf>
    <xf numFmtId="1" fontId="4" fillId="0" borderId="24" xfId="0" applyNumberFormat="1" applyFont="1" applyFill="1" applyBorder="1" applyAlignment="1">
      <alignment horizontal="left" vertical="center" wrapText="1"/>
    </xf>
    <xf numFmtId="1" fontId="4" fillId="0" borderId="33" xfId="0" applyNumberFormat="1" applyFont="1" applyFill="1" applyBorder="1" applyAlignment="1">
      <alignment horizontal="left" vertical="center" wrapText="1"/>
    </xf>
    <xf numFmtId="1" fontId="4" fillId="35" borderId="34" xfId="0" applyNumberFormat="1" applyFont="1" applyFill="1" applyBorder="1" applyAlignment="1">
      <alignment horizontal="center" vertical="center" wrapText="1"/>
    </xf>
    <xf numFmtId="1" fontId="4" fillId="35" borderId="35" xfId="0" applyNumberFormat="1" applyFont="1" applyFill="1" applyBorder="1" applyAlignment="1">
      <alignment horizontal="center" vertical="center" wrapText="1"/>
    </xf>
    <xf numFmtId="1" fontId="4" fillId="33" borderId="28" xfId="0" applyNumberFormat="1" applyFont="1" applyFill="1" applyBorder="1" applyAlignment="1">
      <alignment horizontal="left" vertical="top" wrapText="1"/>
    </xf>
    <xf numFmtId="1" fontId="4" fillId="33" borderId="30" xfId="0" applyNumberFormat="1" applyFont="1" applyFill="1" applyBorder="1" applyAlignment="1">
      <alignment horizontal="left" vertical="top" wrapText="1"/>
    </xf>
    <xf numFmtId="1" fontId="4" fillId="35" borderId="34" xfId="0" applyNumberFormat="1" applyFont="1" applyFill="1" applyBorder="1" applyAlignment="1">
      <alignment horizontal="left" vertical="center" wrapText="1"/>
    </xf>
    <xf numFmtId="1" fontId="4" fillId="35" borderId="35" xfId="0" applyNumberFormat="1" applyFont="1" applyFill="1" applyBorder="1" applyAlignment="1">
      <alignment horizontal="left" vertical="center" wrapText="1"/>
    </xf>
    <xf numFmtId="1" fontId="4" fillId="35" borderId="36" xfId="0" applyNumberFormat="1" applyFont="1" applyFill="1" applyBorder="1" applyAlignment="1">
      <alignment horizontal="left" vertical="center" wrapText="1"/>
    </xf>
    <xf numFmtId="1" fontId="4" fillId="35" borderId="37" xfId="0" applyNumberFormat="1" applyFont="1" applyFill="1" applyBorder="1" applyAlignment="1">
      <alignment horizontal="left" vertical="center" wrapText="1"/>
    </xf>
    <xf numFmtId="1" fontId="4" fillId="35" borderId="10" xfId="0" applyNumberFormat="1" applyFont="1" applyFill="1" applyBorder="1" applyAlignment="1">
      <alignment horizontal="left" vertical="center" wrapText="1"/>
    </xf>
    <xf numFmtId="1" fontId="4" fillId="35" borderId="19" xfId="0" applyNumberFormat="1" applyFont="1" applyFill="1" applyBorder="1" applyAlignment="1">
      <alignment horizontal="left" vertical="center" wrapText="1"/>
    </xf>
    <xf numFmtId="1" fontId="4" fillId="0" borderId="38" xfId="0" applyNumberFormat="1" applyFont="1" applyFill="1" applyBorder="1" applyAlignment="1">
      <alignment horizontal="center" vertical="top" wrapText="1"/>
    </xf>
    <xf numFmtId="1" fontId="4" fillId="0" borderId="22" xfId="0" applyNumberFormat="1" applyFont="1" applyFill="1" applyBorder="1" applyAlignment="1">
      <alignment horizontal="center" vertical="top" wrapText="1"/>
    </xf>
    <xf numFmtId="1" fontId="4" fillId="0" borderId="39" xfId="0" applyNumberFormat="1" applyFont="1" applyFill="1" applyBorder="1" applyAlignment="1">
      <alignment horizontal="center" vertical="top" wrapText="1"/>
    </xf>
    <xf numFmtId="1" fontId="4" fillId="36" borderId="34" xfId="0" applyNumberFormat="1" applyFont="1" applyFill="1" applyBorder="1" applyAlignment="1">
      <alignment horizontal="left" vertical="center" wrapText="1"/>
    </xf>
    <xf numFmtId="1" fontId="4" fillId="36" borderId="35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2" fontId="22" fillId="0" borderId="13" xfId="56" applyNumberFormat="1" applyFont="1" applyFill="1" applyBorder="1" applyAlignment="1" applyProtection="1">
      <alignment horizontal="center" vertical="center" wrapText="1"/>
      <protection/>
    </xf>
    <xf numFmtId="2" fontId="22" fillId="0" borderId="40" xfId="56" applyNumberFormat="1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2" fillId="0" borderId="40" xfId="63" applyFont="1" applyFill="1" applyBorder="1" applyAlignment="1" applyProtection="1">
      <alignment horizontal="center" vertical="center" wrapText="1"/>
      <protection/>
    </xf>
    <xf numFmtId="49" fontId="2" fillId="0" borderId="12" xfId="56" applyNumberFormat="1" applyFont="1" applyFill="1" applyBorder="1" applyAlignment="1" applyProtection="1">
      <alignment horizontal="center"/>
      <protection/>
    </xf>
    <xf numFmtId="0" fontId="5" fillId="0" borderId="0" xfId="56" applyFont="1" applyFill="1" applyAlignment="1">
      <alignment horizontal="center" vertical="center" wrapText="1"/>
      <protection/>
    </xf>
    <xf numFmtId="0" fontId="22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0" fontId="2" fillId="0" borderId="0" xfId="56" applyFont="1" applyFill="1" applyAlignment="1">
      <alignment horizontal="center" vertical="center" wrapText="1"/>
      <protection/>
    </xf>
    <xf numFmtId="0" fontId="2" fillId="0" borderId="0" xfId="56" applyFont="1" applyFill="1" applyAlignment="1">
      <alignment/>
      <protection/>
    </xf>
    <xf numFmtId="49" fontId="22" fillId="0" borderId="13" xfId="56" applyNumberFormat="1" applyFont="1" applyFill="1" applyBorder="1" applyAlignment="1" applyProtection="1">
      <alignment horizontal="center" vertical="center" wrapText="1"/>
      <protection/>
    </xf>
    <xf numFmtId="49" fontId="22" fillId="0" borderId="40" xfId="56" applyNumberFormat="1" applyFont="1" applyFill="1" applyBorder="1" applyAlignment="1" applyProtection="1">
      <alignment horizontal="center" vertical="center" wrapText="1"/>
      <protection/>
    </xf>
    <xf numFmtId="49" fontId="22" fillId="0" borderId="28" xfId="56" applyNumberFormat="1" applyFont="1" applyFill="1" applyBorder="1" applyAlignment="1" applyProtection="1">
      <alignment horizontal="center" vertical="center" wrapText="1"/>
      <protection/>
    </xf>
    <xf numFmtId="49" fontId="22" fillId="0" borderId="30" xfId="56" applyNumberFormat="1" applyFont="1" applyFill="1" applyBorder="1" applyAlignment="1" applyProtection="1">
      <alignment horizontal="center" vertical="center" wrapText="1"/>
      <protection/>
    </xf>
    <xf numFmtId="4" fontId="22" fillId="0" borderId="13" xfId="56" applyNumberFormat="1" applyFont="1" applyBorder="1" applyAlignment="1" applyProtection="1">
      <alignment horizontal="center" vertical="center" wrapText="1"/>
      <protection/>
    </xf>
    <xf numFmtId="4" fontId="22" fillId="0" borderId="40" xfId="56" applyNumberFormat="1" applyFont="1" applyBorder="1" applyAlignment="1" applyProtection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4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/>
      <protection/>
    </xf>
    <xf numFmtId="49" fontId="22" fillId="0" borderId="13" xfId="56" applyNumberFormat="1" applyFont="1" applyBorder="1" applyAlignment="1" applyProtection="1">
      <alignment horizontal="center" vertical="center" wrapText="1"/>
      <protection/>
    </xf>
    <xf numFmtId="49" fontId="22" fillId="0" borderId="40" xfId="56" applyNumberFormat="1" applyFont="1" applyBorder="1" applyAlignment="1" applyProtection="1">
      <alignment horizontal="center" vertical="center" wrapText="1"/>
      <protection/>
    </xf>
    <xf numFmtId="49" fontId="22" fillId="0" borderId="28" xfId="56" applyNumberFormat="1" applyFont="1" applyBorder="1" applyAlignment="1" applyProtection="1">
      <alignment horizontal="center" vertical="center" wrapText="1"/>
      <protection/>
    </xf>
    <xf numFmtId="49" fontId="22" fillId="0" borderId="30" xfId="56" applyNumberFormat="1" applyFont="1" applyBorder="1" applyAlignment="1" applyProtection="1">
      <alignment horizontal="center" vertical="center" wrapText="1"/>
      <protection/>
    </xf>
    <xf numFmtId="4" fontId="22" fillId="0" borderId="13" xfId="56" applyNumberFormat="1" applyFont="1" applyFill="1" applyBorder="1" applyAlignment="1" applyProtection="1">
      <alignment horizontal="center" vertical="center" wrapText="1"/>
      <protection/>
    </xf>
    <xf numFmtId="4" fontId="22" fillId="0" borderId="40" xfId="56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1" fontId="17" fillId="0" borderId="19" xfId="0" applyNumberFormat="1" applyFont="1" applyFill="1" applyBorder="1" applyAlignment="1">
      <alignment horizontal="left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2" fillId="33" borderId="19" xfId="0" applyFont="1" applyFill="1" applyBorder="1" applyAlignment="1">
      <alignment horizontal="left" vertical="center"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3" fillId="33" borderId="19" xfId="0" applyFont="1" applyFill="1" applyBorder="1" applyAlignment="1">
      <alignment horizontal="right" vertical="center"/>
    </xf>
    <xf numFmtId="0" fontId="0" fillId="33" borderId="26" xfId="0" applyFill="1" applyBorder="1" applyAlignment="1">
      <alignment horizontal="right" vertical="center"/>
    </xf>
    <xf numFmtId="0" fontId="0" fillId="33" borderId="27" xfId="0" applyFill="1" applyBorder="1" applyAlignment="1">
      <alignment horizontal="right" vertical="center"/>
    </xf>
    <xf numFmtId="0" fontId="12" fillId="33" borderId="19" xfId="0" applyFont="1" applyFill="1" applyBorder="1" applyAlignment="1">
      <alignment horizontal="left" wrapText="1"/>
    </xf>
    <xf numFmtId="0" fontId="12" fillId="33" borderId="26" xfId="0" applyFont="1" applyFill="1" applyBorder="1" applyAlignment="1">
      <alignment horizontal="left" wrapText="1"/>
    </xf>
    <xf numFmtId="0" fontId="12" fillId="33" borderId="27" xfId="0" applyFont="1" applyFill="1" applyBorder="1" applyAlignment="1">
      <alignment horizontal="left" wrapText="1"/>
    </xf>
    <xf numFmtId="0" fontId="12" fillId="33" borderId="19" xfId="0" applyNumberFormat="1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justify" vertical="center" wrapText="1"/>
    </xf>
    <xf numFmtId="0" fontId="14" fillId="0" borderId="19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2" fillId="0" borderId="19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1" fontId="17" fillId="0" borderId="28" xfId="0" applyNumberFormat="1" applyFont="1" applyFill="1" applyBorder="1" applyAlignment="1">
      <alignment horizontal="left" vertical="center" wrapText="1"/>
    </xf>
    <xf numFmtId="1" fontId="17" fillId="0" borderId="30" xfId="0" applyNumberFormat="1" applyFont="1" applyFill="1" applyBorder="1" applyAlignment="1">
      <alignment horizontal="left" vertical="center" wrapText="1"/>
    </xf>
    <xf numFmtId="1" fontId="17" fillId="0" borderId="41" xfId="0" applyNumberFormat="1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1" fontId="27" fillId="0" borderId="25" xfId="0" applyNumberFormat="1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/>
    </xf>
    <xf numFmtId="0" fontId="28" fillId="0" borderId="42" xfId="0" applyFont="1" applyFill="1" applyBorder="1" applyAlignment="1">
      <alignment/>
    </xf>
    <xf numFmtId="0" fontId="13" fillId="0" borderId="25" xfId="0" applyFont="1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13" fillId="0" borderId="26" xfId="0" applyFont="1" applyFill="1" applyBorder="1" applyAlignment="1">
      <alignment horizontal="right" vertical="center"/>
    </xf>
    <xf numFmtId="1" fontId="17" fillId="0" borderId="26" xfId="0" applyNumberFormat="1" applyFont="1" applyFill="1" applyBorder="1" applyAlignment="1">
      <alignment horizontal="left" vertical="center" wrapText="1"/>
    </xf>
    <xf numFmtId="1" fontId="17" fillId="0" borderId="27" xfId="0" applyNumberFormat="1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distributed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Приложение 5 ФУНКЦИОНАЛЬНАЯ 2015-201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2:O23"/>
  <sheetViews>
    <sheetView view="pageBreakPreview" zoomScale="128" zoomScaleSheetLayoutView="128" zoomScalePageLayoutView="0" workbookViewId="0" topLeftCell="E1">
      <selection activeCell="L4" sqref="L4:M4"/>
    </sheetView>
  </sheetViews>
  <sheetFormatPr defaultColWidth="9.00390625" defaultRowHeight="12.75"/>
  <cols>
    <col min="1" max="1" width="4.75390625" style="1" customWidth="1"/>
    <col min="2" max="3" width="9.125" style="1" customWidth="1"/>
    <col min="4" max="4" width="13.625" style="1" customWidth="1"/>
    <col min="5" max="11" width="9.125" style="1" customWidth="1"/>
    <col min="12" max="12" width="10.125" style="1" customWidth="1"/>
    <col min="13" max="13" width="13.75390625" style="1" bestFit="1" customWidth="1"/>
    <col min="14" max="14" width="5.375" style="1" customWidth="1"/>
    <col min="15" max="15" width="13.00390625" style="1" customWidth="1"/>
  </cols>
  <sheetData>
    <row r="2" ht="12.75">
      <c r="L2" s="1" t="s">
        <v>13</v>
      </c>
    </row>
    <row r="3" ht="12.75">
      <c r="L3" s="1" t="s">
        <v>23</v>
      </c>
    </row>
    <row r="4" ht="12.75">
      <c r="L4" s="2" t="s">
        <v>1143</v>
      </c>
    </row>
    <row r="7" spans="1:15" ht="18.75">
      <c r="A7" s="245" t="s">
        <v>129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</row>
    <row r="8" spans="1:15" ht="18.75">
      <c r="A8" s="245" t="s">
        <v>1116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</row>
    <row r="9" spans="13:15" ht="12.75">
      <c r="M9" s="124"/>
      <c r="N9" s="124"/>
      <c r="O9" s="124" t="s">
        <v>1124</v>
      </c>
    </row>
    <row r="10" spans="1:15" ht="69.75" customHeight="1">
      <c r="A10" s="3" t="s">
        <v>131</v>
      </c>
      <c r="B10" s="246" t="s">
        <v>132</v>
      </c>
      <c r="C10" s="246"/>
      <c r="D10" s="246"/>
      <c r="E10" s="247" t="s">
        <v>133</v>
      </c>
      <c r="F10" s="247"/>
      <c r="G10" s="247"/>
      <c r="H10" s="247"/>
      <c r="I10" s="247"/>
      <c r="J10" s="247"/>
      <c r="K10" s="247"/>
      <c r="L10" s="247"/>
      <c r="M10" s="248" t="s">
        <v>1114</v>
      </c>
      <c r="N10" s="248"/>
      <c r="O10" s="4" t="s">
        <v>1115</v>
      </c>
    </row>
    <row r="11" spans="1:15" ht="12" customHeight="1">
      <c r="A11" s="5"/>
      <c r="B11" s="250">
        <v>1</v>
      </c>
      <c r="C11" s="250"/>
      <c r="D11" s="250"/>
      <c r="E11" s="249">
        <v>2</v>
      </c>
      <c r="F11" s="249"/>
      <c r="G11" s="249"/>
      <c r="H11" s="249"/>
      <c r="I11" s="249"/>
      <c r="J11" s="249"/>
      <c r="K11" s="249"/>
      <c r="L11" s="249"/>
      <c r="M11" s="250">
        <v>3</v>
      </c>
      <c r="N11" s="250"/>
      <c r="O11" s="6">
        <v>4</v>
      </c>
    </row>
    <row r="12" spans="1:15" ht="15.75">
      <c r="A12" s="7">
        <v>1</v>
      </c>
      <c r="B12" s="243" t="s">
        <v>134</v>
      </c>
      <c r="C12" s="243"/>
      <c r="D12" s="243"/>
      <c r="E12" s="243" t="s">
        <v>135</v>
      </c>
      <c r="F12" s="243"/>
      <c r="G12" s="243"/>
      <c r="H12" s="243"/>
      <c r="I12" s="243"/>
      <c r="J12" s="243"/>
      <c r="K12" s="243"/>
      <c r="L12" s="243"/>
      <c r="M12" s="251">
        <v>1457785.8</v>
      </c>
      <c r="N12" s="251"/>
      <c r="O12" s="126">
        <v>-940114.07</v>
      </c>
    </row>
    <row r="13" spans="1:15" ht="15.75">
      <c r="A13" s="7">
        <v>2</v>
      </c>
      <c r="B13" s="243" t="s">
        <v>136</v>
      </c>
      <c r="C13" s="243"/>
      <c r="D13" s="243"/>
      <c r="E13" s="243" t="s">
        <v>137</v>
      </c>
      <c r="F13" s="243"/>
      <c r="G13" s="243"/>
      <c r="H13" s="243"/>
      <c r="I13" s="243"/>
      <c r="J13" s="243"/>
      <c r="K13" s="243"/>
      <c r="L13" s="243"/>
      <c r="M13" s="242">
        <f>M14</f>
        <v>-75494908.79</v>
      </c>
      <c r="N13" s="242"/>
      <c r="O13" s="126">
        <f>O14</f>
        <v>-72256958.15</v>
      </c>
    </row>
    <row r="14" spans="1:15" ht="15.75">
      <c r="A14" s="7">
        <v>3</v>
      </c>
      <c r="B14" s="243" t="s">
        <v>138</v>
      </c>
      <c r="C14" s="243"/>
      <c r="D14" s="243"/>
      <c r="E14" s="243" t="s">
        <v>344</v>
      </c>
      <c r="F14" s="243"/>
      <c r="G14" s="243"/>
      <c r="H14" s="243"/>
      <c r="I14" s="243"/>
      <c r="J14" s="243"/>
      <c r="K14" s="243"/>
      <c r="L14" s="243"/>
      <c r="M14" s="242">
        <f>M15</f>
        <v>-75494908.79</v>
      </c>
      <c r="N14" s="242"/>
      <c r="O14" s="126">
        <f>O15</f>
        <v>-72256958.15</v>
      </c>
    </row>
    <row r="15" spans="1:15" ht="30" customHeight="1">
      <c r="A15" s="7">
        <v>4</v>
      </c>
      <c r="B15" s="243" t="s">
        <v>139</v>
      </c>
      <c r="C15" s="243"/>
      <c r="D15" s="243"/>
      <c r="E15" s="244" t="s">
        <v>343</v>
      </c>
      <c r="F15" s="244"/>
      <c r="G15" s="244"/>
      <c r="H15" s="244"/>
      <c r="I15" s="244"/>
      <c r="J15" s="244"/>
      <c r="K15" s="244"/>
      <c r="L15" s="244"/>
      <c r="M15" s="242">
        <v>-75494908.79</v>
      </c>
      <c r="N15" s="242"/>
      <c r="O15" s="10">
        <v>-72256958.15</v>
      </c>
    </row>
    <row r="16" spans="1:15" ht="15.75">
      <c r="A16" s="7">
        <v>5</v>
      </c>
      <c r="B16" s="243" t="s">
        <v>140</v>
      </c>
      <c r="C16" s="243"/>
      <c r="D16" s="243"/>
      <c r="E16" s="243" t="s">
        <v>345</v>
      </c>
      <c r="F16" s="243"/>
      <c r="G16" s="243"/>
      <c r="H16" s="243"/>
      <c r="I16" s="243"/>
      <c r="J16" s="243"/>
      <c r="K16" s="243"/>
      <c r="L16" s="243"/>
      <c r="M16" s="242">
        <v>76952694.59</v>
      </c>
      <c r="N16" s="242"/>
      <c r="O16" s="126">
        <v>71316844.08</v>
      </c>
    </row>
    <row r="17" spans="1:15" ht="15.75">
      <c r="A17" s="7">
        <v>6</v>
      </c>
      <c r="B17" s="243" t="s">
        <v>141</v>
      </c>
      <c r="C17" s="243"/>
      <c r="D17" s="243"/>
      <c r="E17" s="243" t="s">
        <v>142</v>
      </c>
      <c r="F17" s="243"/>
      <c r="G17" s="243"/>
      <c r="H17" s="243"/>
      <c r="I17" s="243"/>
      <c r="J17" s="243"/>
      <c r="K17" s="243"/>
      <c r="L17" s="243"/>
      <c r="M17" s="242">
        <f>SUM(M16)</f>
        <v>76952694.59</v>
      </c>
      <c r="N17" s="242"/>
      <c r="O17" s="126">
        <f>O16</f>
        <v>71316844.08</v>
      </c>
    </row>
    <row r="18" spans="1:15" ht="29.25" customHeight="1">
      <c r="A18" s="7">
        <v>7</v>
      </c>
      <c r="B18" s="243" t="s">
        <v>143</v>
      </c>
      <c r="C18" s="243"/>
      <c r="D18" s="243"/>
      <c r="E18" s="244" t="s">
        <v>346</v>
      </c>
      <c r="F18" s="244"/>
      <c r="G18" s="244"/>
      <c r="H18" s="244"/>
      <c r="I18" s="244"/>
      <c r="J18" s="244"/>
      <c r="K18" s="244"/>
      <c r="L18" s="244"/>
      <c r="M18" s="242">
        <f>SUM(M16)</f>
        <v>76952694.59</v>
      </c>
      <c r="N18" s="242"/>
      <c r="O18" s="126">
        <f>O16</f>
        <v>71316844.08</v>
      </c>
    </row>
    <row r="19" spans="1:15" ht="29.25" customHeight="1">
      <c r="A19" s="7">
        <v>8</v>
      </c>
      <c r="B19" s="243" t="s">
        <v>144</v>
      </c>
      <c r="C19" s="243"/>
      <c r="D19" s="243"/>
      <c r="E19" s="244" t="s">
        <v>347</v>
      </c>
      <c r="F19" s="244"/>
      <c r="G19" s="244"/>
      <c r="H19" s="244"/>
      <c r="I19" s="244"/>
      <c r="J19" s="244"/>
      <c r="K19" s="244"/>
      <c r="L19" s="244"/>
      <c r="M19" s="242">
        <f>SUM(M16)</f>
        <v>76952694.59</v>
      </c>
      <c r="N19" s="242"/>
      <c r="O19" s="126">
        <f>O16</f>
        <v>71316844.08</v>
      </c>
    </row>
    <row r="20" spans="1:15" ht="15.75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3"/>
      <c r="N20" s="254"/>
      <c r="O20" s="9"/>
    </row>
    <row r="21" ht="12.75">
      <c r="M21" s="10"/>
    </row>
    <row r="22" ht="12.75">
      <c r="O22" s="1" t="s">
        <v>163</v>
      </c>
    </row>
    <row r="23" spans="13:15" ht="12.75">
      <c r="M23" s="10">
        <f>M15+M18-M12</f>
        <v>-3.026798367500305E-09</v>
      </c>
      <c r="O23" s="10"/>
    </row>
  </sheetData>
  <sheetProtection selectLockedCells="1" selectUnlockedCells="1"/>
  <mergeCells count="34">
    <mergeCell ref="B19:D19"/>
    <mergeCell ref="E19:L19"/>
    <mergeCell ref="B17:D17"/>
    <mergeCell ref="E17:L17"/>
    <mergeCell ref="M17:N17"/>
    <mergeCell ref="B16:D16"/>
    <mergeCell ref="E16:L16"/>
    <mergeCell ref="M16:N16"/>
    <mergeCell ref="B12:D12"/>
    <mergeCell ref="E12:L12"/>
    <mergeCell ref="M12:N12"/>
    <mergeCell ref="B11:D11"/>
    <mergeCell ref="A20:L20"/>
    <mergeCell ref="M20:N20"/>
    <mergeCell ref="M18:N18"/>
    <mergeCell ref="B18:D18"/>
    <mergeCell ref="E18:L18"/>
    <mergeCell ref="M19:N19"/>
    <mergeCell ref="A7:O7"/>
    <mergeCell ref="A8:O8"/>
    <mergeCell ref="B10:D10"/>
    <mergeCell ref="E10:L10"/>
    <mergeCell ref="M10:N10"/>
    <mergeCell ref="E11:L11"/>
    <mergeCell ref="M11:N11"/>
    <mergeCell ref="M15:N15"/>
    <mergeCell ref="B13:D13"/>
    <mergeCell ref="E13:L13"/>
    <mergeCell ref="M13:N13"/>
    <mergeCell ref="B14:D14"/>
    <mergeCell ref="E14:L14"/>
    <mergeCell ref="M14:N14"/>
    <mergeCell ref="B15:D15"/>
    <mergeCell ref="E15:L15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U125"/>
  <sheetViews>
    <sheetView view="pageBreakPreview" zoomScale="70" zoomScaleSheetLayoutView="70" zoomScalePageLayoutView="0" workbookViewId="0" topLeftCell="A1">
      <selection activeCell="P3" sqref="P3:Q3"/>
    </sheetView>
  </sheetViews>
  <sheetFormatPr defaultColWidth="9.00390625" defaultRowHeight="12.75"/>
  <cols>
    <col min="1" max="1" width="5.125" style="0" customWidth="1"/>
    <col min="2" max="2" width="5.375" style="0" customWidth="1"/>
    <col min="3" max="3" width="4.125" style="0" customWidth="1"/>
    <col min="4" max="4" width="5.375" style="0" customWidth="1"/>
    <col min="5" max="5" width="5.125" style="0" customWidth="1"/>
    <col min="6" max="6" width="5.75390625" style="0" customWidth="1"/>
    <col min="7" max="7" width="5.125" style="0" customWidth="1"/>
    <col min="8" max="8" width="6.875" style="0" customWidth="1"/>
    <col min="9" max="9" width="14.625" style="0" customWidth="1"/>
    <col min="16" max="18" width="16.25390625" style="132" customWidth="1"/>
    <col min="19" max="19" width="21.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1"/>
      <c r="P1" s="125" t="s">
        <v>14</v>
      </c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  <c r="P2" s="125" t="s">
        <v>24</v>
      </c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P3" s="125" t="s">
        <v>1144</v>
      </c>
    </row>
    <row r="4" spans="2:15" ht="20.25">
      <c r="B4" s="11"/>
      <c r="C4" s="11"/>
      <c r="D4" s="11"/>
      <c r="E4" s="11"/>
      <c r="L4" s="11"/>
      <c r="M4" s="11"/>
      <c r="N4" s="11"/>
      <c r="O4" s="11"/>
    </row>
    <row r="5" spans="1:18" ht="23.25">
      <c r="A5" s="274" t="s">
        <v>1117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</row>
    <row r="6" spans="1:18" ht="23.2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</row>
    <row r="7" spans="1:18" ht="23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3"/>
      <c r="Q7" s="133"/>
      <c r="R7" s="133"/>
    </row>
    <row r="8" spans="2:18" ht="18">
      <c r="B8" s="13"/>
      <c r="C8" s="13"/>
      <c r="I8" s="275" t="s">
        <v>1124</v>
      </c>
      <c r="J8" s="275"/>
      <c r="K8" s="275"/>
      <c r="L8" s="275"/>
      <c r="M8" s="275"/>
      <c r="N8" s="275"/>
      <c r="O8" s="275"/>
      <c r="P8" s="275"/>
      <c r="Q8" s="275"/>
      <c r="R8" s="275"/>
    </row>
    <row r="9" spans="1:18" ht="0.75" customHeight="1">
      <c r="A9" s="13"/>
      <c r="B9" s="13"/>
      <c r="C9" s="14"/>
      <c r="D9" s="13"/>
      <c r="E9" s="13"/>
      <c r="F9" s="276" t="s">
        <v>130</v>
      </c>
      <c r="G9" s="276"/>
      <c r="H9" s="276"/>
      <c r="I9" s="276"/>
      <c r="J9" s="13"/>
      <c r="K9" s="13"/>
      <c r="L9" s="13"/>
      <c r="M9" s="13"/>
      <c r="N9" s="13"/>
      <c r="O9" s="13"/>
      <c r="P9" s="134"/>
      <c r="Q9" s="134"/>
      <c r="R9" s="134"/>
    </row>
    <row r="10" spans="1:18" ht="176.25" customHeight="1">
      <c r="A10" s="70"/>
      <c r="B10" s="71" t="s">
        <v>145</v>
      </c>
      <c r="C10" s="70" t="s">
        <v>43</v>
      </c>
      <c r="D10" s="70" t="s">
        <v>44</v>
      </c>
      <c r="E10" s="70" t="s">
        <v>45</v>
      </c>
      <c r="F10" s="71" t="s">
        <v>46</v>
      </c>
      <c r="G10" s="70" t="s">
        <v>47</v>
      </c>
      <c r="H10" s="72" t="s">
        <v>48</v>
      </c>
      <c r="I10" s="72" t="s">
        <v>49</v>
      </c>
      <c r="J10" s="277" t="s">
        <v>162</v>
      </c>
      <c r="K10" s="277"/>
      <c r="L10" s="277"/>
      <c r="M10" s="277"/>
      <c r="N10" s="277"/>
      <c r="O10" s="277"/>
      <c r="P10" s="135" t="s">
        <v>1118</v>
      </c>
      <c r="Q10" s="135" t="s">
        <v>1119</v>
      </c>
      <c r="R10" s="135" t="s">
        <v>1120</v>
      </c>
    </row>
    <row r="11" spans="1:18" s="15" customFormat="1" ht="18" customHeight="1">
      <c r="A11" s="68">
        <v>1</v>
      </c>
      <c r="B11" s="73">
        <v>2</v>
      </c>
      <c r="C11" s="68">
        <v>3</v>
      </c>
      <c r="D11" s="68">
        <v>4</v>
      </c>
      <c r="E11" s="68">
        <v>5</v>
      </c>
      <c r="F11" s="68">
        <v>6</v>
      </c>
      <c r="G11" s="68">
        <v>7</v>
      </c>
      <c r="H11" s="74">
        <v>8</v>
      </c>
      <c r="I11" s="75">
        <v>9</v>
      </c>
      <c r="J11" s="278">
        <v>10</v>
      </c>
      <c r="K11" s="278"/>
      <c r="L11" s="278"/>
      <c r="M11" s="278"/>
      <c r="N11" s="278"/>
      <c r="O11" s="278"/>
      <c r="P11" s="215">
        <v>11</v>
      </c>
      <c r="Q11" s="215">
        <v>12</v>
      </c>
      <c r="R11" s="215">
        <v>13</v>
      </c>
    </row>
    <row r="12" spans="1:18" ht="15.75">
      <c r="A12" s="8">
        <v>1</v>
      </c>
      <c r="B12" s="108" t="s">
        <v>167</v>
      </c>
      <c r="C12" s="108">
        <v>1</v>
      </c>
      <c r="D12" s="108" t="s">
        <v>174</v>
      </c>
      <c r="E12" s="108" t="s">
        <v>174</v>
      </c>
      <c r="F12" s="108" t="s">
        <v>167</v>
      </c>
      <c r="G12" s="108" t="s">
        <v>174</v>
      </c>
      <c r="H12" s="108" t="s">
        <v>168</v>
      </c>
      <c r="I12" s="108" t="s">
        <v>167</v>
      </c>
      <c r="J12" s="270" t="s">
        <v>146</v>
      </c>
      <c r="K12" s="271"/>
      <c r="L12" s="271"/>
      <c r="M12" s="271"/>
      <c r="N12" s="271"/>
      <c r="O12" s="272"/>
      <c r="P12" s="136">
        <f>P13+P27+P37+P48+P54+P58+P61</f>
        <v>30058418.9</v>
      </c>
      <c r="Q12" s="136">
        <f>Q13+Q27+Q37+Q48+Q54+Q58+Q61</f>
        <v>30010411.18</v>
      </c>
      <c r="R12" s="136">
        <f>Q12*100/P12</f>
        <v>99.84028527861125</v>
      </c>
    </row>
    <row r="13" spans="1:19" ht="37.5" customHeight="1">
      <c r="A13" s="8">
        <f>A12+1</f>
        <v>2</v>
      </c>
      <c r="B13" s="108" t="s">
        <v>167</v>
      </c>
      <c r="C13" s="108">
        <v>1</v>
      </c>
      <c r="D13" s="108" t="s">
        <v>165</v>
      </c>
      <c r="E13" s="108" t="s">
        <v>174</v>
      </c>
      <c r="F13" s="108" t="s">
        <v>167</v>
      </c>
      <c r="G13" s="108" t="s">
        <v>174</v>
      </c>
      <c r="H13" s="108" t="s">
        <v>168</v>
      </c>
      <c r="I13" s="108" t="s">
        <v>167</v>
      </c>
      <c r="J13" s="273" t="s">
        <v>147</v>
      </c>
      <c r="K13" s="273"/>
      <c r="L13" s="273"/>
      <c r="M13" s="273"/>
      <c r="N13" s="273"/>
      <c r="O13" s="273"/>
      <c r="P13" s="136">
        <f>P14</f>
        <v>27577098.61</v>
      </c>
      <c r="Q13" s="136">
        <f>Q14</f>
        <v>27725708.95</v>
      </c>
      <c r="R13" s="136">
        <f aca="true" t="shared" si="0" ref="R13:R71">Q13*100/P13</f>
        <v>100.53889041085023</v>
      </c>
      <c r="S13" s="21"/>
    </row>
    <row r="14" spans="1:18" ht="37.5" customHeight="1">
      <c r="A14" s="8">
        <f aca="true" t="shared" si="1" ref="A14:A75">A13+1</f>
        <v>3</v>
      </c>
      <c r="B14" s="108" t="s">
        <v>167</v>
      </c>
      <c r="C14" s="108" t="s">
        <v>164</v>
      </c>
      <c r="D14" s="108" t="s">
        <v>165</v>
      </c>
      <c r="E14" s="108" t="s">
        <v>166</v>
      </c>
      <c r="F14" s="108" t="s">
        <v>167</v>
      </c>
      <c r="G14" s="108" t="s">
        <v>174</v>
      </c>
      <c r="H14" s="108" t="s">
        <v>168</v>
      </c>
      <c r="I14" s="108" t="s">
        <v>167</v>
      </c>
      <c r="J14" s="273" t="s">
        <v>148</v>
      </c>
      <c r="K14" s="273"/>
      <c r="L14" s="273"/>
      <c r="M14" s="273"/>
      <c r="N14" s="273"/>
      <c r="O14" s="273"/>
      <c r="P14" s="136">
        <f>P16+P18+P20</f>
        <v>27577098.61</v>
      </c>
      <c r="Q14" s="136">
        <f>Q16+Q18+Q20</f>
        <v>27725708.95</v>
      </c>
      <c r="R14" s="136">
        <f t="shared" si="0"/>
        <v>100.53889041085023</v>
      </c>
    </row>
    <row r="15" spans="1:18" ht="103.5" customHeight="1">
      <c r="A15" s="8">
        <f t="shared" si="1"/>
        <v>4</v>
      </c>
      <c r="B15" s="108">
        <v>182</v>
      </c>
      <c r="C15" s="108" t="s">
        <v>164</v>
      </c>
      <c r="D15" s="108" t="s">
        <v>165</v>
      </c>
      <c r="E15" s="108" t="s">
        <v>166</v>
      </c>
      <c r="F15" s="108" t="s">
        <v>170</v>
      </c>
      <c r="G15" s="108" t="s">
        <v>165</v>
      </c>
      <c r="H15" s="108" t="s">
        <v>168</v>
      </c>
      <c r="I15" s="108" t="s">
        <v>169</v>
      </c>
      <c r="J15" s="258" t="s">
        <v>100</v>
      </c>
      <c r="K15" s="258"/>
      <c r="L15" s="258"/>
      <c r="M15" s="258"/>
      <c r="N15" s="258"/>
      <c r="O15" s="258"/>
      <c r="P15" s="136">
        <f>P16</f>
        <v>27514517.41</v>
      </c>
      <c r="Q15" s="136">
        <v>28932.841</v>
      </c>
      <c r="R15" s="136">
        <f t="shared" si="0"/>
        <v>0.10515481906829491</v>
      </c>
    </row>
    <row r="16" spans="1:18" ht="103.5" customHeight="1">
      <c r="A16" s="8">
        <f t="shared" si="1"/>
        <v>5</v>
      </c>
      <c r="B16" s="108">
        <v>182</v>
      </c>
      <c r="C16" s="108" t="s">
        <v>164</v>
      </c>
      <c r="D16" s="108" t="s">
        <v>165</v>
      </c>
      <c r="E16" s="108" t="s">
        <v>166</v>
      </c>
      <c r="F16" s="108" t="s">
        <v>170</v>
      </c>
      <c r="G16" s="108" t="s">
        <v>165</v>
      </c>
      <c r="H16" s="108" t="s">
        <v>168</v>
      </c>
      <c r="I16" s="108" t="s">
        <v>169</v>
      </c>
      <c r="J16" s="258" t="s">
        <v>100</v>
      </c>
      <c r="K16" s="258"/>
      <c r="L16" s="258"/>
      <c r="M16" s="258"/>
      <c r="N16" s="258"/>
      <c r="O16" s="258"/>
      <c r="P16" s="136">
        <v>27514517.41</v>
      </c>
      <c r="Q16" s="136">
        <v>27727687.47</v>
      </c>
      <c r="R16" s="136">
        <f t="shared" si="0"/>
        <v>100.7747548569488</v>
      </c>
    </row>
    <row r="17" spans="1:18" ht="135.75" customHeight="1">
      <c r="A17" s="8">
        <f t="shared" si="1"/>
        <v>6</v>
      </c>
      <c r="B17" s="108">
        <v>182</v>
      </c>
      <c r="C17" s="108" t="s">
        <v>164</v>
      </c>
      <c r="D17" s="108" t="s">
        <v>165</v>
      </c>
      <c r="E17" s="108" t="s">
        <v>166</v>
      </c>
      <c r="F17" s="108" t="s">
        <v>171</v>
      </c>
      <c r="G17" s="108" t="s">
        <v>165</v>
      </c>
      <c r="H17" s="108" t="s">
        <v>168</v>
      </c>
      <c r="I17" s="108" t="s">
        <v>169</v>
      </c>
      <c r="J17" s="258" t="s">
        <v>348</v>
      </c>
      <c r="K17" s="258"/>
      <c r="L17" s="258"/>
      <c r="M17" s="258"/>
      <c r="N17" s="258"/>
      <c r="O17" s="258"/>
      <c r="P17" s="136">
        <v>12114.2</v>
      </c>
      <c r="Q17" s="136">
        <v>10657.46</v>
      </c>
      <c r="R17" s="136">
        <f t="shared" si="0"/>
        <v>87.97493850192336</v>
      </c>
    </row>
    <row r="18" spans="1:18" ht="135.75" customHeight="1">
      <c r="A18" s="8">
        <f t="shared" si="1"/>
        <v>7</v>
      </c>
      <c r="B18" s="108">
        <v>182</v>
      </c>
      <c r="C18" s="108" t="s">
        <v>164</v>
      </c>
      <c r="D18" s="108" t="s">
        <v>165</v>
      </c>
      <c r="E18" s="108" t="s">
        <v>166</v>
      </c>
      <c r="F18" s="108" t="s">
        <v>171</v>
      </c>
      <c r="G18" s="108" t="s">
        <v>165</v>
      </c>
      <c r="H18" s="108" t="s">
        <v>168</v>
      </c>
      <c r="I18" s="108" t="s">
        <v>169</v>
      </c>
      <c r="J18" s="258" t="s">
        <v>348</v>
      </c>
      <c r="K18" s="258"/>
      <c r="L18" s="258"/>
      <c r="M18" s="258"/>
      <c r="N18" s="258"/>
      <c r="O18" s="258"/>
      <c r="P18" s="136">
        <v>12114.2</v>
      </c>
      <c r="Q18" s="136">
        <v>10657.46</v>
      </c>
      <c r="R18" s="136">
        <f t="shared" si="0"/>
        <v>87.97493850192336</v>
      </c>
    </row>
    <row r="19" spans="1:18" ht="64.5" customHeight="1">
      <c r="A19" s="8">
        <f t="shared" si="1"/>
        <v>8</v>
      </c>
      <c r="B19" s="108">
        <v>182</v>
      </c>
      <c r="C19" s="108" t="s">
        <v>164</v>
      </c>
      <c r="D19" s="108" t="s">
        <v>165</v>
      </c>
      <c r="E19" s="108" t="s">
        <v>166</v>
      </c>
      <c r="F19" s="108" t="s">
        <v>175</v>
      </c>
      <c r="G19" s="108" t="s">
        <v>165</v>
      </c>
      <c r="H19" s="108" t="s">
        <v>168</v>
      </c>
      <c r="I19" s="108" t="s">
        <v>169</v>
      </c>
      <c r="J19" s="258" t="s">
        <v>101</v>
      </c>
      <c r="K19" s="258"/>
      <c r="L19" s="258"/>
      <c r="M19" s="258"/>
      <c r="N19" s="258"/>
      <c r="O19" s="258"/>
      <c r="P19" s="136">
        <v>50467</v>
      </c>
      <c r="Q19" s="136">
        <v>-12635.98</v>
      </c>
      <c r="R19" s="136">
        <f t="shared" si="0"/>
        <v>-25.03810410763469</v>
      </c>
    </row>
    <row r="20" spans="1:18" ht="56.25" customHeight="1">
      <c r="A20" s="8">
        <f t="shared" si="1"/>
        <v>9</v>
      </c>
      <c r="B20" s="108">
        <v>182</v>
      </c>
      <c r="C20" s="108" t="s">
        <v>164</v>
      </c>
      <c r="D20" s="108" t="s">
        <v>165</v>
      </c>
      <c r="E20" s="108" t="s">
        <v>166</v>
      </c>
      <c r="F20" s="108" t="s">
        <v>175</v>
      </c>
      <c r="G20" s="108" t="s">
        <v>165</v>
      </c>
      <c r="H20" s="108" t="s">
        <v>168</v>
      </c>
      <c r="I20" s="108" t="s">
        <v>169</v>
      </c>
      <c r="J20" s="258" t="s">
        <v>101</v>
      </c>
      <c r="K20" s="258"/>
      <c r="L20" s="258"/>
      <c r="M20" s="258"/>
      <c r="N20" s="258"/>
      <c r="O20" s="258"/>
      <c r="P20" s="136">
        <v>50467</v>
      </c>
      <c r="Q20" s="136">
        <v>-12635.98</v>
      </c>
      <c r="R20" s="136">
        <f t="shared" si="0"/>
        <v>-25.03810410763469</v>
      </c>
    </row>
    <row r="21" spans="1:18" ht="37.5" customHeight="1" hidden="1">
      <c r="A21" s="8">
        <f t="shared" si="1"/>
        <v>10</v>
      </c>
      <c r="B21" s="108" t="s">
        <v>167</v>
      </c>
      <c r="C21" s="108" t="s">
        <v>164</v>
      </c>
      <c r="D21" s="108" t="s">
        <v>199</v>
      </c>
      <c r="E21" s="108" t="s">
        <v>174</v>
      </c>
      <c r="F21" s="108" t="s">
        <v>167</v>
      </c>
      <c r="G21" s="108" t="s">
        <v>174</v>
      </c>
      <c r="H21" s="108" t="s">
        <v>168</v>
      </c>
      <c r="I21" s="108" t="s">
        <v>167</v>
      </c>
      <c r="J21" s="273" t="s">
        <v>15</v>
      </c>
      <c r="K21" s="273"/>
      <c r="L21" s="273"/>
      <c r="M21" s="273"/>
      <c r="N21" s="273"/>
      <c r="O21" s="273"/>
      <c r="P21" s="136">
        <f>P23+P24+P26+P25</f>
        <v>0</v>
      </c>
      <c r="Q21" s="136">
        <f>Q23+Q24+Q26+Q25</f>
        <v>0</v>
      </c>
      <c r="R21" s="136" t="e">
        <f t="shared" si="0"/>
        <v>#DIV/0!</v>
      </c>
    </row>
    <row r="22" spans="1:18" ht="51.75" customHeight="1" hidden="1">
      <c r="A22" s="8">
        <f t="shared" si="1"/>
        <v>11</v>
      </c>
      <c r="B22" s="108" t="s">
        <v>167</v>
      </c>
      <c r="C22" s="108" t="s">
        <v>164</v>
      </c>
      <c r="D22" s="108" t="s">
        <v>199</v>
      </c>
      <c r="E22" s="108" t="s">
        <v>166</v>
      </c>
      <c r="F22" s="108" t="s">
        <v>167</v>
      </c>
      <c r="G22" s="108" t="s">
        <v>165</v>
      </c>
      <c r="H22" s="108" t="s">
        <v>168</v>
      </c>
      <c r="I22" s="108" t="s">
        <v>169</v>
      </c>
      <c r="J22" s="258" t="s">
        <v>106</v>
      </c>
      <c r="K22" s="258"/>
      <c r="L22" s="258"/>
      <c r="M22" s="258"/>
      <c r="N22" s="258"/>
      <c r="O22" s="258"/>
      <c r="P22" s="136"/>
      <c r="Q22" s="136"/>
      <c r="R22" s="136" t="e">
        <f t="shared" si="0"/>
        <v>#DIV/0!</v>
      </c>
    </row>
    <row r="23" spans="1:18" ht="57" customHeight="1" hidden="1">
      <c r="A23" s="8">
        <f t="shared" si="1"/>
        <v>12</v>
      </c>
      <c r="B23" s="108" t="s">
        <v>61</v>
      </c>
      <c r="C23" s="108" t="s">
        <v>164</v>
      </c>
      <c r="D23" s="108" t="s">
        <v>199</v>
      </c>
      <c r="E23" s="108" t="s">
        <v>166</v>
      </c>
      <c r="F23" s="108" t="s">
        <v>16</v>
      </c>
      <c r="G23" s="108" t="s">
        <v>165</v>
      </c>
      <c r="H23" s="108" t="s">
        <v>168</v>
      </c>
      <c r="I23" s="108" t="s">
        <v>169</v>
      </c>
      <c r="J23" s="258" t="s">
        <v>17</v>
      </c>
      <c r="K23" s="258"/>
      <c r="L23" s="258"/>
      <c r="M23" s="258"/>
      <c r="N23" s="258"/>
      <c r="O23" s="258"/>
      <c r="P23" s="136"/>
      <c r="Q23" s="136"/>
      <c r="R23" s="136" t="e">
        <f t="shared" si="0"/>
        <v>#DIV/0!</v>
      </c>
    </row>
    <row r="24" spans="1:18" ht="78" customHeight="1" hidden="1">
      <c r="A24" s="8">
        <f t="shared" si="1"/>
        <v>13</v>
      </c>
      <c r="B24" s="108" t="s">
        <v>61</v>
      </c>
      <c r="C24" s="108" t="s">
        <v>164</v>
      </c>
      <c r="D24" s="108" t="s">
        <v>199</v>
      </c>
      <c r="E24" s="108" t="s">
        <v>166</v>
      </c>
      <c r="F24" s="108" t="s">
        <v>68</v>
      </c>
      <c r="G24" s="108" t="s">
        <v>165</v>
      </c>
      <c r="H24" s="108" t="s">
        <v>168</v>
      </c>
      <c r="I24" s="108" t="s">
        <v>169</v>
      </c>
      <c r="J24" s="258" t="s">
        <v>18</v>
      </c>
      <c r="K24" s="258"/>
      <c r="L24" s="258"/>
      <c r="M24" s="258"/>
      <c r="N24" s="258"/>
      <c r="O24" s="258"/>
      <c r="P24" s="136"/>
      <c r="Q24" s="136"/>
      <c r="R24" s="136" t="e">
        <f t="shared" si="0"/>
        <v>#DIV/0!</v>
      </c>
    </row>
    <row r="25" spans="1:18" ht="78.75" customHeight="1" hidden="1">
      <c r="A25" s="8">
        <f t="shared" si="1"/>
        <v>14</v>
      </c>
      <c r="B25" s="108" t="s">
        <v>61</v>
      </c>
      <c r="C25" s="108" t="s">
        <v>164</v>
      </c>
      <c r="D25" s="108" t="s">
        <v>199</v>
      </c>
      <c r="E25" s="108" t="s">
        <v>166</v>
      </c>
      <c r="F25" s="108" t="s">
        <v>20</v>
      </c>
      <c r="G25" s="108" t="s">
        <v>165</v>
      </c>
      <c r="H25" s="108" t="s">
        <v>168</v>
      </c>
      <c r="I25" s="108" t="s">
        <v>169</v>
      </c>
      <c r="J25" s="258" t="s">
        <v>19</v>
      </c>
      <c r="K25" s="258"/>
      <c r="L25" s="258"/>
      <c r="M25" s="258"/>
      <c r="N25" s="258"/>
      <c r="O25" s="258"/>
      <c r="P25" s="136"/>
      <c r="Q25" s="136"/>
      <c r="R25" s="136" t="e">
        <f t="shared" si="0"/>
        <v>#DIV/0!</v>
      </c>
    </row>
    <row r="26" spans="1:18" ht="63.75" customHeight="1" hidden="1">
      <c r="A26" s="8">
        <f t="shared" si="1"/>
        <v>15</v>
      </c>
      <c r="B26" s="108" t="s">
        <v>61</v>
      </c>
      <c r="C26" s="108" t="s">
        <v>164</v>
      </c>
      <c r="D26" s="108" t="s">
        <v>199</v>
      </c>
      <c r="E26" s="108" t="s">
        <v>166</v>
      </c>
      <c r="F26" s="108" t="s">
        <v>21</v>
      </c>
      <c r="G26" s="108" t="s">
        <v>165</v>
      </c>
      <c r="H26" s="108" t="s">
        <v>168</v>
      </c>
      <c r="I26" s="108" t="s">
        <v>169</v>
      </c>
      <c r="J26" s="259" t="s">
        <v>22</v>
      </c>
      <c r="K26" s="279"/>
      <c r="L26" s="279"/>
      <c r="M26" s="279"/>
      <c r="N26" s="279"/>
      <c r="O26" s="280"/>
      <c r="P26" s="136"/>
      <c r="Q26" s="136"/>
      <c r="R26" s="136" t="e">
        <f t="shared" si="0"/>
        <v>#DIV/0!</v>
      </c>
    </row>
    <row r="27" spans="1:18" ht="37.5" customHeight="1">
      <c r="A27" s="8">
        <v>10</v>
      </c>
      <c r="B27" s="108" t="s">
        <v>167</v>
      </c>
      <c r="C27" s="108" t="s">
        <v>164</v>
      </c>
      <c r="D27" s="108" t="s">
        <v>199</v>
      </c>
      <c r="E27" s="108" t="s">
        <v>174</v>
      </c>
      <c r="F27" s="108" t="s">
        <v>167</v>
      </c>
      <c r="G27" s="108" t="s">
        <v>174</v>
      </c>
      <c r="H27" s="108" t="s">
        <v>168</v>
      </c>
      <c r="I27" s="108" t="s">
        <v>167</v>
      </c>
      <c r="J27" s="273" t="s">
        <v>15</v>
      </c>
      <c r="K27" s="273"/>
      <c r="L27" s="273"/>
      <c r="M27" s="273"/>
      <c r="N27" s="273"/>
      <c r="O27" s="273"/>
      <c r="P27" s="136">
        <v>403084</v>
      </c>
      <c r="Q27" s="136">
        <v>381578.55</v>
      </c>
      <c r="R27" s="136">
        <f t="shared" si="0"/>
        <v>94.6647721070546</v>
      </c>
    </row>
    <row r="28" spans="1:18" ht="51.75" customHeight="1">
      <c r="A28" s="8">
        <f t="shared" si="1"/>
        <v>11</v>
      </c>
      <c r="B28" s="108" t="s">
        <v>167</v>
      </c>
      <c r="C28" s="108" t="s">
        <v>164</v>
      </c>
      <c r="D28" s="108" t="s">
        <v>199</v>
      </c>
      <c r="E28" s="108" t="s">
        <v>166</v>
      </c>
      <c r="F28" s="108" t="s">
        <v>167</v>
      </c>
      <c r="G28" s="108" t="s">
        <v>165</v>
      </c>
      <c r="H28" s="108" t="s">
        <v>168</v>
      </c>
      <c r="I28" s="108" t="s">
        <v>169</v>
      </c>
      <c r="J28" s="258" t="s">
        <v>106</v>
      </c>
      <c r="K28" s="258"/>
      <c r="L28" s="258"/>
      <c r="M28" s="258"/>
      <c r="N28" s="258"/>
      <c r="O28" s="258"/>
      <c r="P28" s="136">
        <v>403084</v>
      </c>
      <c r="Q28" s="136">
        <v>381578.55</v>
      </c>
      <c r="R28" s="136">
        <f t="shared" si="0"/>
        <v>94.6647721070546</v>
      </c>
    </row>
    <row r="29" spans="1:18" ht="96" customHeight="1">
      <c r="A29" s="8">
        <f t="shared" si="1"/>
        <v>12</v>
      </c>
      <c r="B29" s="108" t="s">
        <v>61</v>
      </c>
      <c r="C29" s="108" t="s">
        <v>164</v>
      </c>
      <c r="D29" s="108" t="s">
        <v>199</v>
      </c>
      <c r="E29" s="108" t="s">
        <v>166</v>
      </c>
      <c r="F29" s="108" t="s">
        <v>16</v>
      </c>
      <c r="G29" s="108" t="s">
        <v>165</v>
      </c>
      <c r="H29" s="108" t="s">
        <v>168</v>
      </c>
      <c r="I29" s="108" t="s">
        <v>169</v>
      </c>
      <c r="J29" s="258" t="s">
        <v>349</v>
      </c>
      <c r="K29" s="258"/>
      <c r="L29" s="258"/>
      <c r="M29" s="258"/>
      <c r="N29" s="258"/>
      <c r="O29" s="258"/>
      <c r="P29" s="136">
        <v>133021</v>
      </c>
      <c r="Q29" s="136">
        <v>133019.36</v>
      </c>
      <c r="R29" s="136">
        <f t="shared" si="0"/>
        <v>99.99876711195975</v>
      </c>
    </row>
    <row r="30" spans="1:18" ht="96" customHeight="1">
      <c r="A30" s="8">
        <f t="shared" si="1"/>
        <v>13</v>
      </c>
      <c r="B30" s="108" t="s">
        <v>61</v>
      </c>
      <c r="C30" s="108" t="s">
        <v>164</v>
      </c>
      <c r="D30" s="108" t="s">
        <v>199</v>
      </c>
      <c r="E30" s="108" t="s">
        <v>166</v>
      </c>
      <c r="F30" s="108" t="s">
        <v>16</v>
      </c>
      <c r="G30" s="108" t="s">
        <v>165</v>
      </c>
      <c r="H30" s="108" t="s">
        <v>168</v>
      </c>
      <c r="I30" s="108" t="s">
        <v>169</v>
      </c>
      <c r="J30" s="258" t="s">
        <v>349</v>
      </c>
      <c r="K30" s="258"/>
      <c r="L30" s="258"/>
      <c r="M30" s="258"/>
      <c r="N30" s="258"/>
      <c r="O30" s="258"/>
      <c r="P30" s="136">
        <v>133021</v>
      </c>
      <c r="Q30" s="136">
        <v>133019.36</v>
      </c>
      <c r="R30" s="136">
        <f t="shared" si="0"/>
        <v>99.99876711195975</v>
      </c>
    </row>
    <row r="31" spans="1:18" ht="108" customHeight="1">
      <c r="A31" s="8">
        <f t="shared" si="1"/>
        <v>14</v>
      </c>
      <c r="B31" s="108" t="s">
        <v>61</v>
      </c>
      <c r="C31" s="108" t="s">
        <v>164</v>
      </c>
      <c r="D31" s="108" t="s">
        <v>199</v>
      </c>
      <c r="E31" s="108" t="s">
        <v>166</v>
      </c>
      <c r="F31" s="108" t="s">
        <v>68</v>
      </c>
      <c r="G31" s="108" t="s">
        <v>165</v>
      </c>
      <c r="H31" s="108" t="s">
        <v>168</v>
      </c>
      <c r="I31" s="108" t="s">
        <v>169</v>
      </c>
      <c r="J31" s="267" t="s">
        <v>350</v>
      </c>
      <c r="K31" s="268"/>
      <c r="L31" s="268"/>
      <c r="M31" s="268"/>
      <c r="N31" s="268"/>
      <c r="O31" s="269"/>
      <c r="P31" s="136">
        <v>3700</v>
      </c>
      <c r="Q31" s="136">
        <v>3603.58</v>
      </c>
      <c r="R31" s="136">
        <f t="shared" si="0"/>
        <v>97.39405405405405</v>
      </c>
    </row>
    <row r="32" spans="1:18" ht="108" customHeight="1">
      <c r="A32" s="8">
        <f t="shared" si="1"/>
        <v>15</v>
      </c>
      <c r="B32" s="108" t="s">
        <v>61</v>
      </c>
      <c r="C32" s="108" t="s">
        <v>164</v>
      </c>
      <c r="D32" s="108" t="s">
        <v>199</v>
      </c>
      <c r="E32" s="108" t="s">
        <v>166</v>
      </c>
      <c r="F32" s="108" t="s">
        <v>68</v>
      </c>
      <c r="G32" s="108" t="s">
        <v>165</v>
      </c>
      <c r="H32" s="108" t="s">
        <v>168</v>
      </c>
      <c r="I32" s="108" t="s">
        <v>169</v>
      </c>
      <c r="J32" s="267" t="s">
        <v>350</v>
      </c>
      <c r="K32" s="268"/>
      <c r="L32" s="268"/>
      <c r="M32" s="268"/>
      <c r="N32" s="268"/>
      <c r="O32" s="269"/>
      <c r="P32" s="136">
        <v>3700</v>
      </c>
      <c r="Q32" s="136">
        <v>3603.58</v>
      </c>
      <c r="R32" s="136">
        <f t="shared" si="0"/>
        <v>97.39405405405405</v>
      </c>
    </row>
    <row r="33" spans="1:18" ht="94.5" customHeight="1">
      <c r="A33" s="8">
        <f t="shared" si="1"/>
        <v>16</v>
      </c>
      <c r="B33" s="108" t="s">
        <v>61</v>
      </c>
      <c r="C33" s="108" t="s">
        <v>164</v>
      </c>
      <c r="D33" s="108" t="s">
        <v>199</v>
      </c>
      <c r="E33" s="108" t="s">
        <v>166</v>
      </c>
      <c r="F33" s="108" t="s">
        <v>20</v>
      </c>
      <c r="G33" s="108" t="s">
        <v>165</v>
      </c>
      <c r="H33" s="108" t="s">
        <v>168</v>
      </c>
      <c r="I33" s="108" t="s">
        <v>169</v>
      </c>
      <c r="J33" s="258" t="s">
        <v>351</v>
      </c>
      <c r="K33" s="258"/>
      <c r="L33" s="258"/>
      <c r="M33" s="258"/>
      <c r="N33" s="258"/>
      <c r="O33" s="258"/>
      <c r="P33" s="136">
        <v>262063</v>
      </c>
      <c r="Q33" s="136">
        <v>262064.14</v>
      </c>
      <c r="R33" s="136">
        <f t="shared" si="0"/>
        <v>100.0004350099022</v>
      </c>
    </row>
    <row r="34" spans="1:18" ht="94.5" customHeight="1">
      <c r="A34" s="8">
        <f t="shared" si="1"/>
        <v>17</v>
      </c>
      <c r="B34" s="108" t="s">
        <v>61</v>
      </c>
      <c r="C34" s="108" t="s">
        <v>164</v>
      </c>
      <c r="D34" s="108" t="s">
        <v>199</v>
      </c>
      <c r="E34" s="108" t="s">
        <v>166</v>
      </c>
      <c r="F34" s="108" t="s">
        <v>20</v>
      </c>
      <c r="G34" s="108" t="s">
        <v>165</v>
      </c>
      <c r="H34" s="108" t="s">
        <v>168</v>
      </c>
      <c r="I34" s="108" t="s">
        <v>169</v>
      </c>
      <c r="J34" s="258" t="s">
        <v>351</v>
      </c>
      <c r="K34" s="258"/>
      <c r="L34" s="258"/>
      <c r="M34" s="258"/>
      <c r="N34" s="258"/>
      <c r="O34" s="258"/>
      <c r="P34" s="136">
        <v>262063</v>
      </c>
      <c r="Q34" s="136">
        <v>262064.14</v>
      </c>
      <c r="R34" s="136">
        <f t="shared" si="0"/>
        <v>100.0004350099022</v>
      </c>
    </row>
    <row r="35" spans="1:18" ht="92.25" customHeight="1">
      <c r="A35" s="8">
        <f t="shared" si="1"/>
        <v>18</v>
      </c>
      <c r="B35" s="108" t="s">
        <v>61</v>
      </c>
      <c r="C35" s="108" t="s">
        <v>164</v>
      </c>
      <c r="D35" s="108" t="s">
        <v>199</v>
      </c>
      <c r="E35" s="108" t="s">
        <v>166</v>
      </c>
      <c r="F35" s="108" t="s">
        <v>21</v>
      </c>
      <c r="G35" s="108" t="s">
        <v>165</v>
      </c>
      <c r="H35" s="108" t="s">
        <v>168</v>
      </c>
      <c r="I35" s="108" t="s">
        <v>169</v>
      </c>
      <c r="J35" s="259" t="s">
        <v>352</v>
      </c>
      <c r="K35" s="279"/>
      <c r="L35" s="279"/>
      <c r="M35" s="279"/>
      <c r="N35" s="279"/>
      <c r="O35" s="280"/>
      <c r="P35" s="136">
        <v>4300</v>
      </c>
      <c r="Q35" s="136">
        <v>-17108.53</v>
      </c>
      <c r="R35" s="136">
        <f t="shared" si="0"/>
        <v>-397.8727906976744</v>
      </c>
    </row>
    <row r="36" spans="1:18" ht="92.25" customHeight="1">
      <c r="A36" s="8">
        <f t="shared" si="1"/>
        <v>19</v>
      </c>
      <c r="B36" s="108" t="s">
        <v>61</v>
      </c>
      <c r="C36" s="108" t="s">
        <v>164</v>
      </c>
      <c r="D36" s="108" t="s">
        <v>199</v>
      </c>
      <c r="E36" s="108" t="s">
        <v>166</v>
      </c>
      <c r="F36" s="108" t="s">
        <v>21</v>
      </c>
      <c r="G36" s="108" t="s">
        <v>165</v>
      </c>
      <c r="H36" s="108" t="s">
        <v>168</v>
      </c>
      <c r="I36" s="108" t="s">
        <v>169</v>
      </c>
      <c r="J36" s="259" t="s">
        <v>352</v>
      </c>
      <c r="K36" s="279"/>
      <c r="L36" s="279"/>
      <c r="M36" s="279"/>
      <c r="N36" s="279"/>
      <c r="O36" s="280"/>
      <c r="P36" s="136">
        <v>4300</v>
      </c>
      <c r="Q36" s="136">
        <v>-17108.53</v>
      </c>
      <c r="R36" s="136">
        <f t="shared" si="0"/>
        <v>-397.8727906976744</v>
      </c>
    </row>
    <row r="37" spans="1:18" ht="37.5" customHeight="1">
      <c r="A37" s="8">
        <f t="shared" si="1"/>
        <v>20</v>
      </c>
      <c r="B37" s="108" t="s">
        <v>167</v>
      </c>
      <c r="C37" s="108" t="s">
        <v>164</v>
      </c>
      <c r="D37" s="108" t="s">
        <v>173</v>
      </c>
      <c r="E37" s="108" t="s">
        <v>174</v>
      </c>
      <c r="F37" s="108" t="s">
        <v>167</v>
      </c>
      <c r="G37" s="108" t="s">
        <v>174</v>
      </c>
      <c r="H37" s="108" t="s">
        <v>168</v>
      </c>
      <c r="I37" s="108" t="s">
        <v>167</v>
      </c>
      <c r="J37" s="259" t="s">
        <v>102</v>
      </c>
      <c r="K37" s="279"/>
      <c r="L37" s="279"/>
      <c r="M37" s="279"/>
      <c r="N37" s="279"/>
      <c r="O37" s="280"/>
      <c r="P37" s="136">
        <f>P38+P41</f>
        <v>1301358.29</v>
      </c>
      <c r="Q37" s="136">
        <f>Q38+Q41</f>
        <v>1126246.5</v>
      </c>
      <c r="R37" s="136">
        <f t="shared" si="0"/>
        <v>86.5439217358042</v>
      </c>
    </row>
    <row r="38" spans="1:18" ht="37.5" customHeight="1">
      <c r="A38" s="8">
        <f t="shared" si="1"/>
        <v>21</v>
      </c>
      <c r="B38" s="108" t="s">
        <v>167</v>
      </c>
      <c r="C38" s="108" t="s">
        <v>164</v>
      </c>
      <c r="D38" s="108" t="s">
        <v>173</v>
      </c>
      <c r="E38" s="108" t="s">
        <v>165</v>
      </c>
      <c r="F38" s="108" t="s">
        <v>167</v>
      </c>
      <c r="G38" s="108" t="s">
        <v>174</v>
      </c>
      <c r="H38" s="108" t="s">
        <v>168</v>
      </c>
      <c r="I38" s="108">
        <v>110</v>
      </c>
      <c r="J38" s="258" t="s">
        <v>103</v>
      </c>
      <c r="K38" s="258"/>
      <c r="L38" s="258"/>
      <c r="M38" s="258"/>
      <c r="N38" s="258"/>
      <c r="O38" s="258"/>
      <c r="P38" s="136">
        <v>993658.29</v>
      </c>
      <c r="Q38" s="136">
        <v>855718.19</v>
      </c>
      <c r="R38" s="136">
        <f t="shared" si="0"/>
        <v>86.11795409063612</v>
      </c>
    </row>
    <row r="39" spans="1:18" ht="71.25" customHeight="1">
      <c r="A39" s="8">
        <f t="shared" si="1"/>
        <v>22</v>
      </c>
      <c r="B39" s="108" t="s">
        <v>172</v>
      </c>
      <c r="C39" s="108" t="s">
        <v>164</v>
      </c>
      <c r="D39" s="108" t="s">
        <v>173</v>
      </c>
      <c r="E39" s="108" t="s">
        <v>165</v>
      </c>
      <c r="F39" s="108" t="s">
        <v>175</v>
      </c>
      <c r="G39" s="108">
        <v>10</v>
      </c>
      <c r="H39" s="108" t="s">
        <v>168</v>
      </c>
      <c r="I39" s="108">
        <v>110</v>
      </c>
      <c r="J39" s="258" t="s">
        <v>104</v>
      </c>
      <c r="K39" s="258"/>
      <c r="L39" s="258"/>
      <c r="M39" s="258"/>
      <c r="N39" s="258"/>
      <c r="O39" s="258"/>
      <c r="P39" s="136">
        <v>993658.29</v>
      </c>
      <c r="Q39" s="136">
        <v>855718.19</v>
      </c>
      <c r="R39" s="136">
        <f t="shared" si="0"/>
        <v>86.11795409063612</v>
      </c>
    </row>
    <row r="40" spans="1:18" ht="51.75" customHeight="1">
      <c r="A40" s="8">
        <f t="shared" si="1"/>
        <v>23</v>
      </c>
      <c r="B40" s="108" t="s">
        <v>172</v>
      </c>
      <c r="C40" s="108" t="s">
        <v>164</v>
      </c>
      <c r="D40" s="108" t="s">
        <v>173</v>
      </c>
      <c r="E40" s="108" t="s">
        <v>165</v>
      </c>
      <c r="F40" s="108" t="s">
        <v>175</v>
      </c>
      <c r="G40" s="108">
        <v>10</v>
      </c>
      <c r="H40" s="108" t="s">
        <v>168</v>
      </c>
      <c r="I40" s="108">
        <v>110</v>
      </c>
      <c r="J40" s="258" t="s">
        <v>104</v>
      </c>
      <c r="K40" s="258"/>
      <c r="L40" s="258"/>
      <c r="M40" s="258"/>
      <c r="N40" s="258"/>
      <c r="O40" s="258"/>
      <c r="P40" s="136">
        <v>993658.29</v>
      </c>
      <c r="Q40" s="136">
        <v>855718.19</v>
      </c>
      <c r="R40" s="136">
        <f t="shared" si="0"/>
        <v>86.11795409063612</v>
      </c>
    </row>
    <row r="41" spans="1:18" s="17" customFormat="1" ht="37.5" customHeight="1">
      <c r="A41" s="8">
        <f t="shared" si="1"/>
        <v>24</v>
      </c>
      <c r="B41" s="108" t="s">
        <v>167</v>
      </c>
      <c r="C41" s="108" t="s">
        <v>164</v>
      </c>
      <c r="D41" s="108" t="s">
        <v>173</v>
      </c>
      <c r="E41" s="108" t="s">
        <v>173</v>
      </c>
      <c r="F41" s="108" t="s">
        <v>167</v>
      </c>
      <c r="G41" s="108" t="s">
        <v>174</v>
      </c>
      <c r="H41" s="108" t="s">
        <v>168</v>
      </c>
      <c r="I41" s="108">
        <v>110</v>
      </c>
      <c r="J41" s="258" t="s">
        <v>105</v>
      </c>
      <c r="K41" s="258"/>
      <c r="L41" s="258"/>
      <c r="M41" s="258"/>
      <c r="N41" s="258"/>
      <c r="O41" s="258"/>
      <c r="P41" s="136">
        <v>307700</v>
      </c>
      <c r="Q41" s="136">
        <v>270528.31</v>
      </c>
      <c r="R41" s="136">
        <f t="shared" si="0"/>
        <v>87.91950276243094</v>
      </c>
    </row>
    <row r="42" spans="1:18" s="17" customFormat="1" ht="60.75" customHeight="1">
      <c r="A42" s="8">
        <f t="shared" si="1"/>
        <v>25</v>
      </c>
      <c r="B42" s="108" t="s">
        <v>167</v>
      </c>
      <c r="C42" s="108" t="s">
        <v>164</v>
      </c>
      <c r="D42" s="108" t="s">
        <v>173</v>
      </c>
      <c r="E42" s="108" t="s">
        <v>173</v>
      </c>
      <c r="F42" s="108" t="s">
        <v>170</v>
      </c>
      <c r="G42" s="108" t="s">
        <v>174</v>
      </c>
      <c r="H42" s="108" t="s">
        <v>168</v>
      </c>
      <c r="I42" s="108">
        <v>110</v>
      </c>
      <c r="J42" s="258" t="s">
        <v>5</v>
      </c>
      <c r="K42" s="258"/>
      <c r="L42" s="258"/>
      <c r="M42" s="258"/>
      <c r="N42" s="258"/>
      <c r="O42" s="258"/>
      <c r="P42" s="136">
        <v>115</v>
      </c>
      <c r="Q42" s="136">
        <v>88.2</v>
      </c>
      <c r="R42" s="136">
        <f t="shared" si="0"/>
        <v>76.69565217391305</v>
      </c>
    </row>
    <row r="43" spans="1:18" s="17" customFormat="1" ht="90" customHeight="1">
      <c r="A43" s="8">
        <f t="shared" si="1"/>
        <v>26</v>
      </c>
      <c r="B43" s="108" t="s">
        <v>172</v>
      </c>
      <c r="C43" s="108" t="s">
        <v>164</v>
      </c>
      <c r="D43" s="108" t="s">
        <v>173</v>
      </c>
      <c r="E43" s="108" t="s">
        <v>173</v>
      </c>
      <c r="F43" s="108" t="s">
        <v>181</v>
      </c>
      <c r="G43" s="108">
        <v>10</v>
      </c>
      <c r="H43" s="108" t="s">
        <v>168</v>
      </c>
      <c r="I43" s="108">
        <v>110</v>
      </c>
      <c r="J43" s="258" t="s">
        <v>6</v>
      </c>
      <c r="K43" s="258"/>
      <c r="L43" s="258"/>
      <c r="M43" s="258"/>
      <c r="N43" s="258"/>
      <c r="O43" s="258"/>
      <c r="P43" s="136">
        <v>115466</v>
      </c>
      <c r="Q43" s="136">
        <v>115465.98</v>
      </c>
      <c r="R43" s="136">
        <f t="shared" si="0"/>
        <v>99.99998267888382</v>
      </c>
    </row>
    <row r="44" spans="1:18" s="17" customFormat="1" ht="90" customHeight="1">
      <c r="A44" s="8">
        <f t="shared" si="1"/>
        <v>27</v>
      </c>
      <c r="B44" s="108" t="s">
        <v>172</v>
      </c>
      <c r="C44" s="108" t="s">
        <v>164</v>
      </c>
      <c r="D44" s="108" t="s">
        <v>173</v>
      </c>
      <c r="E44" s="108" t="s">
        <v>173</v>
      </c>
      <c r="F44" s="108" t="s">
        <v>181</v>
      </c>
      <c r="G44" s="108">
        <v>10</v>
      </c>
      <c r="H44" s="108" t="s">
        <v>168</v>
      </c>
      <c r="I44" s="108">
        <v>110</v>
      </c>
      <c r="J44" s="258" t="s">
        <v>6</v>
      </c>
      <c r="K44" s="258"/>
      <c r="L44" s="258"/>
      <c r="M44" s="258"/>
      <c r="N44" s="258"/>
      <c r="O44" s="258"/>
      <c r="P44" s="136">
        <v>115466</v>
      </c>
      <c r="Q44" s="136">
        <v>115465.98</v>
      </c>
      <c r="R44" s="136">
        <f t="shared" si="0"/>
        <v>99.99998267888382</v>
      </c>
    </row>
    <row r="45" spans="1:18" s="17" customFormat="1" ht="65.25" customHeight="1">
      <c r="A45" s="8">
        <f t="shared" si="1"/>
        <v>28</v>
      </c>
      <c r="B45" s="108" t="s">
        <v>167</v>
      </c>
      <c r="C45" s="108" t="s">
        <v>164</v>
      </c>
      <c r="D45" s="108" t="s">
        <v>173</v>
      </c>
      <c r="E45" s="108" t="s">
        <v>173</v>
      </c>
      <c r="F45" s="108" t="s">
        <v>171</v>
      </c>
      <c r="G45" s="108" t="s">
        <v>174</v>
      </c>
      <c r="H45" s="108" t="s">
        <v>168</v>
      </c>
      <c r="I45" s="108">
        <v>110</v>
      </c>
      <c r="J45" s="258" t="s">
        <v>7</v>
      </c>
      <c r="K45" s="258"/>
      <c r="L45" s="258"/>
      <c r="M45" s="258"/>
      <c r="N45" s="258"/>
      <c r="O45" s="258"/>
      <c r="P45" s="136">
        <v>192234</v>
      </c>
      <c r="Q45" s="136">
        <v>155062.33</v>
      </c>
      <c r="R45" s="136">
        <f t="shared" si="0"/>
        <v>80.66332178490796</v>
      </c>
    </row>
    <row r="46" spans="1:18" s="17" customFormat="1" ht="93" customHeight="1">
      <c r="A46" s="8">
        <f t="shared" si="1"/>
        <v>29</v>
      </c>
      <c r="B46" s="108" t="s">
        <v>172</v>
      </c>
      <c r="C46" s="108" t="s">
        <v>164</v>
      </c>
      <c r="D46" s="108" t="s">
        <v>173</v>
      </c>
      <c r="E46" s="108" t="s">
        <v>173</v>
      </c>
      <c r="F46" s="108" t="s">
        <v>182</v>
      </c>
      <c r="G46" s="108">
        <v>10</v>
      </c>
      <c r="H46" s="108" t="s">
        <v>168</v>
      </c>
      <c r="I46" s="108">
        <v>110</v>
      </c>
      <c r="J46" s="258" t="s">
        <v>8</v>
      </c>
      <c r="K46" s="258"/>
      <c r="L46" s="258"/>
      <c r="M46" s="258"/>
      <c r="N46" s="258"/>
      <c r="O46" s="258"/>
      <c r="P46" s="136">
        <v>192234</v>
      </c>
      <c r="Q46" s="136">
        <v>155062.33</v>
      </c>
      <c r="R46" s="136">
        <f t="shared" si="0"/>
        <v>80.66332178490796</v>
      </c>
    </row>
    <row r="47" spans="1:18" s="17" customFormat="1" ht="81" customHeight="1">
      <c r="A47" s="8">
        <f t="shared" si="1"/>
        <v>30</v>
      </c>
      <c r="B47" s="108" t="s">
        <v>172</v>
      </c>
      <c r="C47" s="108" t="s">
        <v>164</v>
      </c>
      <c r="D47" s="108" t="s">
        <v>173</v>
      </c>
      <c r="E47" s="108" t="s">
        <v>173</v>
      </c>
      <c r="F47" s="108" t="s">
        <v>182</v>
      </c>
      <c r="G47" s="108">
        <v>10</v>
      </c>
      <c r="H47" s="108" t="s">
        <v>168</v>
      </c>
      <c r="I47" s="108">
        <v>110</v>
      </c>
      <c r="J47" s="258" t="s">
        <v>8</v>
      </c>
      <c r="K47" s="258"/>
      <c r="L47" s="258"/>
      <c r="M47" s="258"/>
      <c r="N47" s="258"/>
      <c r="O47" s="258"/>
      <c r="P47" s="136">
        <v>192234</v>
      </c>
      <c r="Q47" s="136">
        <v>155062.33</v>
      </c>
      <c r="R47" s="136">
        <f t="shared" si="0"/>
        <v>80.66332178490796</v>
      </c>
    </row>
    <row r="48" spans="1:18" ht="37.5" customHeight="1">
      <c r="A48" s="8">
        <f t="shared" si="1"/>
        <v>31</v>
      </c>
      <c r="B48" s="108" t="s">
        <v>167</v>
      </c>
      <c r="C48" s="108" t="s">
        <v>164</v>
      </c>
      <c r="D48" s="108" t="s">
        <v>177</v>
      </c>
      <c r="E48" s="108" t="s">
        <v>174</v>
      </c>
      <c r="F48" s="108" t="s">
        <v>167</v>
      </c>
      <c r="G48" s="108" t="s">
        <v>174</v>
      </c>
      <c r="H48" s="108" t="s">
        <v>168</v>
      </c>
      <c r="I48" s="108" t="s">
        <v>167</v>
      </c>
      <c r="J48" s="307" t="s">
        <v>178</v>
      </c>
      <c r="K48" s="307"/>
      <c r="L48" s="307"/>
      <c r="M48" s="307"/>
      <c r="N48" s="307"/>
      <c r="O48" s="307"/>
      <c r="P48" s="136">
        <v>152445</v>
      </c>
      <c r="Q48" s="136">
        <v>152445</v>
      </c>
      <c r="R48" s="136">
        <f t="shared" si="0"/>
        <v>100</v>
      </c>
    </row>
    <row r="49" spans="1:18" ht="104.25" customHeight="1">
      <c r="A49" s="8">
        <f t="shared" si="1"/>
        <v>32</v>
      </c>
      <c r="B49" s="108" t="s">
        <v>167</v>
      </c>
      <c r="C49" s="108" t="s">
        <v>164</v>
      </c>
      <c r="D49" s="108" t="s">
        <v>177</v>
      </c>
      <c r="E49" s="108" t="s">
        <v>194</v>
      </c>
      <c r="F49" s="108" t="s">
        <v>171</v>
      </c>
      <c r="G49" s="108" t="s">
        <v>165</v>
      </c>
      <c r="H49" s="108" t="s">
        <v>168</v>
      </c>
      <c r="I49" s="108">
        <v>110</v>
      </c>
      <c r="J49" s="283" t="s">
        <v>280</v>
      </c>
      <c r="K49" s="284"/>
      <c r="L49" s="284"/>
      <c r="M49" s="284"/>
      <c r="N49" s="284"/>
      <c r="O49" s="285"/>
      <c r="P49" s="136">
        <v>148545</v>
      </c>
      <c r="Q49" s="136">
        <v>148545</v>
      </c>
      <c r="R49" s="136">
        <f t="shared" si="0"/>
        <v>100</v>
      </c>
    </row>
    <row r="50" spans="1:18" ht="80.25" customHeight="1">
      <c r="A50" s="8">
        <f t="shared" si="1"/>
        <v>33</v>
      </c>
      <c r="B50" s="108" t="s">
        <v>167</v>
      </c>
      <c r="C50" s="108" t="s">
        <v>164</v>
      </c>
      <c r="D50" s="108" t="s">
        <v>177</v>
      </c>
      <c r="E50" s="108" t="s">
        <v>194</v>
      </c>
      <c r="F50" s="108" t="s">
        <v>171</v>
      </c>
      <c r="G50" s="108" t="s">
        <v>165</v>
      </c>
      <c r="H50" s="108" t="s">
        <v>168</v>
      </c>
      <c r="I50" s="108">
        <v>110</v>
      </c>
      <c r="J50" s="283" t="s">
        <v>280</v>
      </c>
      <c r="K50" s="284"/>
      <c r="L50" s="284"/>
      <c r="M50" s="284"/>
      <c r="N50" s="284"/>
      <c r="O50" s="285"/>
      <c r="P50" s="136">
        <v>148545</v>
      </c>
      <c r="Q50" s="136">
        <v>148545</v>
      </c>
      <c r="R50" s="136">
        <f t="shared" si="0"/>
        <v>100</v>
      </c>
    </row>
    <row r="51" spans="1:18" ht="47.25" customHeight="1">
      <c r="A51" s="8">
        <f t="shared" si="1"/>
        <v>34</v>
      </c>
      <c r="B51" s="108" t="s">
        <v>167</v>
      </c>
      <c r="C51" s="108" t="s">
        <v>164</v>
      </c>
      <c r="D51" s="108" t="s">
        <v>177</v>
      </c>
      <c r="E51" s="108" t="s">
        <v>179</v>
      </c>
      <c r="F51" s="108" t="s">
        <v>167</v>
      </c>
      <c r="G51" s="108" t="s">
        <v>165</v>
      </c>
      <c r="H51" s="108" t="s">
        <v>168</v>
      </c>
      <c r="I51" s="108">
        <v>110</v>
      </c>
      <c r="J51" s="281" t="s">
        <v>9</v>
      </c>
      <c r="K51" s="281"/>
      <c r="L51" s="281"/>
      <c r="M51" s="281"/>
      <c r="N51" s="281"/>
      <c r="O51" s="281"/>
      <c r="P51" s="137">
        <v>3900</v>
      </c>
      <c r="Q51" s="137">
        <v>3900</v>
      </c>
      <c r="R51" s="136">
        <f t="shared" si="0"/>
        <v>100</v>
      </c>
    </row>
    <row r="52" spans="1:18" ht="85.5" customHeight="1">
      <c r="A52" s="8">
        <f t="shared" si="1"/>
        <v>35</v>
      </c>
      <c r="B52" s="108" t="s">
        <v>167</v>
      </c>
      <c r="C52" s="108" t="s">
        <v>164</v>
      </c>
      <c r="D52" s="108" t="s">
        <v>177</v>
      </c>
      <c r="E52" s="108" t="s">
        <v>179</v>
      </c>
      <c r="F52" s="108" t="s">
        <v>107</v>
      </c>
      <c r="G52" s="108" t="s">
        <v>165</v>
      </c>
      <c r="H52" s="108" t="s">
        <v>168</v>
      </c>
      <c r="I52" s="108">
        <v>110</v>
      </c>
      <c r="J52" s="281" t="s">
        <v>10</v>
      </c>
      <c r="K52" s="281"/>
      <c r="L52" s="281"/>
      <c r="M52" s="281"/>
      <c r="N52" s="281"/>
      <c r="O52" s="281"/>
      <c r="P52" s="137">
        <v>3900</v>
      </c>
      <c r="Q52" s="137">
        <v>3900</v>
      </c>
      <c r="R52" s="136">
        <f t="shared" si="0"/>
        <v>100</v>
      </c>
    </row>
    <row r="53" spans="1:18" ht="99.75" customHeight="1">
      <c r="A53" s="8">
        <f t="shared" si="1"/>
        <v>36</v>
      </c>
      <c r="B53" s="108" t="s">
        <v>176</v>
      </c>
      <c r="C53" s="108" t="s">
        <v>164</v>
      </c>
      <c r="D53" s="108" t="s">
        <v>177</v>
      </c>
      <c r="E53" s="108" t="s">
        <v>179</v>
      </c>
      <c r="F53" s="108" t="s">
        <v>180</v>
      </c>
      <c r="G53" s="108" t="s">
        <v>165</v>
      </c>
      <c r="H53" s="108" t="s">
        <v>168</v>
      </c>
      <c r="I53" s="108">
        <v>110</v>
      </c>
      <c r="J53" s="281" t="s">
        <v>11</v>
      </c>
      <c r="K53" s="281"/>
      <c r="L53" s="281"/>
      <c r="M53" s="281"/>
      <c r="N53" s="281"/>
      <c r="O53" s="281"/>
      <c r="P53" s="137">
        <v>3900</v>
      </c>
      <c r="Q53" s="137">
        <v>3900</v>
      </c>
      <c r="R53" s="136">
        <f t="shared" si="0"/>
        <v>100</v>
      </c>
    </row>
    <row r="54" spans="1:18" ht="75" customHeight="1">
      <c r="A54" s="8">
        <f t="shared" si="1"/>
        <v>37</v>
      </c>
      <c r="B54" s="108" t="s">
        <v>167</v>
      </c>
      <c r="C54" s="108" t="s">
        <v>164</v>
      </c>
      <c r="D54" s="108" t="s">
        <v>183</v>
      </c>
      <c r="E54" s="108" t="s">
        <v>174</v>
      </c>
      <c r="F54" s="108" t="s">
        <v>167</v>
      </c>
      <c r="G54" s="108" t="s">
        <v>174</v>
      </c>
      <c r="H54" s="108" t="s">
        <v>168</v>
      </c>
      <c r="I54" s="108" t="s">
        <v>167</v>
      </c>
      <c r="J54" s="255" t="s">
        <v>184</v>
      </c>
      <c r="K54" s="255"/>
      <c r="L54" s="255"/>
      <c r="M54" s="255"/>
      <c r="N54" s="255"/>
      <c r="O54" s="255"/>
      <c r="P54" s="137">
        <v>605933</v>
      </c>
      <c r="Q54" s="137">
        <v>605932.08</v>
      </c>
      <c r="R54" s="136">
        <f t="shared" si="0"/>
        <v>99.99984816803176</v>
      </c>
    </row>
    <row r="55" spans="1:18" s="20" customFormat="1" ht="97.5" customHeight="1">
      <c r="A55" s="8">
        <f t="shared" si="1"/>
        <v>38</v>
      </c>
      <c r="B55" s="108" t="s">
        <v>167</v>
      </c>
      <c r="C55" s="108">
        <v>1</v>
      </c>
      <c r="D55" s="108">
        <v>11</v>
      </c>
      <c r="E55" s="108" t="s">
        <v>186</v>
      </c>
      <c r="F55" s="108" t="s">
        <v>108</v>
      </c>
      <c r="G55" s="108" t="s">
        <v>174</v>
      </c>
      <c r="H55" s="108" t="s">
        <v>168</v>
      </c>
      <c r="I55" s="108">
        <v>120</v>
      </c>
      <c r="J55" s="258" t="s">
        <v>109</v>
      </c>
      <c r="K55" s="258"/>
      <c r="L55" s="258"/>
      <c r="M55" s="258"/>
      <c r="N55" s="258"/>
      <c r="O55" s="258"/>
      <c r="P55" s="137">
        <v>605933</v>
      </c>
      <c r="Q55" s="137">
        <v>605932.08</v>
      </c>
      <c r="R55" s="136">
        <f t="shared" si="0"/>
        <v>99.99984816803176</v>
      </c>
    </row>
    <row r="56" spans="1:21" ht="93.75" customHeight="1">
      <c r="A56" s="8">
        <f t="shared" si="1"/>
        <v>39</v>
      </c>
      <c r="B56" s="108" t="s">
        <v>176</v>
      </c>
      <c r="C56" s="108">
        <v>1</v>
      </c>
      <c r="D56" s="108">
        <v>11</v>
      </c>
      <c r="E56" s="108" t="s">
        <v>186</v>
      </c>
      <c r="F56" s="108" t="s">
        <v>187</v>
      </c>
      <c r="G56" s="108">
        <v>10</v>
      </c>
      <c r="H56" s="108" t="s">
        <v>168</v>
      </c>
      <c r="I56" s="108">
        <v>120</v>
      </c>
      <c r="J56" s="258" t="s">
        <v>110</v>
      </c>
      <c r="K56" s="258"/>
      <c r="L56" s="258"/>
      <c r="M56" s="258"/>
      <c r="N56" s="258"/>
      <c r="O56" s="258"/>
      <c r="P56" s="137">
        <v>605933</v>
      </c>
      <c r="Q56" s="137">
        <v>605932.08</v>
      </c>
      <c r="R56" s="136">
        <f t="shared" si="0"/>
        <v>99.99984816803176</v>
      </c>
      <c r="S56" s="20"/>
      <c r="T56" s="20"/>
      <c r="U56" s="20"/>
    </row>
    <row r="57" spans="1:18" ht="93.75" customHeight="1">
      <c r="A57" s="8">
        <f t="shared" si="1"/>
        <v>40</v>
      </c>
      <c r="B57" s="108" t="s">
        <v>176</v>
      </c>
      <c r="C57" s="108">
        <v>1</v>
      </c>
      <c r="D57" s="108">
        <v>11</v>
      </c>
      <c r="E57" s="108" t="s">
        <v>186</v>
      </c>
      <c r="F57" s="108" t="s">
        <v>187</v>
      </c>
      <c r="G57" s="108">
        <v>10</v>
      </c>
      <c r="H57" s="108" t="s">
        <v>168</v>
      </c>
      <c r="I57" s="108">
        <v>120</v>
      </c>
      <c r="J57" s="258" t="s">
        <v>110</v>
      </c>
      <c r="K57" s="258"/>
      <c r="L57" s="258"/>
      <c r="M57" s="258"/>
      <c r="N57" s="258"/>
      <c r="O57" s="258"/>
      <c r="P57" s="137">
        <v>605933</v>
      </c>
      <c r="Q57" s="137">
        <v>605932.08</v>
      </c>
      <c r="R57" s="136">
        <f t="shared" si="0"/>
        <v>99.99984816803176</v>
      </c>
    </row>
    <row r="58" spans="1:18" ht="45.75" customHeight="1">
      <c r="A58" s="8">
        <f t="shared" si="1"/>
        <v>41</v>
      </c>
      <c r="B58" s="108"/>
      <c r="C58" s="108"/>
      <c r="D58" s="108"/>
      <c r="E58" s="108"/>
      <c r="F58" s="108"/>
      <c r="G58" s="108"/>
      <c r="H58" s="108"/>
      <c r="I58" s="108"/>
      <c r="J58" s="286" t="s">
        <v>918</v>
      </c>
      <c r="K58" s="287"/>
      <c r="L58" s="287"/>
      <c r="M58" s="287"/>
      <c r="N58" s="287"/>
      <c r="O58" s="288"/>
      <c r="P58" s="137">
        <v>14000</v>
      </c>
      <c r="Q58" s="137">
        <v>14000</v>
      </c>
      <c r="R58" s="136">
        <f>Q58*100/P58</f>
        <v>100</v>
      </c>
    </row>
    <row r="59" spans="1:18" ht="61.5" customHeight="1">
      <c r="A59" s="8">
        <f t="shared" si="1"/>
        <v>42</v>
      </c>
      <c r="B59" s="108" t="s">
        <v>176</v>
      </c>
      <c r="C59" s="108">
        <v>1</v>
      </c>
      <c r="D59" s="108">
        <v>16</v>
      </c>
      <c r="E59" s="108" t="s">
        <v>583</v>
      </c>
      <c r="F59" s="108" t="s">
        <v>167</v>
      </c>
      <c r="G59" s="108" t="s">
        <v>166</v>
      </c>
      <c r="H59" s="108" t="s">
        <v>168</v>
      </c>
      <c r="I59" s="108">
        <v>140</v>
      </c>
      <c r="J59" s="264" t="s">
        <v>919</v>
      </c>
      <c r="K59" s="265"/>
      <c r="L59" s="265"/>
      <c r="M59" s="265"/>
      <c r="N59" s="265"/>
      <c r="O59" s="266"/>
      <c r="P59" s="137">
        <v>14000</v>
      </c>
      <c r="Q59" s="137">
        <v>14000</v>
      </c>
      <c r="R59" s="136">
        <f>Q59*100/P59</f>
        <v>100</v>
      </c>
    </row>
    <row r="60" spans="1:18" ht="48" customHeight="1">
      <c r="A60" s="8">
        <f t="shared" si="1"/>
        <v>43</v>
      </c>
      <c r="B60" s="108" t="s">
        <v>176</v>
      </c>
      <c r="C60" s="108">
        <v>1</v>
      </c>
      <c r="D60" s="108">
        <v>16</v>
      </c>
      <c r="E60" s="108" t="s">
        <v>583</v>
      </c>
      <c r="F60" s="108" t="s">
        <v>108</v>
      </c>
      <c r="G60" s="108" t="s">
        <v>166</v>
      </c>
      <c r="H60" s="108" t="s">
        <v>168</v>
      </c>
      <c r="I60" s="108">
        <v>140</v>
      </c>
      <c r="J60" s="264" t="s">
        <v>919</v>
      </c>
      <c r="K60" s="265"/>
      <c r="L60" s="265"/>
      <c r="M60" s="265"/>
      <c r="N60" s="265"/>
      <c r="O60" s="266"/>
      <c r="P60" s="137">
        <v>14000</v>
      </c>
      <c r="Q60" s="137">
        <v>14000</v>
      </c>
      <c r="R60" s="136">
        <f>Q60*100/P60</f>
        <v>100</v>
      </c>
    </row>
    <row r="61" spans="1:18" s="20" customFormat="1" ht="64.5" customHeight="1">
      <c r="A61" s="8">
        <f t="shared" si="1"/>
        <v>44</v>
      </c>
      <c r="B61" s="108"/>
      <c r="C61" s="108"/>
      <c r="D61" s="108"/>
      <c r="E61" s="108"/>
      <c r="F61" s="108"/>
      <c r="G61" s="108"/>
      <c r="H61" s="108"/>
      <c r="I61" s="108"/>
      <c r="J61" s="259" t="s">
        <v>39</v>
      </c>
      <c r="K61" s="279"/>
      <c r="L61" s="279"/>
      <c r="M61" s="279"/>
      <c r="N61" s="279"/>
      <c r="O61" s="280"/>
      <c r="P61" s="137">
        <v>4500</v>
      </c>
      <c r="Q61" s="137">
        <v>4500.1</v>
      </c>
      <c r="R61" s="136">
        <f t="shared" si="0"/>
        <v>100.00222222222223</v>
      </c>
    </row>
    <row r="62" spans="1:18" ht="64.5" customHeight="1">
      <c r="A62" s="8">
        <f t="shared" si="1"/>
        <v>45</v>
      </c>
      <c r="B62" s="108" t="s">
        <v>176</v>
      </c>
      <c r="C62" s="108">
        <v>1</v>
      </c>
      <c r="D62" s="108">
        <v>17</v>
      </c>
      <c r="E62" s="143" t="s">
        <v>165</v>
      </c>
      <c r="F62" s="108" t="s">
        <v>167</v>
      </c>
      <c r="G62" s="108">
        <v>0</v>
      </c>
      <c r="H62" s="108" t="s">
        <v>168</v>
      </c>
      <c r="I62" s="108">
        <v>180</v>
      </c>
      <c r="J62" s="267" t="s">
        <v>1130</v>
      </c>
      <c r="K62" s="268"/>
      <c r="L62" s="268"/>
      <c r="M62" s="268"/>
      <c r="N62" s="268"/>
      <c r="O62" s="269"/>
      <c r="P62" s="137">
        <v>4000</v>
      </c>
      <c r="Q62" s="137">
        <v>4000.1</v>
      </c>
      <c r="R62" s="136">
        <f t="shared" si="0"/>
        <v>100.0025</v>
      </c>
    </row>
    <row r="63" spans="1:18" ht="64.5" customHeight="1">
      <c r="A63" s="8">
        <f t="shared" si="1"/>
        <v>46</v>
      </c>
      <c r="B63" s="108" t="s">
        <v>176</v>
      </c>
      <c r="C63" s="108">
        <v>1</v>
      </c>
      <c r="D63" s="108">
        <v>17</v>
      </c>
      <c r="E63" s="143" t="s">
        <v>165</v>
      </c>
      <c r="F63" s="108">
        <v>50</v>
      </c>
      <c r="G63" s="108">
        <v>10</v>
      </c>
      <c r="H63" s="108" t="s">
        <v>168</v>
      </c>
      <c r="I63" s="108">
        <v>180</v>
      </c>
      <c r="J63" s="267" t="s">
        <v>1131</v>
      </c>
      <c r="K63" s="268"/>
      <c r="L63" s="268"/>
      <c r="M63" s="268"/>
      <c r="N63" s="268"/>
      <c r="O63" s="269"/>
      <c r="P63" s="137">
        <v>4000</v>
      </c>
      <c r="Q63" s="137">
        <v>4000.1</v>
      </c>
      <c r="R63" s="136">
        <f t="shared" si="0"/>
        <v>100.0025</v>
      </c>
    </row>
    <row r="64" spans="1:18" ht="64.5" customHeight="1">
      <c r="A64" s="8">
        <f t="shared" si="1"/>
        <v>47</v>
      </c>
      <c r="B64" s="108" t="s">
        <v>176</v>
      </c>
      <c r="C64" s="108">
        <v>1</v>
      </c>
      <c r="D64" s="108">
        <v>17</v>
      </c>
      <c r="E64" s="143" t="s">
        <v>185</v>
      </c>
      <c r="F64" s="108" t="s">
        <v>167</v>
      </c>
      <c r="G64" s="108">
        <v>0</v>
      </c>
      <c r="H64" s="108" t="s">
        <v>168</v>
      </c>
      <c r="I64" s="108">
        <v>180</v>
      </c>
      <c r="J64" s="267" t="s">
        <v>1132</v>
      </c>
      <c r="K64" s="268"/>
      <c r="L64" s="268"/>
      <c r="M64" s="268"/>
      <c r="N64" s="268"/>
      <c r="O64" s="269"/>
      <c r="P64" s="137">
        <v>500</v>
      </c>
      <c r="Q64" s="137">
        <v>500</v>
      </c>
      <c r="R64" s="136">
        <f t="shared" si="0"/>
        <v>100</v>
      </c>
    </row>
    <row r="65" spans="1:18" ht="64.5" customHeight="1">
      <c r="A65" s="8">
        <f t="shared" si="1"/>
        <v>48</v>
      </c>
      <c r="B65" s="108" t="s">
        <v>176</v>
      </c>
      <c r="C65" s="108">
        <v>1</v>
      </c>
      <c r="D65" s="108">
        <v>17</v>
      </c>
      <c r="E65" s="143" t="s">
        <v>185</v>
      </c>
      <c r="F65" s="108">
        <v>50</v>
      </c>
      <c r="G65" s="108">
        <v>10</v>
      </c>
      <c r="H65" s="108" t="s">
        <v>168</v>
      </c>
      <c r="I65" s="108">
        <v>180</v>
      </c>
      <c r="J65" s="267" t="s">
        <v>1133</v>
      </c>
      <c r="K65" s="268"/>
      <c r="L65" s="268"/>
      <c r="M65" s="268"/>
      <c r="N65" s="268"/>
      <c r="O65" s="269"/>
      <c r="P65" s="137">
        <v>500</v>
      </c>
      <c r="Q65" s="137">
        <v>500</v>
      </c>
      <c r="R65" s="136">
        <f t="shared" si="0"/>
        <v>100</v>
      </c>
    </row>
    <row r="66" spans="1:18" ht="37.5" customHeight="1">
      <c r="A66" s="8">
        <f t="shared" si="1"/>
        <v>49</v>
      </c>
      <c r="B66" s="108" t="s">
        <v>167</v>
      </c>
      <c r="C66" s="108" t="s">
        <v>188</v>
      </c>
      <c r="D66" s="108" t="s">
        <v>174</v>
      </c>
      <c r="E66" s="108" t="s">
        <v>174</v>
      </c>
      <c r="F66" s="108" t="s">
        <v>167</v>
      </c>
      <c r="G66" s="108" t="s">
        <v>174</v>
      </c>
      <c r="H66" s="108" t="s">
        <v>168</v>
      </c>
      <c r="I66" s="108" t="s">
        <v>167</v>
      </c>
      <c r="J66" s="255" t="s">
        <v>40</v>
      </c>
      <c r="K66" s="255"/>
      <c r="L66" s="255"/>
      <c r="M66" s="255"/>
      <c r="N66" s="255"/>
      <c r="O66" s="255"/>
      <c r="P66" s="136">
        <f>P67</f>
        <v>45436489.89</v>
      </c>
      <c r="Q66" s="136">
        <f>Q67</f>
        <v>42246546.97</v>
      </c>
      <c r="R66" s="136">
        <f t="shared" si="0"/>
        <v>92.97933681117813</v>
      </c>
    </row>
    <row r="67" spans="1:19" ht="66.75" customHeight="1">
      <c r="A67" s="8">
        <f t="shared" si="1"/>
        <v>50</v>
      </c>
      <c r="B67" s="108" t="s">
        <v>167</v>
      </c>
      <c r="C67" s="108" t="s">
        <v>188</v>
      </c>
      <c r="D67" s="108" t="s">
        <v>166</v>
      </c>
      <c r="E67" s="108" t="s">
        <v>174</v>
      </c>
      <c r="F67" s="108" t="s">
        <v>167</v>
      </c>
      <c r="G67" s="108" t="s">
        <v>174</v>
      </c>
      <c r="H67" s="108" t="s">
        <v>168</v>
      </c>
      <c r="I67" s="108" t="s">
        <v>167</v>
      </c>
      <c r="J67" s="255" t="s">
        <v>41</v>
      </c>
      <c r="K67" s="255"/>
      <c r="L67" s="255"/>
      <c r="M67" s="255"/>
      <c r="N67" s="255"/>
      <c r="O67" s="255"/>
      <c r="P67" s="144">
        <f>P68+P73+P76</f>
        <v>45436489.89</v>
      </c>
      <c r="Q67" s="144">
        <f>Q68+Q73+Q76</f>
        <v>42246546.97</v>
      </c>
      <c r="R67" s="136">
        <f>Q67*100/P67</f>
        <v>92.97933681117813</v>
      </c>
      <c r="S67" s="21"/>
    </row>
    <row r="68" spans="1:18" ht="53.25" customHeight="1">
      <c r="A68" s="8">
        <f t="shared" si="1"/>
        <v>51</v>
      </c>
      <c r="B68" s="108" t="s">
        <v>167</v>
      </c>
      <c r="C68" s="108">
        <v>2</v>
      </c>
      <c r="D68" s="108" t="s">
        <v>166</v>
      </c>
      <c r="E68" s="108" t="s">
        <v>165</v>
      </c>
      <c r="F68" s="108" t="s">
        <v>167</v>
      </c>
      <c r="G68" s="108" t="s">
        <v>174</v>
      </c>
      <c r="H68" s="108" t="s">
        <v>168</v>
      </c>
      <c r="I68" s="108">
        <v>151</v>
      </c>
      <c r="J68" s="258" t="s">
        <v>42</v>
      </c>
      <c r="K68" s="258"/>
      <c r="L68" s="258"/>
      <c r="M68" s="258"/>
      <c r="N68" s="258"/>
      <c r="O68" s="258"/>
      <c r="P68" s="136">
        <f>P69</f>
        <v>18252087</v>
      </c>
      <c r="Q68" s="136">
        <f>Q69</f>
        <v>18252087</v>
      </c>
      <c r="R68" s="136">
        <f t="shared" si="0"/>
        <v>100</v>
      </c>
    </row>
    <row r="69" spans="1:18" ht="39.75" customHeight="1">
      <c r="A69" s="8">
        <f t="shared" si="1"/>
        <v>52</v>
      </c>
      <c r="B69" s="108" t="s">
        <v>167</v>
      </c>
      <c r="C69" s="108">
        <v>2</v>
      </c>
      <c r="D69" s="108" t="s">
        <v>166</v>
      </c>
      <c r="E69" s="108" t="s">
        <v>165</v>
      </c>
      <c r="F69" s="108" t="s">
        <v>189</v>
      </c>
      <c r="G69" s="108" t="s">
        <v>174</v>
      </c>
      <c r="H69" s="108" t="s">
        <v>168</v>
      </c>
      <c r="I69" s="108">
        <v>151</v>
      </c>
      <c r="J69" s="258" t="s">
        <v>111</v>
      </c>
      <c r="K69" s="258"/>
      <c r="L69" s="258"/>
      <c r="M69" s="258"/>
      <c r="N69" s="258"/>
      <c r="O69" s="258"/>
      <c r="P69" s="144">
        <f>P71+P72</f>
        <v>18252087</v>
      </c>
      <c r="Q69" s="144">
        <f>Q71+Q72</f>
        <v>18252087</v>
      </c>
      <c r="R69" s="136">
        <f t="shared" si="0"/>
        <v>100</v>
      </c>
    </row>
    <row r="70" spans="1:18" ht="39.75" customHeight="1">
      <c r="A70" s="8">
        <f t="shared" si="1"/>
        <v>53</v>
      </c>
      <c r="B70" s="108" t="s">
        <v>167</v>
      </c>
      <c r="C70" s="108">
        <v>2</v>
      </c>
      <c r="D70" s="108" t="s">
        <v>166</v>
      </c>
      <c r="E70" s="108" t="s">
        <v>165</v>
      </c>
      <c r="F70" s="108" t="s">
        <v>189</v>
      </c>
      <c r="G70" s="108" t="s">
        <v>203</v>
      </c>
      <c r="H70" s="108" t="s">
        <v>168</v>
      </c>
      <c r="I70" s="108">
        <v>151</v>
      </c>
      <c r="J70" s="258" t="s">
        <v>112</v>
      </c>
      <c r="K70" s="258"/>
      <c r="L70" s="258"/>
      <c r="M70" s="258"/>
      <c r="N70" s="258"/>
      <c r="O70" s="258"/>
      <c r="P70" s="136">
        <f>P71</f>
        <v>16618567</v>
      </c>
      <c r="Q70" s="136">
        <f>Q71</f>
        <v>16618567</v>
      </c>
      <c r="R70" s="136">
        <f t="shared" si="0"/>
        <v>100</v>
      </c>
    </row>
    <row r="71" spans="1:18" ht="139.5" customHeight="1">
      <c r="A71" s="8">
        <f t="shared" si="1"/>
        <v>54</v>
      </c>
      <c r="B71" s="108" t="s">
        <v>176</v>
      </c>
      <c r="C71" s="108">
        <v>2</v>
      </c>
      <c r="D71" s="108" t="s">
        <v>166</v>
      </c>
      <c r="E71" s="108" t="s">
        <v>165</v>
      </c>
      <c r="F71" s="108" t="s">
        <v>189</v>
      </c>
      <c r="G71" s="108" t="s">
        <v>203</v>
      </c>
      <c r="H71" s="108" t="s">
        <v>190</v>
      </c>
      <c r="I71" s="108">
        <v>151</v>
      </c>
      <c r="J71" s="282" t="s">
        <v>191</v>
      </c>
      <c r="K71" s="282"/>
      <c r="L71" s="282"/>
      <c r="M71" s="282"/>
      <c r="N71" s="282"/>
      <c r="O71" s="282"/>
      <c r="P71" s="136">
        <v>16618567</v>
      </c>
      <c r="Q71" s="136">
        <v>16618567</v>
      </c>
      <c r="R71" s="136">
        <f t="shared" si="0"/>
        <v>100</v>
      </c>
    </row>
    <row r="72" spans="1:18" ht="137.25" customHeight="1">
      <c r="A72" s="8">
        <f t="shared" si="1"/>
        <v>55</v>
      </c>
      <c r="B72" s="109" t="s">
        <v>176</v>
      </c>
      <c r="C72" s="109">
        <v>2</v>
      </c>
      <c r="D72" s="109" t="s">
        <v>166</v>
      </c>
      <c r="E72" s="109" t="s">
        <v>165</v>
      </c>
      <c r="F72" s="109" t="s">
        <v>189</v>
      </c>
      <c r="G72" s="109">
        <v>10</v>
      </c>
      <c r="H72" s="109" t="s">
        <v>192</v>
      </c>
      <c r="I72" s="109">
        <v>151</v>
      </c>
      <c r="J72" s="282" t="s">
        <v>193</v>
      </c>
      <c r="K72" s="282"/>
      <c r="L72" s="282"/>
      <c r="M72" s="282"/>
      <c r="N72" s="282"/>
      <c r="O72" s="282"/>
      <c r="P72" s="138">
        <v>1633520</v>
      </c>
      <c r="Q72" s="138">
        <v>1633520</v>
      </c>
      <c r="R72" s="136">
        <f aca="true" t="shared" si="2" ref="R72:R124">Q72*100/P72</f>
        <v>100</v>
      </c>
    </row>
    <row r="73" spans="1:19" ht="46.5" customHeight="1" thickBot="1">
      <c r="A73" s="8" t="e">
        <f>A79+1</f>
        <v>#REF!</v>
      </c>
      <c r="B73" s="108" t="s">
        <v>167</v>
      </c>
      <c r="C73" s="108">
        <v>2</v>
      </c>
      <c r="D73" s="108" t="s">
        <v>166</v>
      </c>
      <c r="E73" s="108" t="s">
        <v>199</v>
      </c>
      <c r="F73" s="108" t="s">
        <v>167</v>
      </c>
      <c r="G73" s="108" t="s">
        <v>174</v>
      </c>
      <c r="H73" s="108" t="s">
        <v>168</v>
      </c>
      <c r="I73" s="108">
        <v>151</v>
      </c>
      <c r="J73" s="262" t="s">
        <v>113</v>
      </c>
      <c r="K73" s="262"/>
      <c r="L73" s="262"/>
      <c r="M73" s="262"/>
      <c r="N73" s="262"/>
      <c r="O73" s="262"/>
      <c r="P73" s="145">
        <f>P75</f>
        <v>23044</v>
      </c>
      <c r="Q73" s="145">
        <f>Q75</f>
        <v>23044</v>
      </c>
      <c r="R73" s="136">
        <f t="shared" si="2"/>
        <v>100</v>
      </c>
      <c r="S73" s="22"/>
    </row>
    <row r="74" spans="1:18" ht="55.5" customHeight="1">
      <c r="A74" s="8" t="e">
        <f t="shared" si="1"/>
        <v>#REF!</v>
      </c>
      <c r="B74" s="108" t="s">
        <v>167</v>
      </c>
      <c r="C74" s="108">
        <v>2</v>
      </c>
      <c r="D74" s="108" t="s">
        <v>166</v>
      </c>
      <c r="E74" s="108" t="s">
        <v>199</v>
      </c>
      <c r="F74" s="108" t="s">
        <v>200</v>
      </c>
      <c r="G74" s="108">
        <v>0</v>
      </c>
      <c r="H74" s="108" t="s">
        <v>168</v>
      </c>
      <c r="I74" s="108">
        <v>151</v>
      </c>
      <c r="J74" s="258" t="s">
        <v>114</v>
      </c>
      <c r="K74" s="258"/>
      <c r="L74" s="258"/>
      <c r="M74" s="258"/>
      <c r="N74" s="258"/>
      <c r="O74" s="258"/>
      <c r="P74" s="139">
        <f>P75</f>
        <v>23044</v>
      </c>
      <c r="Q74" s="139">
        <f>Q75</f>
        <v>23044</v>
      </c>
      <c r="R74" s="136">
        <f t="shared" si="2"/>
        <v>100</v>
      </c>
    </row>
    <row r="75" spans="1:18" ht="80.25" customHeight="1" thickBot="1">
      <c r="A75" s="8" t="e">
        <f t="shared" si="1"/>
        <v>#REF!</v>
      </c>
      <c r="B75" s="108" t="s">
        <v>176</v>
      </c>
      <c r="C75" s="108">
        <v>2</v>
      </c>
      <c r="D75" s="108" t="s">
        <v>166</v>
      </c>
      <c r="E75" s="108" t="s">
        <v>199</v>
      </c>
      <c r="F75" s="108" t="s">
        <v>200</v>
      </c>
      <c r="G75" s="108">
        <v>10</v>
      </c>
      <c r="H75" s="108" t="s">
        <v>438</v>
      </c>
      <c r="I75" s="108">
        <v>151</v>
      </c>
      <c r="J75" s="263" t="s">
        <v>202</v>
      </c>
      <c r="K75" s="263"/>
      <c r="L75" s="263"/>
      <c r="M75" s="263"/>
      <c r="N75" s="263"/>
      <c r="O75" s="263"/>
      <c r="P75" s="139">
        <v>23044</v>
      </c>
      <c r="Q75" s="139">
        <v>23044</v>
      </c>
      <c r="R75" s="136">
        <f t="shared" si="2"/>
        <v>100</v>
      </c>
    </row>
    <row r="76" spans="1:19" ht="37.5" customHeight="1">
      <c r="A76" s="8" t="e">
        <f aca="true" t="shared" si="3" ref="A76:A124">A75+1</f>
        <v>#REF!</v>
      </c>
      <c r="B76" s="108" t="s">
        <v>167</v>
      </c>
      <c r="C76" s="108">
        <v>2</v>
      </c>
      <c r="D76" s="108" t="s">
        <v>166</v>
      </c>
      <c r="E76" s="108" t="s">
        <v>194</v>
      </c>
      <c r="F76" s="108" t="s">
        <v>167</v>
      </c>
      <c r="G76" s="108" t="s">
        <v>174</v>
      </c>
      <c r="H76" s="108" t="s">
        <v>168</v>
      </c>
      <c r="I76" s="108">
        <v>151</v>
      </c>
      <c r="J76" s="258" t="s">
        <v>320</v>
      </c>
      <c r="K76" s="258"/>
      <c r="L76" s="258"/>
      <c r="M76" s="258"/>
      <c r="N76" s="258"/>
      <c r="O76" s="258"/>
      <c r="P76" s="145">
        <f>P77</f>
        <v>27161358.89</v>
      </c>
      <c r="Q76" s="145">
        <f>Q77</f>
        <v>23971415.97</v>
      </c>
      <c r="R76" s="136">
        <f t="shared" si="2"/>
        <v>88.25558421830492</v>
      </c>
      <c r="S76" s="132"/>
    </row>
    <row r="77" spans="1:19" ht="37.5" customHeight="1">
      <c r="A77" s="8" t="e">
        <f t="shared" si="3"/>
        <v>#REF!</v>
      </c>
      <c r="B77" s="108" t="s">
        <v>167</v>
      </c>
      <c r="C77" s="108">
        <v>2</v>
      </c>
      <c r="D77" s="108" t="s">
        <v>166</v>
      </c>
      <c r="E77" s="108" t="s">
        <v>194</v>
      </c>
      <c r="F77" s="108" t="s">
        <v>195</v>
      </c>
      <c r="G77" s="108" t="s">
        <v>174</v>
      </c>
      <c r="H77" s="108" t="s">
        <v>168</v>
      </c>
      <c r="I77" s="108">
        <v>151</v>
      </c>
      <c r="J77" s="258" t="s">
        <v>115</v>
      </c>
      <c r="K77" s="258"/>
      <c r="L77" s="258"/>
      <c r="M77" s="258"/>
      <c r="N77" s="258"/>
      <c r="O77" s="258"/>
      <c r="P77" s="139">
        <f>P78</f>
        <v>27161358.89</v>
      </c>
      <c r="Q77" s="139">
        <f>Q78</f>
        <v>23971415.97</v>
      </c>
      <c r="R77" s="136">
        <f t="shared" si="2"/>
        <v>88.25558421830492</v>
      </c>
      <c r="S77" s="132"/>
    </row>
    <row r="78" spans="1:18" ht="37.5" customHeight="1">
      <c r="A78" s="8" t="e">
        <f t="shared" si="3"/>
        <v>#REF!</v>
      </c>
      <c r="B78" s="108" t="s">
        <v>167</v>
      </c>
      <c r="C78" s="108">
        <v>2</v>
      </c>
      <c r="D78" s="108" t="s">
        <v>166</v>
      </c>
      <c r="E78" s="108" t="s">
        <v>194</v>
      </c>
      <c r="F78" s="108" t="s">
        <v>195</v>
      </c>
      <c r="G78" s="108" t="s">
        <v>203</v>
      </c>
      <c r="H78" s="108" t="s">
        <v>168</v>
      </c>
      <c r="I78" s="108">
        <v>151</v>
      </c>
      <c r="J78" s="258" t="s">
        <v>116</v>
      </c>
      <c r="K78" s="258"/>
      <c r="L78" s="258"/>
      <c r="M78" s="258"/>
      <c r="N78" s="258"/>
      <c r="O78" s="258"/>
      <c r="P78" s="140">
        <f>P79+P80+P81+P84+P85+P86+P87+P88+P89+P90+P91+P92+P93+P124</f>
        <v>27161358.89</v>
      </c>
      <c r="Q78" s="140">
        <f>Q80+Q81+Q84+Q85+Q86+Q87+Q88+Q89+Q90+Q91+Q92+Q93+Q124+Q79</f>
        <v>23971415.97</v>
      </c>
      <c r="R78" s="146">
        <f t="shared" si="2"/>
        <v>88.25558421830492</v>
      </c>
    </row>
    <row r="79" spans="1:19" ht="80.25" customHeight="1" thickBot="1">
      <c r="A79" s="8" t="e">
        <f>#REF!+1</f>
        <v>#REF!</v>
      </c>
      <c r="B79" s="108" t="s">
        <v>176</v>
      </c>
      <c r="C79" s="108">
        <v>2</v>
      </c>
      <c r="D79" s="108" t="s">
        <v>166</v>
      </c>
      <c r="E79" s="108" t="s">
        <v>166</v>
      </c>
      <c r="F79" s="108" t="s">
        <v>470</v>
      </c>
      <c r="G79" s="108">
        <v>10</v>
      </c>
      <c r="H79" s="108" t="s">
        <v>471</v>
      </c>
      <c r="I79" s="108">
        <v>151</v>
      </c>
      <c r="J79" s="263" t="s">
        <v>472</v>
      </c>
      <c r="K79" s="263"/>
      <c r="L79" s="263"/>
      <c r="M79" s="263"/>
      <c r="N79" s="263"/>
      <c r="O79" s="291"/>
      <c r="P79" s="147">
        <v>3131230</v>
      </c>
      <c r="Q79" s="147"/>
      <c r="R79" s="148">
        <f>Q79*100/P79</f>
        <v>0</v>
      </c>
      <c r="S79" s="132"/>
    </row>
    <row r="80" spans="1:18" ht="141.75" customHeight="1">
      <c r="A80" s="8" t="e">
        <f>A78+1</f>
        <v>#REF!</v>
      </c>
      <c r="B80" s="108" t="s">
        <v>176</v>
      </c>
      <c r="C80" s="108">
        <v>2</v>
      </c>
      <c r="D80" s="108" t="s">
        <v>166</v>
      </c>
      <c r="E80" s="108" t="s">
        <v>194</v>
      </c>
      <c r="F80" s="108" t="s">
        <v>195</v>
      </c>
      <c r="G80" s="108">
        <v>10</v>
      </c>
      <c r="H80" s="108" t="s">
        <v>226</v>
      </c>
      <c r="I80" s="108">
        <v>151</v>
      </c>
      <c r="J80" s="259" t="s">
        <v>285</v>
      </c>
      <c r="K80" s="279"/>
      <c r="L80" s="279"/>
      <c r="M80" s="279"/>
      <c r="N80" s="279"/>
      <c r="O80" s="279"/>
      <c r="P80" s="147">
        <v>11200000</v>
      </c>
      <c r="Q80" s="147">
        <v>11200000</v>
      </c>
      <c r="R80" s="148">
        <f t="shared" si="2"/>
        <v>100</v>
      </c>
    </row>
    <row r="81" spans="1:18" ht="141.75" customHeight="1">
      <c r="A81" s="8" t="e">
        <f t="shared" si="3"/>
        <v>#REF!</v>
      </c>
      <c r="B81" s="108" t="s">
        <v>176</v>
      </c>
      <c r="C81" s="108">
        <v>2</v>
      </c>
      <c r="D81" s="108" t="s">
        <v>166</v>
      </c>
      <c r="E81" s="108" t="s">
        <v>194</v>
      </c>
      <c r="F81" s="108" t="s">
        <v>195</v>
      </c>
      <c r="G81" s="108">
        <v>10</v>
      </c>
      <c r="H81" s="108" t="s">
        <v>196</v>
      </c>
      <c r="I81" s="108">
        <v>151</v>
      </c>
      <c r="J81" s="259" t="s">
        <v>353</v>
      </c>
      <c r="K81" s="279"/>
      <c r="L81" s="279"/>
      <c r="M81" s="279"/>
      <c r="N81" s="279"/>
      <c r="O81" s="279"/>
      <c r="P81" s="141">
        <v>1518280</v>
      </c>
      <c r="Q81" s="141">
        <v>1518280</v>
      </c>
      <c r="R81" s="148">
        <f t="shared" si="2"/>
        <v>100</v>
      </c>
    </row>
    <row r="82" spans="1:18" ht="78.75" customHeight="1" hidden="1">
      <c r="A82" s="8" t="e">
        <f t="shared" si="3"/>
        <v>#REF!</v>
      </c>
      <c r="B82" s="108" t="s">
        <v>176</v>
      </c>
      <c r="C82" s="108">
        <v>2</v>
      </c>
      <c r="D82" s="108" t="s">
        <v>166</v>
      </c>
      <c r="E82" s="108" t="s">
        <v>194</v>
      </c>
      <c r="F82" s="108" t="s">
        <v>195</v>
      </c>
      <c r="G82" s="108">
        <v>10</v>
      </c>
      <c r="H82" s="108" t="s">
        <v>209</v>
      </c>
      <c r="I82" s="108">
        <v>151</v>
      </c>
      <c r="J82" s="259" t="s">
        <v>1</v>
      </c>
      <c r="K82" s="279"/>
      <c r="L82" s="279"/>
      <c r="M82" s="279"/>
      <c r="N82" s="279"/>
      <c r="O82" s="279"/>
      <c r="P82" s="141">
        <v>0</v>
      </c>
      <c r="Q82" s="141">
        <v>50</v>
      </c>
      <c r="R82" s="148" t="e">
        <f t="shared" si="2"/>
        <v>#DIV/0!</v>
      </c>
    </row>
    <row r="83" spans="1:18" ht="78.75" customHeight="1" hidden="1">
      <c r="A83" s="8" t="e">
        <f t="shared" si="3"/>
        <v>#REF!</v>
      </c>
      <c r="B83" s="108" t="s">
        <v>176</v>
      </c>
      <c r="C83" s="108">
        <v>2</v>
      </c>
      <c r="D83" s="108" t="s">
        <v>166</v>
      </c>
      <c r="E83" s="108" t="s">
        <v>194</v>
      </c>
      <c r="F83" s="108" t="s">
        <v>195</v>
      </c>
      <c r="G83" s="108">
        <v>10</v>
      </c>
      <c r="H83" s="108" t="s">
        <v>204</v>
      </c>
      <c r="I83" s="108">
        <v>151</v>
      </c>
      <c r="J83" s="259" t="s">
        <v>2</v>
      </c>
      <c r="K83" s="279"/>
      <c r="L83" s="279"/>
      <c r="M83" s="279"/>
      <c r="N83" s="279"/>
      <c r="O83" s="279"/>
      <c r="P83" s="141">
        <v>0</v>
      </c>
      <c r="Q83" s="141">
        <v>50</v>
      </c>
      <c r="R83" s="148" t="e">
        <f t="shared" si="2"/>
        <v>#DIV/0!</v>
      </c>
    </row>
    <row r="84" spans="1:18" ht="96" customHeight="1">
      <c r="A84" s="8" t="e">
        <f t="shared" si="3"/>
        <v>#REF!</v>
      </c>
      <c r="B84" s="108" t="s">
        <v>176</v>
      </c>
      <c r="C84" s="108">
        <v>2</v>
      </c>
      <c r="D84" s="108" t="s">
        <v>166</v>
      </c>
      <c r="E84" s="108" t="s">
        <v>194</v>
      </c>
      <c r="F84" s="108" t="s">
        <v>195</v>
      </c>
      <c r="G84" s="108">
        <v>10</v>
      </c>
      <c r="H84" s="108" t="s">
        <v>222</v>
      </c>
      <c r="I84" s="108">
        <v>151</v>
      </c>
      <c r="J84" s="259" t="s">
        <v>4</v>
      </c>
      <c r="K84" s="279"/>
      <c r="L84" s="279"/>
      <c r="M84" s="279"/>
      <c r="N84" s="279"/>
      <c r="O84" s="279"/>
      <c r="P84" s="141">
        <v>148008</v>
      </c>
      <c r="Q84" s="141">
        <v>148008</v>
      </c>
      <c r="R84" s="148">
        <f t="shared" si="2"/>
        <v>100</v>
      </c>
    </row>
    <row r="85" spans="1:18" ht="85.5" customHeight="1">
      <c r="A85" s="8" t="e">
        <f t="shared" si="3"/>
        <v>#REF!</v>
      </c>
      <c r="B85" s="108" t="s">
        <v>176</v>
      </c>
      <c r="C85" s="108">
        <v>2</v>
      </c>
      <c r="D85" s="108" t="s">
        <v>166</v>
      </c>
      <c r="E85" s="108" t="s">
        <v>194</v>
      </c>
      <c r="F85" s="108" t="s">
        <v>195</v>
      </c>
      <c r="G85" s="108">
        <v>10</v>
      </c>
      <c r="H85" s="108" t="s">
        <v>224</v>
      </c>
      <c r="I85" s="108">
        <v>151</v>
      </c>
      <c r="J85" s="259" t="s">
        <v>355</v>
      </c>
      <c r="K85" s="279"/>
      <c r="L85" s="279"/>
      <c r="M85" s="279"/>
      <c r="N85" s="279"/>
      <c r="O85" s="279"/>
      <c r="P85" s="141">
        <v>150000</v>
      </c>
      <c r="Q85" s="141">
        <v>149969.67</v>
      </c>
      <c r="R85" s="148">
        <f t="shared" si="2"/>
        <v>99.97978000000002</v>
      </c>
    </row>
    <row r="86" spans="1:18" ht="146.25" customHeight="1">
      <c r="A86" s="8" t="e">
        <f t="shared" si="3"/>
        <v>#REF!</v>
      </c>
      <c r="B86" s="108" t="s">
        <v>176</v>
      </c>
      <c r="C86" s="108">
        <v>2</v>
      </c>
      <c r="D86" s="108" t="s">
        <v>166</v>
      </c>
      <c r="E86" s="108" t="s">
        <v>194</v>
      </c>
      <c r="F86" s="108" t="s">
        <v>195</v>
      </c>
      <c r="G86" s="108">
        <v>10</v>
      </c>
      <c r="H86" s="108" t="s">
        <v>211</v>
      </c>
      <c r="I86" s="108">
        <v>151</v>
      </c>
      <c r="J86" s="259" t="s">
        <v>3</v>
      </c>
      <c r="K86" s="279"/>
      <c r="L86" s="279"/>
      <c r="M86" s="279"/>
      <c r="N86" s="279"/>
      <c r="O86" s="279"/>
      <c r="P86" s="141">
        <v>56700</v>
      </c>
      <c r="Q86" s="141">
        <v>56700</v>
      </c>
      <c r="R86" s="148">
        <f t="shared" si="2"/>
        <v>100</v>
      </c>
    </row>
    <row r="87" spans="1:18" ht="146.25" customHeight="1">
      <c r="A87" s="8" t="e">
        <f t="shared" si="3"/>
        <v>#REF!</v>
      </c>
      <c r="B87" s="108" t="s">
        <v>176</v>
      </c>
      <c r="C87" s="108">
        <v>2</v>
      </c>
      <c r="D87" s="108" t="s">
        <v>166</v>
      </c>
      <c r="E87" s="108" t="s">
        <v>194</v>
      </c>
      <c r="F87" s="108" t="s">
        <v>195</v>
      </c>
      <c r="G87" s="108">
        <v>10</v>
      </c>
      <c r="H87" s="108" t="s">
        <v>213</v>
      </c>
      <c r="I87" s="108">
        <v>151</v>
      </c>
      <c r="J87" s="259" t="s">
        <v>0</v>
      </c>
      <c r="K87" s="279"/>
      <c r="L87" s="279"/>
      <c r="M87" s="279"/>
      <c r="N87" s="279"/>
      <c r="O87" s="279"/>
      <c r="P87" s="141">
        <v>8900</v>
      </c>
      <c r="Q87" s="141">
        <v>8900</v>
      </c>
      <c r="R87" s="148">
        <f t="shared" si="2"/>
        <v>100</v>
      </c>
    </row>
    <row r="88" spans="1:18" ht="146.25" customHeight="1">
      <c r="A88" s="8" t="e">
        <f t="shared" si="3"/>
        <v>#REF!</v>
      </c>
      <c r="B88" s="108" t="s">
        <v>176</v>
      </c>
      <c r="C88" s="108">
        <v>2</v>
      </c>
      <c r="D88" s="108" t="s">
        <v>166</v>
      </c>
      <c r="E88" s="108" t="s">
        <v>194</v>
      </c>
      <c r="F88" s="108" t="s">
        <v>195</v>
      </c>
      <c r="G88" s="108">
        <v>10</v>
      </c>
      <c r="H88" s="108" t="s">
        <v>25</v>
      </c>
      <c r="I88" s="108">
        <v>151</v>
      </c>
      <c r="J88" s="259" t="s">
        <v>0</v>
      </c>
      <c r="K88" s="279"/>
      <c r="L88" s="279"/>
      <c r="M88" s="279"/>
      <c r="N88" s="279"/>
      <c r="O88" s="279"/>
      <c r="P88" s="141">
        <v>20000</v>
      </c>
      <c r="Q88" s="141">
        <v>20000</v>
      </c>
      <c r="R88" s="148">
        <f t="shared" si="2"/>
        <v>100</v>
      </c>
    </row>
    <row r="89" spans="1:18" ht="112.5" customHeight="1">
      <c r="A89" s="8" t="e">
        <f t="shared" si="3"/>
        <v>#REF!</v>
      </c>
      <c r="B89" s="108" t="s">
        <v>176</v>
      </c>
      <c r="C89" s="108">
        <v>2</v>
      </c>
      <c r="D89" s="108" t="s">
        <v>166</v>
      </c>
      <c r="E89" s="108" t="s">
        <v>194</v>
      </c>
      <c r="F89" s="108" t="s">
        <v>195</v>
      </c>
      <c r="G89" s="108">
        <v>10</v>
      </c>
      <c r="H89" s="108" t="s">
        <v>126</v>
      </c>
      <c r="I89" s="108">
        <v>151</v>
      </c>
      <c r="J89" s="259" t="s">
        <v>357</v>
      </c>
      <c r="K89" s="279"/>
      <c r="L89" s="279"/>
      <c r="M89" s="279"/>
      <c r="N89" s="279"/>
      <c r="O89" s="279"/>
      <c r="P89" s="141">
        <v>636355</v>
      </c>
      <c r="Q89" s="141">
        <v>636355</v>
      </c>
      <c r="R89" s="148">
        <f t="shared" si="2"/>
        <v>100</v>
      </c>
    </row>
    <row r="90" spans="1:18" ht="54.75" customHeight="1">
      <c r="A90" s="8" t="e">
        <f t="shared" si="3"/>
        <v>#REF!</v>
      </c>
      <c r="B90" s="108" t="s">
        <v>176</v>
      </c>
      <c r="C90" s="108">
        <v>2</v>
      </c>
      <c r="D90" s="108" t="s">
        <v>166</v>
      </c>
      <c r="E90" s="108" t="s">
        <v>194</v>
      </c>
      <c r="F90" s="108" t="s">
        <v>195</v>
      </c>
      <c r="G90" s="108">
        <v>10</v>
      </c>
      <c r="H90" s="108" t="s">
        <v>26</v>
      </c>
      <c r="I90" s="108">
        <v>151</v>
      </c>
      <c r="J90" s="259" t="s">
        <v>354</v>
      </c>
      <c r="K90" s="279"/>
      <c r="L90" s="279"/>
      <c r="M90" s="279"/>
      <c r="N90" s="279"/>
      <c r="O90" s="279"/>
      <c r="P90" s="141">
        <v>1476956</v>
      </c>
      <c r="Q90" s="141">
        <v>1418273.41</v>
      </c>
      <c r="R90" s="148">
        <f t="shared" si="2"/>
        <v>96.0267882049296</v>
      </c>
    </row>
    <row r="91" spans="1:19" ht="165" customHeight="1">
      <c r="A91" s="8" t="e">
        <f t="shared" si="3"/>
        <v>#REF!</v>
      </c>
      <c r="B91" s="108" t="s">
        <v>176</v>
      </c>
      <c r="C91" s="108">
        <v>2</v>
      </c>
      <c r="D91" s="108" t="s">
        <v>166</v>
      </c>
      <c r="E91" s="108" t="s">
        <v>194</v>
      </c>
      <c r="F91" s="108" t="s">
        <v>195</v>
      </c>
      <c r="G91" s="108">
        <v>10</v>
      </c>
      <c r="H91" s="108" t="s">
        <v>27</v>
      </c>
      <c r="I91" s="108">
        <v>151</v>
      </c>
      <c r="J91" s="259" t="s">
        <v>468</v>
      </c>
      <c r="K91" s="279"/>
      <c r="L91" s="279"/>
      <c r="M91" s="279"/>
      <c r="N91" s="279"/>
      <c r="O91" s="279"/>
      <c r="P91" s="141">
        <v>175965.9</v>
      </c>
      <c r="Q91" s="141">
        <v>175965.9</v>
      </c>
      <c r="R91" s="148">
        <f t="shared" si="2"/>
        <v>100</v>
      </c>
      <c r="S91" s="132"/>
    </row>
    <row r="92" spans="1:18" ht="43.5" customHeight="1">
      <c r="A92" s="8" t="e">
        <f t="shared" si="3"/>
        <v>#REF!</v>
      </c>
      <c r="B92" s="110" t="s">
        <v>176</v>
      </c>
      <c r="C92" s="110">
        <v>2</v>
      </c>
      <c r="D92" s="110" t="s">
        <v>166</v>
      </c>
      <c r="E92" s="110" t="s">
        <v>194</v>
      </c>
      <c r="F92" s="110" t="s">
        <v>195</v>
      </c>
      <c r="G92" s="110">
        <v>10</v>
      </c>
      <c r="H92" s="110" t="s">
        <v>476</v>
      </c>
      <c r="I92" s="110">
        <v>151</v>
      </c>
      <c r="J92" s="289" t="s">
        <v>477</v>
      </c>
      <c r="K92" s="290"/>
      <c r="L92" s="290"/>
      <c r="M92" s="290"/>
      <c r="N92" s="290"/>
      <c r="O92" s="290"/>
      <c r="P92" s="141">
        <f>7153563.24+1246000+17856.75+99900</f>
        <v>8517319.99</v>
      </c>
      <c r="Q92" s="141">
        <v>8517319.99</v>
      </c>
      <c r="R92" s="148">
        <f t="shared" si="2"/>
        <v>100</v>
      </c>
    </row>
    <row r="93" spans="1:18" ht="70.5" customHeight="1">
      <c r="A93" s="8" t="e">
        <f t="shared" si="3"/>
        <v>#REF!</v>
      </c>
      <c r="B93" s="110" t="s">
        <v>176</v>
      </c>
      <c r="C93" s="110">
        <v>2</v>
      </c>
      <c r="D93" s="110" t="s">
        <v>166</v>
      </c>
      <c r="E93" s="110" t="s">
        <v>194</v>
      </c>
      <c r="F93" s="110" t="s">
        <v>195</v>
      </c>
      <c r="G93" s="110">
        <v>10</v>
      </c>
      <c r="H93" s="110" t="s">
        <v>538</v>
      </c>
      <c r="I93" s="110">
        <v>151</v>
      </c>
      <c r="J93" s="256" t="s">
        <v>539</v>
      </c>
      <c r="K93" s="257"/>
      <c r="L93" s="257"/>
      <c r="M93" s="257"/>
      <c r="N93" s="257"/>
      <c r="O93" s="257"/>
      <c r="P93" s="141">
        <v>100000</v>
      </c>
      <c r="Q93" s="141">
        <v>100000</v>
      </c>
      <c r="R93" s="148">
        <f t="shared" si="2"/>
        <v>100</v>
      </c>
    </row>
    <row r="94" spans="1:18" ht="96.75" customHeight="1" hidden="1">
      <c r="A94" s="8" t="e">
        <f t="shared" si="3"/>
        <v>#REF!</v>
      </c>
      <c r="B94" s="111" t="s">
        <v>176</v>
      </c>
      <c r="C94" s="111">
        <v>2</v>
      </c>
      <c r="D94" s="111" t="s">
        <v>166</v>
      </c>
      <c r="E94" s="111" t="s">
        <v>194</v>
      </c>
      <c r="F94" s="111" t="s">
        <v>195</v>
      </c>
      <c r="G94" s="111">
        <v>10</v>
      </c>
      <c r="H94" s="111" t="s">
        <v>197</v>
      </c>
      <c r="I94" s="111">
        <v>151</v>
      </c>
      <c r="J94" s="260" t="s">
        <v>198</v>
      </c>
      <c r="K94" s="260"/>
      <c r="L94" s="260"/>
      <c r="M94" s="260"/>
      <c r="N94" s="260"/>
      <c r="O94" s="261"/>
      <c r="P94" s="147"/>
      <c r="Q94" s="147">
        <v>140145.15</v>
      </c>
      <c r="R94" s="148" t="e">
        <f t="shared" si="2"/>
        <v>#DIV/0!</v>
      </c>
    </row>
    <row r="95" spans="1:18" ht="87.75" customHeight="1" hidden="1">
      <c r="A95" s="8" t="e">
        <f t="shared" si="3"/>
        <v>#REF!</v>
      </c>
      <c r="B95" s="108" t="s">
        <v>176</v>
      </c>
      <c r="C95" s="108">
        <v>2</v>
      </c>
      <c r="D95" s="108" t="s">
        <v>166</v>
      </c>
      <c r="E95" s="108" t="s">
        <v>194</v>
      </c>
      <c r="F95" s="108" t="s">
        <v>195</v>
      </c>
      <c r="G95" s="108" t="s">
        <v>203</v>
      </c>
      <c r="H95" s="108" t="s">
        <v>204</v>
      </c>
      <c r="I95" s="108">
        <v>151</v>
      </c>
      <c r="J95" s="258" t="s">
        <v>205</v>
      </c>
      <c r="K95" s="258"/>
      <c r="L95" s="258"/>
      <c r="M95" s="258"/>
      <c r="N95" s="258"/>
      <c r="O95" s="259"/>
      <c r="P95" s="148"/>
      <c r="Q95" s="148"/>
      <c r="R95" s="148" t="e">
        <f t="shared" si="2"/>
        <v>#DIV/0!</v>
      </c>
    </row>
    <row r="96" spans="1:18" ht="90.75" customHeight="1" hidden="1">
      <c r="A96" s="8" t="e">
        <f t="shared" si="3"/>
        <v>#REF!</v>
      </c>
      <c r="B96" s="109" t="s">
        <v>176</v>
      </c>
      <c r="C96" s="109">
        <v>2</v>
      </c>
      <c r="D96" s="109" t="s">
        <v>166</v>
      </c>
      <c r="E96" s="109" t="s">
        <v>194</v>
      </c>
      <c r="F96" s="109" t="s">
        <v>195</v>
      </c>
      <c r="G96" s="109">
        <v>10</v>
      </c>
      <c r="H96" s="109" t="s">
        <v>206</v>
      </c>
      <c r="I96" s="109">
        <v>151</v>
      </c>
      <c r="J96" s="258" t="s">
        <v>205</v>
      </c>
      <c r="K96" s="258"/>
      <c r="L96" s="258"/>
      <c r="M96" s="258"/>
      <c r="N96" s="258"/>
      <c r="O96" s="259"/>
      <c r="P96" s="149"/>
      <c r="Q96" s="149"/>
      <c r="R96" s="148" t="e">
        <f t="shared" si="2"/>
        <v>#DIV/0!</v>
      </c>
    </row>
    <row r="97" spans="1:18" ht="88.5" customHeight="1" hidden="1">
      <c r="A97" s="8" t="e">
        <f t="shared" si="3"/>
        <v>#REF!</v>
      </c>
      <c r="B97" s="108" t="s">
        <v>176</v>
      </c>
      <c r="C97" s="108">
        <v>2</v>
      </c>
      <c r="D97" s="108" t="s">
        <v>166</v>
      </c>
      <c r="E97" s="108" t="s">
        <v>194</v>
      </c>
      <c r="F97" s="108" t="s">
        <v>195</v>
      </c>
      <c r="G97" s="108">
        <v>10</v>
      </c>
      <c r="H97" s="108" t="s">
        <v>207</v>
      </c>
      <c r="I97" s="108">
        <v>151</v>
      </c>
      <c r="J97" s="258" t="s">
        <v>208</v>
      </c>
      <c r="K97" s="258"/>
      <c r="L97" s="258"/>
      <c r="M97" s="258"/>
      <c r="N97" s="258"/>
      <c r="O97" s="259"/>
      <c r="P97" s="147"/>
      <c r="Q97" s="147"/>
      <c r="R97" s="148" t="e">
        <f t="shared" si="2"/>
        <v>#DIV/0!</v>
      </c>
    </row>
    <row r="98" spans="1:18" ht="96.75" customHeight="1" hidden="1">
      <c r="A98" s="8" t="e">
        <f t="shared" si="3"/>
        <v>#REF!</v>
      </c>
      <c r="B98" s="108" t="s">
        <v>176</v>
      </c>
      <c r="C98" s="108">
        <v>2</v>
      </c>
      <c r="D98" s="108" t="s">
        <v>166</v>
      </c>
      <c r="E98" s="108" t="s">
        <v>194</v>
      </c>
      <c r="F98" s="108" t="s">
        <v>195</v>
      </c>
      <c r="G98" s="108">
        <v>10</v>
      </c>
      <c r="H98" s="108" t="s">
        <v>197</v>
      </c>
      <c r="I98" s="108">
        <v>151</v>
      </c>
      <c r="J98" s="255" t="s">
        <v>198</v>
      </c>
      <c r="K98" s="255"/>
      <c r="L98" s="255"/>
      <c r="M98" s="255"/>
      <c r="N98" s="255"/>
      <c r="O98" s="286"/>
      <c r="P98" s="147"/>
      <c r="Q98" s="147"/>
      <c r="R98" s="148" t="e">
        <f t="shared" si="2"/>
        <v>#DIV/0!</v>
      </c>
    </row>
    <row r="99" spans="1:18" ht="69.75" customHeight="1" hidden="1" thickBot="1">
      <c r="A99" s="8" t="e">
        <f t="shared" si="3"/>
        <v>#REF!</v>
      </c>
      <c r="B99" s="108" t="s">
        <v>176</v>
      </c>
      <c r="C99" s="108">
        <v>2</v>
      </c>
      <c r="D99" s="108" t="s">
        <v>166</v>
      </c>
      <c r="E99" s="108" t="s">
        <v>194</v>
      </c>
      <c r="F99" s="108" t="s">
        <v>195</v>
      </c>
      <c r="G99" s="108">
        <v>10</v>
      </c>
      <c r="H99" s="108" t="s">
        <v>209</v>
      </c>
      <c r="I99" s="108">
        <v>151</v>
      </c>
      <c r="J99" s="263" t="s">
        <v>210</v>
      </c>
      <c r="K99" s="263"/>
      <c r="L99" s="263"/>
      <c r="M99" s="263"/>
      <c r="N99" s="263"/>
      <c r="O99" s="291"/>
      <c r="P99" s="147"/>
      <c r="Q99" s="147"/>
      <c r="R99" s="148" t="e">
        <f t="shared" si="2"/>
        <v>#DIV/0!</v>
      </c>
    </row>
    <row r="100" spans="1:18" ht="113.25" customHeight="1" hidden="1">
      <c r="A100" s="8" t="e">
        <f t="shared" si="3"/>
        <v>#REF!</v>
      </c>
      <c r="B100" s="108" t="s">
        <v>176</v>
      </c>
      <c r="C100" s="108">
        <v>2</v>
      </c>
      <c r="D100" s="108" t="s">
        <v>166</v>
      </c>
      <c r="E100" s="108" t="s">
        <v>194</v>
      </c>
      <c r="F100" s="108" t="s">
        <v>195</v>
      </c>
      <c r="G100" s="108" t="s">
        <v>203</v>
      </c>
      <c r="H100" s="108" t="s">
        <v>211</v>
      </c>
      <c r="I100" s="108">
        <v>151</v>
      </c>
      <c r="J100" s="258" t="s">
        <v>212</v>
      </c>
      <c r="K100" s="258"/>
      <c r="L100" s="258"/>
      <c r="M100" s="258"/>
      <c r="N100" s="258"/>
      <c r="O100" s="259"/>
      <c r="P100" s="148"/>
      <c r="Q100" s="148"/>
      <c r="R100" s="148" t="e">
        <f t="shared" si="2"/>
        <v>#DIV/0!</v>
      </c>
    </row>
    <row r="101" spans="1:18" ht="120.75" customHeight="1" hidden="1">
      <c r="A101" s="8" t="e">
        <f t="shared" si="3"/>
        <v>#REF!</v>
      </c>
      <c r="B101" s="109" t="s">
        <v>176</v>
      </c>
      <c r="C101" s="109">
        <v>2</v>
      </c>
      <c r="D101" s="109" t="s">
        <v>166</v>
      </c>
      <c r="E101" s="109" t="s">
        <v>194</v>
      </c>
      <c r="F101" s="109" t="s">
        <v>195</v>
      </c>
      <c r="G101" s="109">
        <v>10</v>
      </c>
      <c r="H101" s="109" t="s">
        <v>213</v>
      </c>
      <c r="I101" s="109">
        <v>151</v>
      </c>
      <c r="J101" s="258" t="s">
        <v>214</v>
      </c>
      <c r="K101" s="258"/>
      <c r="L101" s="258"/>
      <c r="M101" s="258"/>
      <c r="N101" s="258"/>
      <c r="O101" s="259"/>
      <c r="P101" s="149"/>
      <c r="Q101" s="149"/>
      <c r="R101" s="148" t="e">
        <f t="shared" si="2"/>
        <v>#DIV/0!</v>
      </c>
    </row>
    <row r="102" spans="1:18" ht="123" customHeight="1" hidden="1">
      <c r="A102" s="8" t="e">
        <f t="shared" si="3"/>
        <v>#REF!</v>
      </c>
      <c r="B102" s="108" t="s">
        <v>176</v>
      </c>
      <c r="C102" s="108">
        <v>2</v>
      </c>
      <c r="D102" s="108" t="s">
        <v>166</v>
      </c>
      <c r="E102" s="108" t="s">
        <v>194</v>
      </c>
      <c r="F102" s="108" t="s">
        <v>195</v>
      </c>
      <c r="G102" s="108">
        <v>10</v>
      </c>
      <c r="H102" s="108" t="s">
        <v>215</v>
      </c>
      <c r="I102" s="108">
        <v>151</v>
      </c>
      <c r="J102" s="258" t="s">
        <v>216</v>
      </c>
      <c r="K102" s="258"/>
      <c r="L102" s="258"/>
      <c r="M102" s="258"/>
      <c r="N102" s="258"/>
      <c r="O102" s="259"/>
      <c r="P102" s="147"/>
      <c r="Q102" s="147"/>
      <c r="R102" s="148" t="e">
        <f t="shared" si="2"/>
        <v>#DIV/0!</v>
      </c>
    </row>
    <row r="103" spans="1:18" ht="96.75" customHeight="1" hidden="1">
      <c r="A103" s="8" t="e">
        <f t="shared" si="3"/>
        <v>#REF!</v>
      </c>
      <c r="B103" s="108" t="s">
        <v>176</v>
      </c>
      <c r="C103" s="108">
        <v>2</v>
      </c>
      <c r="D103" s="108" t="s">
        <v>166</v>
      </c>
      <c r="E103" s="108" t="s">
        <v>194</v>
      </c>
      <c r="F103" s="108" t="s">
        <v>195</v>
      </c>
      <c r="G103" s="108">
        <v>10</v>
      </c>
      <c r="H103" s="108" t="s">
        <v>197</v>
      </c>
      <c r="I103" s="108">
        <v>151</v>
      </c>
      <c r="J103" s="255" t="s">
        <v>198</v>
      </c>
      <c r="K103" s="255"/>
      <c r="L103" s="255"/>
      <c r="M103" s="255"/>
      <c r="N103" s="255"/>
      <c r="O103" s="286"/>
      <c r="P103" s="147"/>
      <c r="Q103" s="147"/>
      <c r="R103" s="148" t="e">
        <f t="shared" si="2"/>
        <v>#DIV/0!</v>
      </c>
    </row>
    <row r="104" spans="1:18" ht="126.75" customHeight="1" hidden="1" thickBot="1">
      <c r="A104" s="8" t="e">
        <f t="shared" si="3"/>
        <v>#REF!</v>
      </c>
      <c r="B104" s="108"/>
      <c r="C104" s="108">
        <v>2</v>
      </c>
      <c r="D104" s="108" t="s">
        <v>166</v>
      </c>
      <c r="E104" s="108" t="s">
        <v>194</v>
      </c>
      <c r="F104" s="108" t="s">
        <v>195</v>
      </c>
      <c r="G104" s="108">
        <v>10</v>
      </c>
      <c r="H104" s="108" t="s">
        <v>217</v>
      </c>
      <c r="I104" s="108">
        <v>151</v>
      </c>
      <c r="J104" s="263" t="s">
        <v>216</v>
      </c>
      <c r="K104" s="263"/>
      <c r="L104" s="263"/>
      <c r="M104" s="263"/>
      <c r="N104" s="263"/>
      <c r="O104" s="291"/>
      <c r="P104" s="147"/>
      <c r="Q104" s="147"/>
      <c r="R104" s="148" t="e">
        <f t="shared" si="2"/>
        <v>#DIV/0!</v>
      </c>
    </row>
    <row r="105" spans="1:18" ht="129.75" customHeight="1" hidden="1">
      <c r="A105" s="8" t="e">
        <f t="shared" si="3"/>
        <v>#REF!</v>
      </c>
      <c r="B105" s="108" t="s">
        <v>176</v>
      </c>
      <c r="C105" s="108">
        <v>2</v>
      </c>
      <c r="D105" s="108" t="s">
        <v>166</v>
      </c>
      <c r="E105" s="108" t="s">
        <v>194</v>
      </c>
      <c r="F105" s="108" t="s">
        <v>195</v>
      </c>
      <c r="G105" s="108" t="s">
        <v>203</v>
      </c>
      <c r="H105" s="108" t="s">
        <v>218</v>
      </c>
      <c r="I105" s="108">
        <v>151</v>
      </c>
      <c r="J105" s="258" t="s">
        <v>219</v>
      </c>
      <c r="K105" s="258"/>
      <c r="L105" s="258"/>
      <c r="M105" s="258"/>
      <c r="N105" s="258"/>
      <c r="O105" s="259"/>
      <c r="P105" s="148"/>
      <c r="Q105" s="148"/>
      <c r="R105" s="148" t="e">
        <f t="shared" si="2"/>
        <v>#DIV/0!</v>
      </c>
    </row>
    <row r="106" spans="1:18" ht="113.25" customHeight="1" hidden="1">
      <c r="A106" s="8" t="e">
        <f t="shared" si="3"/>
        <v>#REF!</v>
      </c>
      <c r="B106" s="109" t="s">
        <v>176</v>
      </c>
      <c r="C106" s="109">
        <v>2</v>
      </c>
      <c r="D106" s="109" t="s">
        <v>166</v>
      </c>
      <c r="E106" s="109" t="s">
        <v>194</v>
      </c>
      <c r="F106" s="109" t="s">
        <v>195</v>
      </c>
      <c r="G106" s="109">
        <v>10</v>
      </c>
      <c r="H106" s="109" t="s">
        <v>220</v>
      </c>
      <c r="I106" s="109">
        <v>151</v>
      </c>
      <c r="J106" s="258" t="s">
        <v>221</v>
      </c>
      <c r="K106" s="258"/>
      <c r="L106" s="258"/>
      <c r="M106" s="258"/>
      <c r="N106" s="258"/>
      <c r="O106" s="259"/>
      <c r="P106" s="149"/>
      <c r="Q106" s="149"/>
      <c r="R106" s="148" t="e">
        <f t="shared" si="2"/>
        <v>#DIV/0!</v>
      </c>
    </row>
    <row r="107" spans="1:18" ht="98.25" customHeight="1" hidden="1">
      <c r="A107" s="8" t="e">
        <f t="shared" si="3"/>
        <v>#REF!</v>
      </c>
      <c r="B107" s="108" t="s">
        <v>176</v>
      </c>
      <c r="C107" s="108">
        <v>2</v>
      </c>
      <c r="D107" s="108" t="s">
        <v>166</v>
      </c>
      <c r="E107" s="108" t="s">
        <v>194</v>
      </c>
      <c r="F107" s="108" t="s">
        <v>195</v>
      </c>
      <c r="G107" s="108">
        <v>10</v>
      </c>
      <c r="H107" s="108" t="s">
        <v>222</v>
      </c>
      <c r="I107" s="108">
        <v>151</v>
      </c>
      <c r="J107" s="258" t="s">
        <v>223</v>
      </c>
      <c r="K107" s="258"/>
      <c r="L107" s="258"/>
      <c r="M107" s="258"/>
      <c r="N107" s="258"/>
      <c r="O107" s="259"/>
      <c r="P107" s="147"/>
      <c r="Q107" s="147"/>
      <c r="R107" s="148" t="e">
        <f t="shared" si="2"/>
        <v>#DIV/0!</v>
      </c>
    </row>
    <row r="108" spans="1:18" ht="96.75" customHeight="1" hidden="1">
      <c r="A108" s="8" t="e">
        <f t="shared" si="3"/>
        <v>#REF!</v>
      </c>
      <c r="B108" s="108" t="s">
        <v>176</v>
      </c>
      <c r="C108" s="108">
        <v>2</v>
      </c>
      <c r="D108" s="108" t="s">
        <v>166</v>
      </c>
      <c r="E108" s="108" t="s">
        <v>194</v>
      </c>
      <c r="F108" s="108" t="s">
        <v>195</v>
      </c>
      <c r="G108" s="108">
        <v>10</v>
      </c>
      <c r="H108" s="108" t="s">
        <v>197</v>
      </c>
      <c r="I108" s="108">
        <v>151</v>
      </c>
      <c r="J108" s="255"/>
      <c r="K108" s="255"/>
      <c r="L108" s="255"/>
      <c r="M108" s="255"/>
      <c r="N108" s="255"/>
      <c r="O108" s="286"/>
      <c r="P108" s="147"/>
      <c r="Q108" s="147"/>
      <c r="R108" s="148" t="e">
        <f t="shared" si="2"/>
        <v>#DIV/0!</v>
      </c>
    </row>
    <row r="109" spans="1:18" ht="87.75" customHeight="1" hidden="1" thickBot="1">
      <c r="A109" s="8" t="e">
        <f t="shared" si="3"/>
        <v>#REF!</v>
      </c>
      <c r="B109" s="108" t="s">
        <v>176</v>
      </c>
      <c r="C109" s="108">
        <v>2</v>
      </c>
      <c r="D109" s="108" t="s">
        <v>166</v>
      </c>
      <c r="E109" s="108" t="s">
        <v>194</v>
      </c>
      <c r="F109" s="108" t="s">
        <v>195</v>
      </c>
      <c r="G109" s="108">
        <v>10</v>
      </c>
      <c r="H109" s="108" t="s">
        <v>224</v>
      </c>
      <c r="I109" s="108">
        <v>151</v>
      </c>
      <c r="J109" s="263" t="s">
        <v>225</v>
      </c>
      <c r="K109" s="263"/>
      <c r="L109" s="263"/>
      <c r="M109" s="263"/>
      <c r="N109" s="263"/>
      <c r="O109" s="291"/>
      <c r="P109" s="147"/>
      <c r="Q109" s="147"/>
      <c r="R109" s="148" t="e">
        <f t="shared" si="2"/>
        <v>#DIV/0!</v>
      </c>
    </row>
    <row r="110" spans="1:18" ht="96" customHeight="1" hidden="1">
      <c r="A110" s="8" t="e">
        <f t="shared" si="3"/>
        <v>#REF!</v>
      </c>
      <c r="B110" s="112" t="s">
        <v>176</v>
      </c>
      <c r="C110" s="112">
        <v>2</v>
      </c>
      <c r="D110" s="112" t="s">
        <v>166</v>
      </c>
      <c r="E110" s="112" t="s">
        <v>194</v>
      </c>
      <c r="F110" s="112" t="s">
        <v>195</v>
      </c>
      <c r="G110" s="112" t="s">
        <v>203</v>
      </c>
      <c r="H110" s="112" t="s">
        <v>117</v>
      </c>
      <c r="I110" s="112">
        <v>151</v>
      </c>
      <c r="J110" s="300" t="s">
        <v>119</v>
      </c>
      <c r="K110" s="300"/>
      <c r="L110" s="300"/>
      <c r="M110" s="300"/>
      <c r="N110" s="300"/>
      <c r="O110" s="301"/>
      <c r="P110" s="150"/>
      <c r="Q110" s="150"/>
      <c r="R110" s="148" t="e">
        <f t="shared" si="2"/>
        <v>#DIV/0!</v>
      </c>
    </row>
    <row r="111" spans="1:18" ht="113.25" customHeight="1" hidden="1">
      <c r="A111" s="8" t="e">
        <f t="shared" si="3"/>
        <v>#REF!</v>
      </c>
      <c r="B111" s="108" t="s">
        <v>176</v>
      </c>
      <c r="C111" s="108">
        <v>2</v>
      </c>
      <c r="D111" s="108" t="s">
        <v>166</v>
      </c>
      <c r="E111" s="108" t="s">
        <v>194</v>
      </c>
      <c r="F111" s="108" t="s">
        <v>195</v>
      </c>
      <c r="G111" s="108" t="s">
        <v>194</v>
      </c>
      <c r="H111" s="108" t="s">
        <v>226</v>
      </c>
      <c r="I111" s="108">
        <v>151</v>
      </c>
      <c r="J111" s="258" t="s">
        <v>227</v>
      </c>
      <c r="K111" s="258"/>
      <c r="L111" s="258"/>
      <c r="M111" s="258"/>
      <c r="N111" s="258"/>
      <c r="O111" s="259"/>
      <c r="P111" s="148"/>
      <c r="Q111" s="148"/>
      <c r="R111" s="148" t="e">
        <f t="shared" si="2"/>
        <v>#DIV/0!</v>
      </c>
    </row>
    <row r="112" spans="1:18" ht="141.75" customHeight="1" hidden="1">
      <c r="A112" s="8" t="e">
        <f t="shared" si="3"/>
        <v>#REF!</v>
      </c>
      <c r="B112" s="108" t="s">
        <v>176</v>
      </c>
      <c r="C112" s="108">
        <v>2</v>
      </c>
      <c r="D112" s="108" t="s">
        <v>166</v>
      </c>
      <c r="E112" s="108" t="s">
        <v>194</v>
      </c>
      <c r="F112" s="108" t="s">
        <v>195</v>
      </c>
      <c r="G112" s="108">
        <v>10</v>
      </c>
      <c r="H112" s="108" t="s">
        <v>196</v>
      </c>
      <c r="I112" s="108">
        <v>151</v>
      </c>
      <c r="J112" s="258"/>
      <c r="K112" s="258"/>
      <c r="L112" s="258"/>
      <c r="M112" s="258"/>
      <c r="N112" s="258"/>
      <c r="O112" s="259"/>
      <c r="P112" s="147"/>
      <c r="Q112" s="147"/>
      <c r="R112" s="148" t="e">
        <f t="shared" si="2"/>
        <v>#DIV/0!</v>
      </c>
    </row>
    <row r="113" spans="1:18" ht="96.75" customHeight="1" hidden="1">
      <c r="A113" s="8" t="e">
        <f t="shared" si="3"/>
        <v>#REF!</v>
      </c>
      <c r="B113" s="108" t="s">
        <v>176</v>
      </c>
      <c r="C113" s="108">
        <v>2</v>
      </c>
      <c r="D113" s="108" t="s">
        <v>166</v>
      </c>
      <c r="E113" s="108" t="s">
        <v>194</v>
      </c>
      <c r="F113" s="108" t="s">
        <v>195</v>
      </c>
      <c r="G113" s="108">
        <v>10</v>
      </c>
      <c r="H113" s="108" t="s">
        <v>197</v>
      </c>
      <c r="I113" s="108">
        <v>151</v>
      </c>
      <c r="J113" s="255"/>
      <c r="K113" s="255"/>
      <c r="L113" s="255"/>
      <c r="M113" s="255"/>
      <c r="N113" s="255"/>
      <c r="O113" s="286"/>
      <c r="P113" s="147"/>
      <c r="Q113" s="147"/>
      <c r="R113" s="148" t="e">
        <f t="shared" si="2"/>
        <v>#DIV/0!</v>
      </c>
    </row>
    <row r="114" spans="1:18" ht="80.25" customHeight="1" hidden="1" thickBot="1">
      <c r="A114" s="8" t="e">
        <f t="shared" si="3"/>
        <v>#REF!</v>
      </c>
      <c r="B114" s="108"/>
      <c r="C114" s="108">
        <v>2</v>
      </c>
      <c r="D114" s="108" t="s">
        <v>166</v>
      </c>
      <c r="E114" s="108" t="s">
        <v>199</v>
      </c>
      <c r="F114" s="108" t="s">
        <v>200</v>
      </c>
      <c r="G114" s="108">
        <v>10</v>
      </c>
      <c r="H114" s="108" t="s">
        <v>201</v>
      </c>
      <c r="I114" s="108">
        <v>151</v>
      </c>
      <c r="J114" s="263"/>
      <c r="K114" s="263"/>
      <c r="L114" s="263"/>
      <c r="M114" s="263"/>
      <c r="N114" s="263"/>
      <c r="O114" s="291"/>
      <c r="P114" s="147"/>
      <c r="Q114" s="147"/>
      <c r="R114" s="148" t="e">
        <f t="shared" si="2"/>
        <v>#DIV/0!</v>
      </c>
    </row>
    <row r="115" spans="1:18" ht="57" customHeight="1" hidden="1">
      <c r="A115" s="8" t="e">
        <f t="shared" si="3"/>
        <v>#REF!</v>
      </c>
      <c r="B115" s="108" t="s">
        <v>176</v>
      </c>
      <c r="C115" s="108">
        <v>2</v>
      </c>
      <c r="D115" s="108" t="s">
        <v>166</v>
      </c>
      <c r="E115" s="108" t="s">
        <v>165</v>
      </c>
      <c r="F115" s="108" t="s">
        <v>189</v>
      </c>
      <c r="G115" s="108">
        <v>10</v>
      </c>
      <c r="H115" s="108" t="s">
        <v>190</v>
      </c>
      <c r="I115" s="108">
        <v>151</v>
      </c>
      <c r="J115" s="258"/>
      <c r="K115" s="258"/>
      <c r="L115" s="258"/>
      <c r="M115" s="258"/>
      <c r="N115" s="258"/>
      <c r="O115" s="259"/>
      <c r="P115" s="148"/>
      <c r="Q115" s="148"/>
      <c r="R115" s="148" t="e">
        <f t="shared" si="2"/>
        <v>#DIV/0!</v>
      </c>
    </row>
    <row r="116" spans="1:18" ht="39" customHeight="1" hidden="1">
      <c r="A116" s="8" t="e">
        <f t="shared" si="3"/>
        <v>#REF!</v>
      </c>
      <c r="B116" s="109" t="s">
        <v>176</v>
      </c>
      <c r="C116" s="109">
        <v>2</v>
      </c>
      <c r="D116" s="109" t="s">
        <v>166</v>
      </c>
      <c r="E116" s="109" t="s">
        <v>194</v>
      </c>
      <c r="F116" s="109" t="s">
        <v>195</v>
      </c>
      <c r="G116" s="109">
        <v>10</v>
      </c>
      <c r="H116" s="109" t="s">
        <v>228</v>
      </c>
      <c r="I116" s="109">
        <v>151</v>
      </c>
      <c r="J116" s="258"/>
      <c r="K116" s="258"/>
      <c r="L116" s="258"/>
      <c r="M116" s="258"/>
      <c r="N116" s="258"/>
      <c r="O116" s="259"/>
      <c r="P116" s="149"/>
      <c r="Q116" s="149"/>
      <c r="R116" s="148" t="e">
        <f t="shared" si="2"/>
        <v>#DIV/0!</v>
      </c>
    </row>
    <row r="117" spans="1:18" ht="47.25" customHeight="1" hidden="1">
      <c r="A117" s="8" t="e">
        <f t="shared" si="3"/>
        <v>#REF!</v>
      </c>
      <c r="B117" s="108" t="s">
        <v>176</v>
      </c>
      <c r="C117" s="108">
        <v>2</v>
      </c>
      <c r="D117" s="108" t="s">
        <v>166</v>
      </c>
      <c r="E117" s="108" t="s">
        <v>194</v>
      </c>
      <c r="F117" s="108" t="s">
        <v>195</v>
      </c>
      <c r="G117" s="108">
        <v>10</v>
      </c>
      <c r="H117" s="108" t="s">
        <v>229</v>
      </c>
      <c r="I117" s="108">
        <v>151</v>
      </c>
      <c r="J117" s="258"/>
      <c r="K117" s="258"/>
      <c r="L117" s="258"/>
      <c r="M117" s="258"/>
      <c r="N117" s="258"/>
      <c r="O117" s="259"/>
      <c r="P117" s="147"/>
      <c r="Q117" s="147"/>
      <c r="R117" s="148" t="e">
        <f t="shared" si="2"/>
        <v>#DIV/0!</v>
      </c>
    </row>
    <row r="118" spans="1:18" ht="96.75" customHeight="1" hidden="1">
      <c r="A118" s="8" t="e">
        <f t="shared" si="3"/>
        <v>#REF!</v>
      </c>
      <c r="B118" s="108" t="s">
        <v>176</v>
      </c>
      <c r="C118" s="108">
        <v>2</v>
      </c>
      <c r="D118" s="108" t="s">
        <v>166</v>
      </c>
      <c r="E118" s="108" t="s">
        <v>194</v>
      </c>
      <c r="F118" s="108" t="s">
        <v>195</v>
      </c>
      <c r="G118" s="108">
        <v>10</v>
      </c>
      <c r="H118" s="108" t="s">
        <v>197</v>
      </c>
      <c r="I118" s="108">
        <v>151</v>
      </c>
      <c r="J118" s="255"/>
      <c r="K118" s="255"/>
      <c r="L118" s="255"/>
      <c r="M118" s="255"/>
      <c r="N118" s="255"/>
      <c r="O118" s="286"/>
      <c r="P118" s="147"/>
      <c r="Q118" s="147"/>
      <c r="R118" s="148" t="e">
        <f t="shared" si="2"/>
        <v>#DIV/0!</v>
      </c>
    </row>
    <row r="119" spans="1:18" ht="59.25" customHeight="1" hidden="1" thickBot="1">
      <c r="A119" s="8" t="e">
        <f t="shared" si="3"/>
        <v>#REF!</v>
      </c>
      <c r="B119" s="108"/>
      <c r="C119" s="108">
        <v>2</v>
      </c>
      <c r="D119" s="108" t="s">
        <v>166</v>
      </c>
      <c r="E119" s="108" t="s">
        <v>194</v>
      </c>
      <c r="F119" s="108" t="s">
        <v>195</v>
      </c>
      <c r="G119" s="108">
        <v>10</v>
      </c>
      <c r="H119" s="108" t="s">
        <v>230</v>
      </c>
      <c r="I119" s="108">
        <v>151</v>
      </c>
      <c r="J119" s="263"/>
      <c r="K119" s="263"/>
      <c r="L119" s="263"/>
      <c r="M119" s="263"/>
      <c r="N119" s="263"/>
      <c r="O119" s="291"/>
      <c r="P119" s="147"/>
      <c r="Q119" s="147"/>
      <c r="R119" s="148" t="e">
        <f t="shared" si="2"/>
        <v>#DIV/0!</v>
      </c>
    </row>
    <row r="120" spans="1:18" ht="96" customHeight="1" hidden="1" thickBot="1">
      <c r="A120" s="8" t="e">
        <f t="shared" si="3"/>
        <v>#REF!</v>
      </c>
      <c r="B120" s="113" t="s">
        <v>176</v>
      </c>
      <c r="C120" s="113">
        <v>2</v>
      </c>
      <c r="D120" s="113" t="s">
        <v>166</v>
      </c>
      <c r="E120" s="113" t="s">
        <v>194</v>
      </c>
      <c r="F120" s="113" t="s">
        <v>120</v>
      </c>
      <c r="G120" s="113" t="s">
        <v>203</v>
      </c>
      <c r="H120" s="113" t="s">
        <v>168</v>
      </c>
      <c r="I120" s="113">
        <v>151</v>
      </c>
      <c r="J120" s="305" t="s">
        <v>121</v>
      </c>
      <c r="K120" s="306"/>
      <c r="L120" s="306"/>
      <c r="M120" s="306"/>
      <c r="N120" s="306"/>
      <c r="O120" s="306"/>
      <c r="P120" s="142"/>
      <c r="Q120" s="142"/>
      <c r="R120" s="148" t="e">
        <f t="shared" si="2"/>
        <v>#DIV/0!</v>
      </c>
    </row>
    <row r="121" spans="1:18" ht="96" customHeight="1" hidden="1" thickBot="1">
      <c r="A121" s="8" t="e">
        <f t="shared" si="3"/>
        <v>#REF!</v>
      </c>
      <c r="B121" s="112" t="s">
        <v>176</v>
      </c>
      <c r="C121" s="112" t="s">
        <v>188</v>
      </c>
      <c r="D121" s="112" t="s">
        <v>166</v>
      </c>
      <c r="E121" s="112" t="s">
        <v>194</v>
      </c>
      <c r="F121" s="112" t="s">
        <v>195</v>
      </c>
      <c r="G121" s="112" t="s">
        <v>203</v>
      </c>
      <c r="H121" s="112" t="s">
        <v>124</v>
      </c>
      <c r="I121" s="112" t="s">
        <v>125</v>
      </c>
      <c r="J121" s="292" t="s">
        <v>127</v>
      </c>
      <c r="K121" s="293"/>
      <c r="L121" s="293"/>
      <c r="M121" s="293"/>
      <c r="N121" s="293"/>
      <c r="O121" s="293"/>
      <c r="P121" s="150"/>
      <c r="Q121" s="150"/>
      <c r="R121" s="148" t="e">
        <f t="shared" si="2"/>
        <v>#DIV/0!</v>
      </c>
    </row>
    <row r="122" spans="1:18" ht="141.75" customHeight="1" hidden="1" thickBot="1">
      <c r="A122" s="8" t="e">
        <f t="shared" si="3"/>
        <v>#REF!</v>
      </c>
      <c r="B122" s="112" t="s">
        <v>176</v>
      </c>
      <c r="C122" s="112" t="s">
        <v>188</v>
      </c>
      <c r="D122" s="112" t="s">
        <v>166</v>
      </c>
      <c r="E122" s="112" t="s">
        <v>194</v>
      </c>
      <c r="F122" s="112" t="s">
        <v>195</v>
      </c>
      <c r="G122" s="112" t="s">
        <v>203</v>
      </c>
      <c r="H122" s="112" t="s">
        <v>126</v>
      </c>
      <c r="I122" s="112" t="s">
        <v>125</v>
      </c>
      <c r="J122" s="296" t="s">
        <v>123</v>
      </c>
      <c r="K122" s="297"/>
      <c r="L122" s="297"/>
      <c r="M122" s="297"/>
      <c r="N122" s="297"/>
      <c r="O122" s="297"/>
      <c r="P122" s="150"/>
      <c r="Q122" s="150"/>
      <c r="R122" s="148" t="e">
        <f t="shared" si="2"/>
        <v>#DIV/0!</v>
      </c>
    </row>
    <row r="123" spans="1:18" ht="141.75" customHeight="1" hidden="1" thickBot="1">
      <c r="A123" s="8" t="e">
        <f t="shared" si="3"/>
        <v>#REF!</v>
      </c>
      <c r="B123" s="114" t="s">
        <v>176</v>
      </c>
      <c r="C123" s="114" t="s">
        <v>188</v>
      </c>
      <c r="D123" s="114" t="s">
        <v>166</v>
      </c>
      <c r="E123" s="114" t="s">
        <v>194</v>
      </c>
      <c r="F123" s="114" t="s">
        <v>195</v>
      </c>
      <c r="G123" s="114" t="s">
        <v>203</v>
      </c>
      <c r="H123" s="114" t="s">
        <v>284</v>
      </c>
      <c r="I123" s="114" t="s">
        <v>125</v>
      </c>
      <c r="J123" s="298" t="s">
        <v>281</v>
      </c>
      <c r="K123" s="299"/>
      <c r="L123" s="299"/>
      <c r="M123" s="299"/>
      <c r="N123" s="299"/>
      <c r="O123" s="299"/>
      <c r="P123" s="150"/>
      <c r="Q123" s="150"/>
      <c r="R123" s="148" t="e">
        <f t="shared" si="2"/>
        <v>#DIV/0!</v>
      </c>
    </row>
    <row r="124" spans="1:18" ht="96.75" customHeight="1">
      <c r="A124" s="8" t="e">
        <f t="shared" si="3"/>
        <v>#REF!</v>
      </c>
      <c r="B124" s="115">
        <v>834</v>
      </c>
      <c r="C124" s="115">
        <v>2</v>
      </c>
      <c r="D124" s="116" t="s">
        <v>166</v>
      </c>
      <c r="E124" s="116" t="s">
        <v>194</v>
      </c>
      <c r="F124" s="116" t="s">
        <v>195</v>
      </c>
      <c r="G124" s="116" t="s">
        <v>203</v>
      </c>
      <c r="H124" s="116" t="s">
        <v>124</v>
      </c>
      <c r="I124" s="116" t="s">
        <v>125</v>
      </c>
      <c r="J124" s="294" t="s">
        <v>1099</v>
      </c>
      <c r="K124" s="295"/>
      <c r="L124" s="295"/>
      <c r="M124" s="295"/>
      <c r="N124" s="295"/>
      <c r="O124" s="295"/>
      <c r="P124" s="142">
        <v>21644</v>
      </c>
      <c r="Q124" s="142">
        <v>21644</v>
      </c>
      <c r="R124" s="148">
        <f t="shared" si="2"/>
        <v>100</v>
      </c>
    </row>
    <row r="125" spans="1:18" ht="16.5" thickBot="1">
      <c r="A125" s="106"/>
      <c r="B125" s="302"/>
      <c r="C125" s="303"/>
      <c r="D125" s="303"/>
      <c r="E125" s="303"/>
      <c r="F125" s="303"/>
      <c r="G125" s="303"/>
      <c r="H125" s="303"/>
      <c r="I125" s="304"/>
      <c r="J125" s="107"/>
      <c r="K125" s="107"/>
      <c r="L125" s="107"/>
      <c r="M125" s="107"/>
      <c r="N125" s="107"/>
      <c r="O125" s="107"/>
      <c r="P125" s="148">
        <f>SUM(P12+P66)</f>
        <v>75494908.78999999</v>
      </c>
      <c r="Q125" s="148">
        <f>SUM(Q12+Q66)</f>
        <v>72256958.15</v>
      </c>
      <c r="R125" s="148">
        <f>Q125*100/P125</f>
        <v>95.7110344367634</v>
      </c>
    </row>
  </sheetData>
  <sheetProtection selectLockedCells="1" selectUnlockedCells="1"/>
  <mergeCells count="120">
    <mergeCell ref="J48:O48"/>
    <mergeCell ref="J106:O106"/>
    <mergeCell ref="J80:O80"/>
    <mergeCell ref="J81:O81"/>
    <mergeCell ref="J82:O82"/>
    <mergeCell ref="J108:O108"/>
    <mergeCell ref="J98:O98"/>
    <mergeCell ref="J112:O112"/>
    <mergeCell ref="J101:O101"/>
    <mergeCell ref="J104:O104"/>
    <mergeCell ref="J102:O102"/>
    <mergeCell ref="B125:I125"/>
    <mergeCell ref="J113:O113"/>
    <mergeCell ref="J114:O114"/>
    <mergeCell ref="J115:O115"/>
    <mergeCell ref="J116:O116"/>
    <mergeCell ref="J38:O38"/>
    <mergeCell ref="J50:O50"/>
    <mergeCell ref="J40:O40"/>
    <mergeCell ref="J117:O117"/>
    <mergeCell ref="J120:O120"/>
    <mergeCell ref="J121:O121"/>
    <mergeCell ref="J124:O124"/>
    <mergeCell ref="J122:O122"/>
    <mergeCell ref="J123:O123"/>
    <mergeCell ref="J107:O107"/>
    <mergeCell ref="J109:O109"/>
    <mergeCell ref="J110:O110"/>
    <mergeCell ref="J119:O119"/>
    <mergeCell ref="J118:O118"/>
    <mergeCell ref="J111:O111"/>
    <mergeCell ref="J99:O99"/>
    <mergeCell ref="J79:O79"/>
    <mergeCell ref="J95:O95"/>
    <mergeCell ref="J96:O96"/>
    <mergeCell ref="J103:O103"/>
    <mergeCell ref="J105:O105"/>
    <mergeCell ref="J83:O83"/>
    <mergeCell ref="J84:O84"/>
    <mergeCell ref="J100:O100"/>
    <mergeCell ref="J90:O90"/>
    <mergeCell ref="J76:O76"/>
    <mergeCell ref="J77:O77"/>
    <mergeCell ref="J78:O78"/>
    <mergeCell ref="J92:O92"/>
    <mergeCell ref="J87:O87"/>
    <mergeCell ref="J88:O88"/>
    <mergeCell ref="J89:O89"/>
    <mergeCell ref="J86:O86"/>
    <mergeCell ref="J91:O91"/>
    <mergeCell ref="J85:O85"/>
    <mergeCell ref="J67:O67"/>
    <mergeCell ref="J71:O71"/>
    <mergeCell ref="J72:O72"/>
    <mergeCell ref="J52:O52"/>
    <mergeCell ref="J42:O42"/>
    <mergeCell ref="J47:O47"/>
    <mergeCell ref="J61:O61"/>
    <mergeCell ref="J54:O54"/>
    <mergeCell ref="J49:O49"/>
    <mergeCell ref="J58:O58"/>
    <mergeCell ref="J56:O56"/>
    <mergeCell ref="J53:O53"/>
    <mergeCell ref="J51:O51"/>
    <mergeCell ref="J57:O57"/>
    <mergeCell ref="J55:O55"/>
    <mergeCell ref="J30:O30"/>
    <mergeCell ref="J37:O37"/>
    <mergeCell ref="J32:O32"/>
    <mergeCell ref="J34:O34"/>
    <mergeCell ref="J36:O36"/>
    <mergeCell ref="J29:O29"/>
    <mergeCell ref="J31:O31"/>
    <mergeCell ref="J33:O33"/>
    <mergeCell ref="J44:O44"/>
    <mergeCell ref="J43:O43"/>
    <mergeCell ref="J46:O46"/>
    <mergeCell ref="J45:O45"/>
    <mergeCell ref="J39:O39"/>
    <mergeCell ref="J41:O41"/>
    <mergeCell ref="J35:O35"/>
    <mergeCell ref="J22:O22"/>
    <mergeCell ref="J25:O25"/>
    <mergeCell ref="J23:O23"/>
    <mergeCell ref="J24:O24"/>
    <mergeCell ref="J26:O26"/>
    <mergeCell ref="J27:O27"/>
    <mergeCell ref="J28:O28"/>
    <mergeCell ref="J19:O19"/>
    <mergeCell ref="A5:R5"/>
    <mergeCell ref="A6:R6"/>
    <mergeCell ref="I8:R8"/>
    <mergeCell ref="F9:I9"/>
    <mergeCell ref="J10:O10"/>
    <mergeCell ref="J11:O11"/>
    <mergeCell ref="J16:O16"/>
    <mergeCell ref="J21:O21"/>
    <mergeCell ref="J12:O12"/>
    <mergeCell ref="J14:O14"/>
    <mergeCell ref="J13:O13"/>
    <mergeCell ref="J18:O18"/>
    <mergeCell ref="J20:O20"/>
    <mergeCell ref="J15:O15"/>
    <mergeCell ref="J17:O17"/>
    <mergeCell ref="J60:O60"/>
    <mergeCell ref="J63:O63"/>
    <mergeCell ref="J64:O64"/>
    <mergeCell ref="J62:O62"/>
    <mergeCell ref="J59:O59"/>
    <mergeCell ref="J65:O65"/>
    <mergeCell ref="J66:O66"/>
    <mergeCell ref="J93:O93"/>
    <mergeCell ref="J97:O97"/>
    <mergeCell ref="J70:O70"/>
    <mergeCell ref="J68:O68"/>
    <mergeCell ref="J69:O69"/>
    <mergeCell ref="J94:O94"/>
    <mergeCell ref="J73:O73"/>
    <mergeCell ref="J75:O75"/>
    <mergeCell ref="J74:O74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4"/>
  <sheetViews>
    <sheetView zoomScale="140" zoomScaleNormal="140" zoomScalePageLayoutView="0" workbookViewId="0" topLeftCell="B1">
      <selection activeCell="G3" sqref="G3:H3"/>
    </sheetView>
  </sheetViews>
  <sheetFormatPr defaultColWidth="9.00390625" defaultRowHeight="12.75" customHeight="1"/>
  <cols>
    <col min="1" max="2" width="8.00390625" style="59" customWidth="1"/>
    <col min="3" max="3" width="40.75390625" style="59" customWidth="1"/>
    <col min="4" max="5" width="10.75390625" style="59" customWidth="1"/>
    <col min="6" max="6" width="10.75390625" style="175" customWidth="1"/>
    <col min="7" max="7" width="10.75390625" style="59" customWidth="1"/>
    <col min="8" max="10" width="15.75390625" style="154" customWidth="1"/>
    <col min="11" max="11" width="17.875" style="59" customWidth="1"/>
    <col min="12" max="12" width="14.375" style="59" customWidth="1"/>
    <col min="13" max="16384" width="9.125" style="59" customWidth="1"/>
  </cols>
  <sheetData>
    <row r="1" spans="1:10" ht="15.75">
      <c r="A1" s="56"/>
      <c r="B1" s="56"/>
      <c r="C1" s="57"/>
      <c r="D1" s="58"/>
      <c r="E1" s="58"/>
      <c r="F1" s="163"/>
      <c r="H1" s="151" t="s">
        <v>1121</v>
      </c>
      <c r="I1" s="151"/>
      <c r="J1" s="151"/>
    </row>
    <row r="2" spans="1:10" ht="12.75">
      <c r="A2" s="60"/>
      <c r="B2" s="60"/>
      <c r="C2" s="46"/>
      <c r="D2" s="127"/>
      <c r="E2" s="127"/>
      <c r="F2" s="164"/>
      <c r="H2" s="152" t="s">
        <v>276</v>
      </c>
      <c r="I2" s="152"/>
      <c r="J2" s="152"/>
    </row>
    <row r="3" spans="1:10" ht="15.75">
      <c r="A3" s="46"/>
      <c r="B3" s="46"/>
      <c r="C3" s="46"/>
      <c r="D3" s="46"/>
      <c r="E3" s="46"/>
      <c r="F3" s="165"/>
      <c r="G3" s="61" t="s">
        <v>1145</v>
      </c>
      <c r="H3" s="153"/>
      <c r="I3" s="153"/>
      <c r="J3" s="153"/>
    </row>
    <row r="4" spans="1:7" ht="12.75">
      <c r="A4" s="46"/>
      <c r="B4" s="46"/>
      <c r="C4" s="46"/>
      <c r="D4" s="46"/>
      <c r="E4" s="46"/>
      <c r="F4" s="166"/>
      <c r="G4" s="46"/>
    </row>
    <row r="5" spans="1:10" ht="18.75" customHeight="1">
      <c r="A5" s="313"/>
      <c r="B5" s="313"/>
      <c r="C5" s="313"/>
      <c r="D5" s="313"/>
      <c r="E5" s="313"/>
      <c r="F5" s="313"/>
      <c r="G5" s="313"/>
      <c r="H5" s="313"/>
      <c r="I5" s="155"/>
      <c r="J5" s="155"/>
    </row>
    <row r="6" spans="1:10" ht="81" customHeight="1">
      <c r="A6" s="315" t="s">
        <v>1122</v>
      </c>
      <c r="B6" s="315"/>
      <c r="C6" s="315"/>
      <c r="D6" s="315"/>
      <c r="E6" s="315"/>
      <c r="F6" s="315"/>
      <c r="G6" s="316"/>
      <c r="H6" s="317"/>
      <c r="I6" s="156"/>
      <c r="J6" s="156"/>
    </row>
    <row r="7" spans="1:10" ht="17.25" customHeight="1">
      <c r="A7" s="62"/>
      <c r="B7" s="62"/>
      <c r="C7" s="62"/>
      <c r="D7" s="62"/>
      <c r="E7" s="62"/>
      <c r="F7" s="167"/>
      <c r="G7" s="62"/>
      <c r="H7" s="155"/>
      <c r="I7" s="155"/>
      <c r="J7" s="155"/>
    </row>
    <row r="8" spans="1:10" ht="12.75">
      <c r="A8" s="314"/>
      <c r="B8" s="314"/>
      <c r="C8" s="314"/>
      <c r="D8" s="63"/>
      <c r="F8" s="164"/>
      <c r="G8" s="64"/>
      <c r="H8" s="157"/>
      <c r="I8" s="157"/>
      <c r="J8" s="157" t="s">
        <v>1124</v>
      </c>
    </row>
    <row r="9" spans="1:11" ht="12.75">
      <c r="A9" s="318" t="s">
        <v>241</v>
      </c>
      <c r="B9" s="310" t="s">
        <v>423</v>
      </c>
      <c r="C9" s="318" t="s">
        <v>274</v>
      </c>
      <c r="D9" s="320" t="s">
        <v>242</v>
      </c>
      <c r="E9" s="321"/>
      <c r="F9" s="321"/>
      <c r="G9" s="321"/>
      <c r="H9" s="308" t="s">
        <v>1123</v>
      </c>
      <c r="I9" s="308" t="s">
        <v>1119</v>
      </c>
      <c r="J9" s="308" t="s">
        <v>1126</v>
      </c>
      <c r="K9" s="312"/>
    </row>
    <row r="10" spans="1:11" ht="12.75" customHeight="1">
      <c r="A10" s="319"/>
      <c r="B10" s="311"/>
      <c r="C10" s="319"/>
      <c r="D10" s="69" t="s">
        <v>243</v>
      </c>
      <c r="E10" s="69" t="s">
        <v>244</v>
      </c>
      <c r="F10" s="82" t="s">
        <v>245</v>
      </c>
      <c r="G10" s="69" t="s">
        <v>246</v>
      </c>
      <c r="H10" s="309"/>
      <c r="I10" s="309"/>
      <c r="J10" s="309"/>
      <c r="K10" s="312"/>
    </row>
    <row r="11" spans="1:11" ht="12.75">
      <c r="A11" s="78" t="s">
        <v>164</v>
      </c>
      <c r="B11" s="78"/>
      <c r="C11" s="78" t="s">
        <v>188</v>
      </c>
      <c r="D11" s="78" t="s">
        <v>58</v>
      </c>
      <c r="E11" s="78" t="s">
        <v>59</v>
      </c>
      <c r="F11" s="168" t="s">
        <v>231</v>
      </c>
      <c r="G11" s="78" t="s">
        <v>247</v>
      </c>
      <c r="H11" s="117" t="s">
        <v>248</v>
      </c>
      <c r="I11" s="168">
        <v>8</v>
      </c>
      <c r="J11" s="168">
        <v>9</v>
      </c>
      <c r="K11" s="65"/>
    </row>
    <row r="12" spans="1:11" ht="12.75">
      <c r="A12" s="79"/>
      <c r="B12" s="79"/>
      <c r="C12" s="80" t="s">
        <v>251</v>
      </c>
      <c r="D12" s="117"/>
      <c r="E12" s="117"/>
      <c r="F12" s="168"/>
      <c r="G12" s="118"/>
      <c r="H12" s="162">
        <f>H13+H63+H101+H155+H290+H308+H366+H376+H411</f>
        <v>76952694.591</v>
      </c>
      <c r="I12" s="162">
        <f>I13+I63+I101+I155+I290+I308+I366+I376+I411</f>
        <v>71316844.081</v>
      </c>
      <c r="J12" s="118">
        <f>I12*100/H12</f>
        <v>92.67621421192034</v>
      </c>
      <c r="K12" s="180"/>
    </row>
    <row r="13" spans="1:12" ht="12.75">
      <c r="A13" s="82">
        <v>1</v>
      </c>
      <c r="B13" s="83">
        <v>834</v>
      </c>
      <c r="C13" s="44" t="s">
        <v>232</v>
      </c>
      <c r="D13" s="118" t="s">
        <v>165</v>
      </c>
      <c r="E13" s="118"/>
      <c r="F13" s="82"/>
      <c r="G13" s="118"/>
      <c r="H13" s="162">
        <f>H14+H21+H28+H44+H51+H57+0.001</f>
        <v>16257951.471</v>
      </c>
      <c r="I13" s="162">
        <f>I14+I21+I28+I44+I51+I57+0.001</f>
        <v>15167152.681</v>
      </c>
      <c r="J13" s="118">
        <f aca="true" t="shared" si="0" ref="J13:J76">I13*100/H13</f>
        <v>93.29067507708025</v>
      </c>
      <c r="K13" s="180"/>
      <c r="L13" s="154"/>
    </row>
    <row r="14" spans="1:10" ht="24" customHeight="1">
      <c r="A14" s="82">
        <v>2</v>
      </c>
      <c r="B14" s="83">
        <v>834</v>
      </c>
      <c r="C14" s="44" t="s">
        <v>252</v>
      </c>
      <c r="D14" s="118" t="s">
        <v>165</v>
      </c>
      <c r="E14" s="118" t="s">
        <v>166</v>
      </c>
      <c r="F14" s="82"/>
      <c r="G14" s="118"/>
      <c r="H14" s="162">
        <f aca="true" t="shared" si="1" ref="H14:I19">H15</f>
        <v>1123070.79</v>
      </c>
      <c r="I14" s="162">
        <f t="shared" si="1"/>
        <v>1119220.05</v>
      </c>
      <c r="J14" s="118">
        <f t="shared" si="0"/>
        <v>99.65712401797931</v>
      </c>
    </row>
    <row r="15" spans="1:10" ht="22.5">
      <c r="A15" s="82">
        <v>3</v>
      </c>
      <c r="B15" s="83">
        <v>834</v>
      </c>
      <c r="C15" s="44" t="s">
        <v>253</v>
      </c>
      <c r="D15" s="118" t="s">
        <v>165</v>
      </c>
      <c r="E15" s="118" t="s">
        <v>166</v>
      </c>
      <c r="F15" s="82" t="s">
        <v>60</v>
      </c>
      <c r="G15" s="118"/>
      <c r="H15" s="118">
        <f t="shared" si="1"/>
        <v>1123070.79</v>
      </c>
      <c r="I15" s="118">
        <f t="shared" si="1"/>
        <v>1119220.05</v>
      </c>
      <c r="J15" s="118">
        <f t="shared" si="0"/>
        <v>99.65712401797931</v>
      </c>
    </row>
    <row r="16" spans="1:10" ht="12.75">
      <c r="A16" s="82">
        <v>4</v>
      </c>
      <c r="B16" s="83">
        <v>834</v>
      </c>
      <c r="C16" s="44" t="s">
        <v>254</v>
      </c>
      <c r="D16" s="118" t="s">
        <v>165</v>
      </c>
      <c r="E16" s="118" t="s">
        <v>166</v>
      </c>
      <c r="F16" s="169" t="s">
        <v>60</v>
      </c>
      <c r="G16" s="118"/>
      <c r="H16" s="118">
        <f t="shared" si="1"/>
        <v>1123070.79</v>
      </c>
      <c r="I16" s="118">
        <f t="shared" si="1"/>
        <v>1119220.05</v>
      </c>
      <c r="J16" s="118">
        <f t="shared" si="0"/>
        <v>99.65712401797931</v>
      </c>
    </row>
    <row r="17" spans="1:10" ht="12.75">
      <c r="A17" s="82">
        <v>5</v>
      </c>
      <c r="B17" s="83">
        <v>834</v>
      </c>
      <c r="C17" s="44" t="s">
        <v>255</v>
      </c>
      <c r="D17" s="118" t="s">
        <v>165</v>
      </c>
      <c r="E17" s="118" t="s">
        <v>166</v>
      </c>
      <c r="F17" s="169" t="s">
        <v>60</v>
      </c>
      <c r="G17" s="118"/>
      <c r="H17" s="118">
        <f t="shared" si="1"/>
        <v>1123070.79</v>
      </c>
      <c r="I17" s="118">
        <f t="shared" si="1"/>
        <v>1119220.05</v>
      </c>
      <c r="J17" s="118">
        <f t="shared" si="0"/>
        <v>99.65712401797931</v>
      </c>
    </row>
    <row r="18" spans="1:10" ht="56.25">
      <c r="A18" s="82">
        <v>6</v>
      </c>
      <c r="B18" s="83">
        <v>834</v>
      </c>
      <c r="C18" s="44" t="s">
        <v>63</v>
      </c>
      <c r="D18" s="118" t="s">
        <v>165</v>
      </c>
      <c r="E18" s="118" t="s">
        <v>166</v>
      </c>
      <c r="F18" s="169" t="s">
        <v>60</v>
      </c>
      <c r="G18" s="118" t="s">
        <v>61</v>
      </c>
      <c r="H18" s="118">
        <f t="shared" si="1"/>
        <v>1123070.79</v>
      </c>
      <c r="I18" s="118">
        <f t="shared" si="1"/>
        <v>1119220.05</v>
      </c>
      <c r="J18" s="118">
        <f t="shared" si="0"/>
        <v>99.65712401797931</v>
      </c>
    </row>
    <row r="19" spans="1:10" ht="22.5">
      <c r="A19" s="82">
        <v>7</v>
      </c>
      <c r="B19" s="83">
        <v>834</v>
      </c>
      <c r="C19" s="44" t="s">
        <v>64</v>
      </c>
      <c r="D19" s="118" t="s">
        <v>165</v>
      </c>
      <c r="E19" s="118" t="s">
        <v>166</v>
      </c>
      <c r="F19" s="169" t="s">
        <v>60</v>
      </c>
      <c r="G19" s="118" t="s">
        <v>65</v>
      </c>
      <c r="H19" s="118">
        <f t="shared" si="1"/>
        <v>1123070.79</v>
      </c>
      <c r="I19" s="118">
        <f t="shared" si="1"/>
        <v>1119220.05</v>
      </c>
      <c r="J19" s="118">
        <f t="shared" si="0"/>
        <v>99.65712401797931</v>
      </c>
    </row>
    <row r="20" spans="1:10" ht="33.75">
      <c r="A20" s="82">
        <v>8</v>
      </c>
      <c r="B20" s="83">
        <v>834</v>
      </c>
      <c r="C20" s="50" t="s">
        <v>257</v>
      </c>
      <c r="D20" s="119" t="s">
        <v>165</v>
      </c>
      <c r="E20" s="119" t="s">
        <v>166</v>
      </c>
      <c r="F20" s="169" t="s">
        <v>60</v>
      </c>
      <c r="G20" s="119" t="s">
        <v>258</v>
      </c>
      <c r="H20" s="158">
        <v>1123070.79</v>
      </c>
      <c r="I20" s="158">
        <v>1119220.05</v>
      </c>
      <c r="J20" s="118">
        <f t="shared" si="0"/>
        <v>99.65712401797931</v>
      </c>
    </row>
    <row r="21" spans="1:10" ht="45">
      <c r="A21" s="82">
        <v>9</v>
      </c>
      <c r="B21" s="83">
        <v>834</v>
      </c>
      <c r="C21" s="44" t="s">
        <v>277</v>
      </c>
      <c r="D21" s="118" t="s">
        <v>165</v>
      </c>
      <c r="E21" s="118" t="s">
        <v>199</v>
      </c>
      <c r="F21" s="169" t="s">
        <v>62</v>
      </c>
      <c r="G21" s="118"/>
      <c r="H21" s="118">
        <f aca="true" t="shared" si="2" ref="H21:I26">H22</f>
        <v>659101.1</v>
      </c>
      <c r="I21" s="118">
        <f t="shared" si="2"/>
        <v>657803.31</v>
      </c>
      <c r="J21" s="118">
        <f t="shared" si="0"/>
        <v>99.80309697556264</v>
      </c>
    </row>
    <row r="22" spans="1:10" ht="12.75">
      <c r="A22" s="82">
        <v>10</v>
      </c>
      <c r="B22" s="83">
        <v>834</v>
      </c>
      <c r="C22" s="44" t="s">
        <v>261</v>
      </c>
      <c r="D22" s="118" t="s">
        <v>165</v>
      </c>
      <c r="E22" s="118" t="s">
        <v>199</v>
      </c>
      <c r="F22" s="169" t="s">
        <v>62</v>
      </c>
      <c r="G22" s="118"/>
      <c r="H22" s="118">
        <f t="shared" si="2"/>
        <v>659101.1</v>
      </c>
      <c r="I22" s="118">
        <f t="shared" si="2"/>
        <v>657803.31</v>
      </c>
      <c r="J22" s="118">
        <f t="shared" si="0"/>
        <v>99.80309697556264</v>
      </c>
    </row>
    <row r="23" spans="1:10" ht="22.5">
      <c r="A23" s="82">
        <v>11</v>
      </c>
      <c r="B23" s="83">
        <v>834</v>
      </c>
      <c r="C23" s="44" t="s">
        <v>430</v>
      </c>
      <c r="D23" s="118" t="s">
        <v>165</v>
      </c>
      <c r="E23" s="118" t="s">
        <v>199</v>
      </c>
      <c r="F23" s="169" t="s">
        <v>62</v>
      </c>
      <c r="G23" s="118"/>
      <c r="H23" s="118">
        <f t="shared" si="2"/>
        <v>659101.1</v>
      </c>
      <c r="I23" s="118">
        <f t="shared" si="2"/>
        <v>657803.31</v>
      </c>
      <c r="J23" s="118">
        <f t="shared" si="0"/>
        <v>99.80309697556264</v>
      </c>
    </row>
    <row r="24" spans="1:10" ht="22.5">
      <c r="A24" s="82">
        <v>12</v>
      </c>
      <c r="B24" s="83">
        <v>834</v>
      </c>
      <c r="C24" s="44" t="s">
        <v>262</v>
      </c>
      <c r="D24" s="118" t="s">
        <v>165</v>
      </c>
      <c r="E24" s="118" t="s">
        <v>199</v>
      </c>
      <c r="F24" s="169" t="s">
        <v>62</v>
      </c>
      <c r="G24" s="118"/>
      <c r="H24" s="118">
        <f t="shared" si="2"/>
        <v>659101.1</v>
      </c>
      <c r="I24" s="118">
        <f t="shared" si="2"/>
        <v>657803.31</v>
      </c>
      <c r="J24" s="118">
        <f t="shared" si="0"/>
        <v>99.80309697556264</v>
      </c>
    </row>
    <row r="25" spans="1:10" ht="56.25">
      <c r="A25" s="82">
        <v>13</v>
      </c>
      <c r="B25" s="83">
        <v>834</v>
      </c>
      <c r="C25" s="44" t="s">
        <v>63</v>
      </c>
      <c r="D25" s="118" t="s">
        <v>165</v>
      </c>
      <c r="E25" s="118" t="s">
        <v>199</v>
      </c>
      <c r="F25" s="169" t="s">
        <v>62</v>
      </c>
      <c r="G25" s="118" t="s">
        <v>61</v>
      </c>
      <c r="H25" s="118">
        <f t="shared" si="2"/>
        <v>659101.1</v>
      </c>
      <c r="I25" s="118">
        <f t="shared" si="2"/>
        <v>657803.31</v>
      </c>
      <c r="J25" s="118">
        <f t="shared" si="0"/>
        <v>99.80309697556264</v>
      </c>
    </row>
    <row r="26" spans="1:10" ht="22.5">
      <c r="A26" s="82">
        <v>14</v>
      </c>
      <c r="B26" s="83">
        <v>834</v>
      </c>
      <c r="C26" s="44" t="s">
        <v>64</v>
      </c>
      <c r="D26" s="118" t="s">
        <v>165</v>
      </c>
      <c r="E26" s="118" t="s">
        <v>199</v>
      </c>
      <c r="F26" s="169" t="s">
        <v>62</v>
      </c>
      <c r="G26" s="118" t="s">
        <v>65</v>
      </c>
      <c r="H26" s="118">
        <f t="shared" si="2"/>
        <v>659101.1</v>
      </c>
      <c r="I26" s="118">
        <f t="shared" si="2"/>
        <v>657803.31</v>
      </c>
      <c r="J26" s="118">
        <f t="shared" si="0"/>
        <v>99.80309697556264</v>
      </c>
    </row>
    <row r="27" spans="1:10" ht="33.75">
      <c r="A27" s="82">
        <v>15</v>
      </c>
      <c r="B27" s="83">
        <v>834</v>
      </c>
      <c r="C27" s="50" t="s">
        <v>257</v>
      </c>
      <c r="D27" s="119" t="s">
        <v>165</v>
      </c>
      <c r="E27" s="119" t="s">
        <v>199</v>
      </c>
      <c r="F27" s="169" t="s">
        <v>62</v>
      </c>
      <c r="G27" s="119" t="s">
        <v>258</v>
      </c>
      <c r="H27" s="119">
        <v>659101.1</v>
      </c>
      <c r="I27" s="119">
        <v>657803.31</v>
      </c>
      <c r="J27" s="118">
        <f t="shared" si="0"/>
        <v>99.80309697556264</v>
      </c>
    </row>
    <row r="28" spans="1:10" ht="51" customHeight="1">
      <c r="A28" s="82">
        <v>16</v>
      </c>
      <c r="B28" s="83">
        <v>834</v>
      </c>
      <c r="C28" s="44" t="s">
        <v>278</v>
      </c>
      <c r="D28" s="118" t="s">
        <v>165</v>
      </c>
      <c r="E28" s="118" t="s">
        <v>194</v>
      </c>
      <c r="F28" s="82"/>
      <c r="G28" s="118"/>
      <c r="H28" s="162">
        <f>H29</f>
        <v>12775779.58</v>
      </c>
      <c r="I28" s="162">
        <f>I29</f>
        <v>11799785.91</v>
      </c>
      <c r="J28" s="118">
        <f t="shared" si="0"/>
        <v>92.36059401394274</v>
      </c>
    </row>
    <row r="29" spans="1:10" ht="27" customHeight="1">
      <c r="A29" s="82">
        <v>17</v>
      </c>
      <c r="B29" s="83">
        <v>834</v>
      </c>
      <c r="C29" s="44" t="s">
        <v>431</v>
      </c>
      <c r="D29" s="118" t="s">
        <v>165</v>
      </c>
      <c r="E29" s="118" t="s">
        <v>194</v>
      </c>
      <c r="F29" s="82" t="s">
        <v>309</v>
      </c>
      <c r="G29" s="118"/>
      <c r="H29" s="118">
        <f>H30</f>
        <v>12775779.58</v>
      </c>
      <c r="I29" s="118">
        <f>I30</f>
        <v>11799785.91</v>
      </c>
      <c r="J29" s="118">
        <f t="shared" si="0"/>
        <v>92.36059401394274</v>
      </c>
    </row>
    <row r="30" spans="1:10" ht="24" customHeight="1">
      <c r="A30" s="82">
        <v>18</v>
      </c>
      <c r="B30" s="83">
        <v>834</v>
      </c>
      <c r="C30" s="44" t="s">
        <v>432</v>
      </c>
      <c r="D30" s="118" t="s">
        <v>165</v>
      </c>
      <c r="E30" s="118" t="s">
        <v>194</v>
      </c>
      <c r="F30" s="82" t="s">
        <v>309</v>
      </c>
      <c r="G30" s="118"/>
      <c r="H30" s="118">
        <f>H33+H34+H37+H40+H43</f>
        <v>12775779.58</v>
      </c>
      <c r="I30" s="118">
        <f>I33+I34+I37+I40+I43</f>
        <v>11799785.91</v>
      </c>
      <c r="J30" s="118">
        <f t="shared" si="0"/>
        <v>92.36059401394274</v>
      </c>
    </row>
    <row r="31" spans="1:10" ht="56.25">
      <c r="A31" s="82">
        <v>19</v>
      </c>
      <c r="B31" s="83">
        <v>834</v>
      </c>
      <c r="C31" s="44" t="s">
        <v>63</v>
      </c>
      <c r="D31" s="118" t="s">
        <v>165</v>
      </c>
      <c r="E31" s="118" t="s">
        <v>194</v>
      </c>
      <c r="F31" s="82" t="s">
        <v>309</v>
      </c>
      <c r="G31" s="118" t="s">
        <v>61</v>
      </c>
      <c r="H31" s="118">
        <f>H32</f>
        <v>12775779.58</v>
      </c>
      <c r="I31" s="118">
        <f>I32</f>
        <v>11799785.91</v>
      </c>
      <c r="J31" s="118">
        <f t="shared" si="0"/>
        <v>92.36059401394274</v>
      </c>
    </row>
    <row r="32" spans="1:10" ht="22.5">
      <c r="A32" s="82">
        <v>20</v>
      </c>
      <c r="B32" s="83">
        <v>834</v>
      </c>
      <c r="C32" s="44" t="s">
        <v>64</v>
      </c>
      <c r="D32" s="118" t="s">
        <v>165</v>
      </c>
      <c r="E32" s="118" t="s">
        <v>194</v>
      </c>
      <c r="F32" s="82" t="s">
        <v>309</v>
      </c>
      <c r="G32" s="118" t="s">
        <v>65</v>
      </c>
      <c r="H32" s="118">
        <f>H33+H34+H37+H40+H43</f>
        <v>12775779.58</v>
      </c>
      <c r="I32" s="118">
        <f>I33+I34+I37+I40+I43</f>
        <v>11799785.91</v>
      </c>
      <c r="J32" s="118">
        <f t="shared" si="0"/>
        <v>92.36059401394274</v>
      </c>
    </row>
    <row r="33" spans="1:10" ht="33.75">
      <c r="A33" s="82">
        <v>21</v>
      </c>
      <c r="B33" s="83">
        <v>834</v>
      </c>
      <c r="C33" s="44" t="s">
        <v>257</v>
      </c>
      <c r="D33" s="118" t="s">
        <v>165</v>
      </c>
      <c r="E33" s="118" t="s">
        <v>194</v>
      </c>
      <c r="F33" s="82" t="s">
        <v>309</v>
      </c>
      <c r="G33" s="118" t="s">
        <v>258</v>
      </c>
      <c r="H33" s="159">
        <v>8262872.1</v>
      </c>
      <c r="I33" s="159">
        <v>8225999.62</v>
      </c>
      <c r="J33" s="118">
        <f t="shared" si="0"/>
        <v>99.5537571009964</v>
      </c>
    </row>
    <row r="34" spans="1:10" ht="33.75">
      <c r="A34" s="82">
        <v>22</v>
      </c>
      <c r="B34" s="83">
        <v>834</v>
      </c>
      <c r="C34" s="44" t="s">
        <v>259</v>
      </c>
      <c r="D34" s="118" t="s">
        <v>165</v>
      </c>
      <c r="E34" s="118" t="s">
        <v>194</v>
      </c>
      <c r="F34" s="82" t="s">
        <v>321</v>
      </c>
      <c r="G34" s="118" t="s">
        <v>260</v>
      </c>
      <c r="H34" s="118">
        <v>670648.34</v>
      </c>
      <c r="I34" s="118">
        <v>618051.95</v>
      </c>
      <c r="J34" s="118">
        <f t="shared" si="0"/>
        <v>92.15738161672031</v>
      </c>
    </row>
    <row r="35" spans="1:10" ht="22.5">
      <c r="A35" s="82">
        <v>23</v>
      </c>
      <c r="B35" s="83">
        <v>834</v>
      </c>
      <c r="C35" s="44" t="s">
        <v>66</v>
      </c>
      <c r="D35" s="118" t="s">
        <v>165</v>
      </c>
      <c r="E35" s="118" t="s">
        <v>194</v>
      </c>
      <c r="F35" s="82" t="s">
        <v>321</v>
      </c>
      <c r="G35" s="118" t="s">
        <v>67</v>
      </c>
      <c r="H35" s="118">
        <f>H36+H38</f>
        <v>3839759.14</v>
      </c>
      <c r="I35" s="118">
        <f>I36+I38</f>
        <v>2953561.34</v>
      </c>
      <c r="J35" s="118">
        <f t="shared" si="0"/>
        <v>76.92048465310769</v>
      </c>
    </row>
    <row r="36" spans="1:10" ht="22.5">
      <c r="A36" s="82">
        <v>24</v>
      </c>
      <c r="B36" s="83">
        <v>834</v>
      </c>
      <c r="C36" s="44" t="s">
        <v>263</v>
      </c>
      <c r="D36" s="118" t="s">
        <v>165</v>
      </c>
      <c r="E36" s="118" t="s">
        <v>194</v>
      </c>
      <c r="F36" s="82" t="s">
        <v>433</v>
      </c>
      <c r="G36" s="118" t="s">
        <v>68</v>
      </c>
      <c r="H36" s="118">
        <f>H37</f>
        <v>68246.96</v>
      </c>
      <c r="I36" s="118">
        <f>I37</f>
        <v>59163.46</v>
      </c>
      <c r="J36" s="118">
        <f t="shared" si="0"/>
        <v>86.6902496462846</v>
      </c>
    </row>
    <row r="37" spans="1:10" ht="22.5">
      <c r="A37" s="82">
        <v>25</v>
      </c>
      <c r="B37" s="84">
        <v>834</v>
      </c>
      <c r="C37" s="53" t="s">
        <v>73</v>
      </c>
      <c r="D37" s="120" t="s">
        <v>165</v>
      </c>
      <c r="E37" s="120" t="s">
        <v>194</v>
      </c>
      <c r="F37" s="170" t="s">
        <v>433</v>
      </c>
      <c r="G37" s="120" t="s">
        <v>546</v>
      </c>
      <c r="H37" s="120">
        <v>68246.96</v>
      </c>
      <c r="I37" s="120">
        <v>59163.46</v>
      </c>
      <c r="J37" s="118">
        <f t="shared" si="0"/>
        <v>86.6902496462846</v>
      </c>
    </row>
    <row r="38" spans="1:10" ht="22.5">
      <c r="A38" s="82">
        <v>26</v>
      </c>
      <c r="B38" s="83">
        <v>834</v>
      </c>
      <c r="C38" s="44" t="s">
        <v>66</v>
      </c>
      <c r="D38" s="118" t="s">
        <v>165</v>
      </c>
      <c r="E38" s="118" t="s">
        <v>194</v>
      </c>
      <c r="F38" s="82" t="s">
        <v>433</v>
      </c>
      <c r="G38" s="118" t="s">
        <v>67</v>
      </c>
      <c r="H38" s="118">
        <f>H39</f>
        <v>3771512.18</v>
      </c>
      <c r="I38" s="118">
        <f>I39</f>
        <v>2894397.88</v>
      </c>
      <c r="J38" s="118">
        <f t="shared" si="0"/>
        <v>76.74369700696552</v>
      </c>
    </row>
    <row r="39" spans="1:10" ht="22.5">
      <c r="A39" s="82">
        <v>27</v>
      </c>
      <c r="B39" s="83">
        <v>834</v>
      </c>
      <c r="C39" s="44" t="s">
        <v>263</v>
      </c>
      <c r="D39" s="118" t="s">
        <v>165</v>
      </c>
      <c r="E39" s="118" t="s">
        <v>194</v>
      </c>
      <c r="F39" s="82" t="s">
        <v>433</v>
      </c>
      <c r="G39" s="118" t="s">
        <v>68</v>
      </c>
      <c r="H39" s="118">
        <f>H40</f>
        <v>3771512.18</v>
      </c>
      <c r="I39" s="118">
        <f>I40</f>
        <v>2894397.88</v>
      </c>
      <c r="J39" s="118">
        <f t="shared" si="0"/>
        <v>76.74369700696552</v>
      </c>
    </row>
    <row r="40" spans="1:10" ht="22.5">
      <c r="A40" s="82">
        <v>28</v>
      </c>
      <c r="B40" s="84">
        <v>834</v>
      </c>
      <c r="C40" s="53" t="s">
        <v>73</v>
      </c>
      <c r="D40" s="120" t="s">
        <v>165</v>
      </c>
      <c r="E40" s="120" t="s">
        <v>194</v>
      </c>
      <c r="F40" s="170" t="s">
        <v>433</v>
      </c>
      <c r="G40" s="120" t="s">
        <v>74</v>
      </c>
      <c r="H40" s="120">
        <v>3771512.18</v>
      </c>
      <c r="I40" s="120">
        <v>2894397.88</v>
      </c>
      <c r="J40" s="118">
        <f t="shared" si="0"/>
        <v>76.74369700696552</v>
      </c>
    </row>
    <row r="41" spans="1:10" ht="12.75">
      <c r="A41" s="82">
        <v>29</v>
      </c>
      <c r="B41" s="83">
        <v>834</v>
      </c>
      <c r="C41" s="44" t="s">
        <v>70</v>
      </c>
      <c r="D41" s="118" t="s">
        <v>165</v>
      </c>
      <c r="E41" s="118" t="s">
        <v>194</v>
      </c>
      <c r="F41" s="82" t="s">
        <v>301</v>
      </c>
      <c r="G41" s="118" t="s">
        <v>69</v>
      </c>
      <c r="H41" s="118">
        <f>H42</f>
        <v>2500</v>
      </c>
      <c r="I41" s="118">
        <f>I42</f>
        <v>2173</v>
      </c>
      <c r="J41" s="118">
        <f t="shared" si="0"/>
        <v>86.92</v>
      </c>
    </row>
    <row r="42" spans="1:10" ht="12.75">
      <c r="A42" s="82">
        <v>30</v>
      </c>
      <c r="B42" s="83">
        <v>834</v>
      </c>
      <c r="C42" s="44" t="s">
        <v>264</v>
      </c>
      <c r="D42" s="118" t="s">
        <v>165</v>
      </c>
      <c r="E42" s="118" t="s">
        <v>194</v>
      </c>
      <c r="F42" s="82" t="s">
        <v>301</v>
      </c>
      <c r="G42" s="118" t="s">
        <v>265</v>
      </c>
      <c r="H42" s="118">
        <f>H43</f>
        <v>2500</v>
      </c>
      <c r="I42" s="118">
        <f>I43</f>
        <v>2173</v>
      </c>
      <c r="J42" s="118">
        <f t="shared" si="0"/>
        <v>86.92</v>
      </c>
    </row>
    <row r="43" spans="1:10" ht="12.75">
      <c r="A43" s="82">
        <v>31</v>
      </c>
      <c r="B43" s="83">
        <v>834</v>
      </c>
      <c r="C43" s="50" t="s">
        <v>266</v>
      </c>
      <c r="D43" s="119" t="s">
        <v>165</v>
      </c>
      <c r="E43" s="119" t="s">
        <v>194</v>
      </c>
      <c r="F43" s="171" t="s">
        <v>301</v>
      </c>
      <c r="G43" s="119" t="s">
        <v>267</v>
      </c>
      <c r="H43" s="119">
        <v>2500</v>
      </c>
      <c r="I43" s="119">
        <v>2173</v>
      </c>
      <c r="J43" s="118">
        <f t="shared" si="0"/>
        <v>86.92</v>
      </c>
    </row>
    <row r="44" spans="1:10" ht="12.75">
      <c r="A44" s="82">
        <v>32</v>
      </c>
      <c r="B44" s="83">
        <v>834</v>
      </c>
      <c r="C44" s="44" t="s">
        <v>270</v>
      </c>
      <c r="D44" s="118" t="s">
        <v>165</v>
      </c>
      <c r="E44" s="118" t="s">
        <v>179</v>
      </c>
      <c r="F44" s="82"/>
      <c r="G44" s="118"/>
      <c r="H44" s="162">
        <f aca="true" t="shared" si="3" ref="H44:I46">H45</f>
        <v>1476956</v>
      </c>
      <c r="I44" s="162">
        <f t="shared" si="3"/>
        <v>1418273.41</v>
      </c>
      <c r="J44" s="118">
        <f t="shared" si="0"/>
        <v>96.0267882049296</v>
      </c>
    </row>
    <row r="45" spans="1:10" ht="22.5">
      <c r="A45" s="82">
        <v>33</v>
      </c>
      <c r="B45" s="83">
        <v>834</v>
      </c>
      <c r="C45" s="44" t="s">
        <v>431</v>
      </c>
      <c r="D45" s="118" t="s">
        <v>165</v>
      </c>
      <c r="E45" s="118" t="s">
        <v>179</v>
      </c>
      <c r="F45" s="82" t="s">
        <v>434</v>
      </c>
      <c r="G45" s="82">
        <v>800</v>
      </c>
      <c r="H45" s="118">
        <f t="shared" si="3"/>
        <v>1476956</v>
      </c>
      <c r="I45" s="118">
        <f t="shared" si="3"/>
        <v>1418273.41</v>
      </c>
      <c r="J45" s="118">
        <f t="shared" si="0"/>
        <v>96.0267882049296</v>
      </c>
    </row>
    <row r="46" spans="1:10" ht="22.5">
      <c r="A46" s="82">
        <v>34</v>
      </c>
      <c r="B46" s="83">
        <v>834</v>
      </c>
      <c r="C46" s="44" t="s">
        <v>432</v>
      </c>
      <c r="D46" s="118" t="s">
        <v>165</v>
      </c>
      <c r="E46" s="118" t="s">
        <v>179</v>
      </c>
      <c r="F46" s="82" t="s">
        <v>434</v>
      </c>
      <c r="G46" s="82">
        <v>880</v>
      </c>
      <c r="H46" s="118">
        <f t="shared" si="3"/>
        <v>1476956</v>
      </c>
      <c r="I46" s="118">
        <f t="shared" si="3"/>
        <v>1418273.41</v>
      </c>
      <c r="J46" s="118">
        <f t="shared" si="0"/>
        <v>96.0267882049296</v>
      </c>
    </row>
    <row r="47" spans="1:10" ht="22.5">
      <c r="A47" s="82">
        <v>35</v>
      </c>
      <c r="B47" s="83">
        <v>834</v>
      </c>
      <c r="C47" s="44" t="s">
        <v>435</v>
      </c>
      <c r="D47" s="118" t="s">
        <v>165</v>
      </c>
      <c r="E47" s="118" t="s">
        <v>179</v>
      </c>
      <c r="F47" s="82" t="s">
        <v>434</v>
      </c>
      <c r="G47" s="82">
        <v>880</v>
      </c>
      <c r="H47" s="160">
        <f>H50</f>
        <v>1476956</v>
      </c>
      <c r="I47" s="160">
        <f>I50</f>
        <v>1418273.41</v>
      </c>
      <c r="J47" s="118">
        <f t="shared" si="0"/>
        <v>96.0267882049296</v>
      </c>
    </row>
    <row r="48" spans="1:10" ht="22.5">
      <c r="A48" s="82">
        <v>36</v>
      </c>
      <c r="B48" s="83">
        <v>834</v>
      </c>
      <c r="C48" s="44" t="s">
        <v>66</v>
      </c>
      <c r="D48" s="118" t="s">
        <v>165</v>
      </c>
      <c r="E48" s="118" t="s">
        <v>179</v>
      </c>
      <c r="F48" s="82" t="s">
        <v>271</v>
      </c>
      <c r="G48" s="82">
        <v>880</v>
      </c>
      <c r="H48" s="118">
        <f>H49</f>
        <v>1476956</v>
      </c>
      <c r="I48" s="118">
        <f>I49</f>
        <v>1418273.41</v>
      </c>
      <c r="J48" s="118">
        <f t="shared" si="0"/>
        <v>96.0267882049296</v>
      </c>
    </row>
    <row r="49" spans="1:10" ht="22.5">
      <c r="A49" s="82">
        <v>37</v>
      </c>
      <c r="B49" s="83">
        <v>834</v>
      </c>
      <c r="C49" s="44" t="s">
        <v>263</v>
      </c>
      <c r="D49" s="118" t="s">
        <v>165</v>
      </c>
      <c r="E49" s="118" t="s">
        <v>179</v>
      </c>
      <c r="F49" s="82" t="s">
        <v>271</v>
      </c>
      <c r="G49" s="82">
        <v>880</v>
      </c>
      <c r="H49" s="118">
        <f>H50</f>
        <v>1476956</v>
      </c>
      <c r="I49" s="118">
        <f>I50</f>
        <v>1418273.41</v>
      </c>
      <c r="J49" s="118">
        <f t="shared" si="0"/>
        <v>96.0267882049296</v>
      </c>
    </row>
    <row r="50" spans="1:10" ht="22.5">
      <c r="A50" s="82">
        <v>38</v>
      </c>
      <c r="B50" s="83">
        <v>834</v>
      </c>
      <c r="C50" s="50" t="s">
        <v>73</v>
      </c>
      <c r="D50" s="119" t="s">
        <v>165</v>
      </c>
      <c r="E50" s="119" t="s">
        <v>179</v>
      </c>
      <c r="F50" s="171" t="s">
        <v>271</v>
      </c>
      <c r="G50" s="82">
        <v>880</v>
      </c>
      <c r="H50" s="160">
        <v>1476956</v>
      </c>
      <c r="I50" s="160">
        <v>1418273.41</v>
      </c>
      <c r="J50" s="118">
        <f t="shared" si="0"/>
        <v>96.0267882049296</v>
      </c>
    </row>
    <row r="51" spans="1:10" ht="12.75">
      <c r="A51" s="82">
        <v>39</v>
      </c>
      <c r="B51" s="83">
        <v>834</v>
      </c>
      <c r="C51" s="44" t="s">
        <v>233</v>
      </c>
      <c r="D51" s="118" t="s">
        <v>165</v>
      </c>
      <c r="E51" s="118" t="s">
        <v>183</v>
      </c>
      <c r="F51" s="82"/>
      <c r="G51" s="118"/>
      <c r="H51" s="162">
        <f aca="true" t="shared" si="4" ref="H51:I55">H52</f>
        <v>200000</v>
      </c>
      <c r="I51" s="162">
        <f t="shared" si="4"/>
        <v>149026</v>
      </c>
      <c r="J51" s="118">
        <f t="shared" si="0"/>
        <v>74.513</v>
      </c>
    </row>
    <row r="52" spans="1:10" ht="12.75">
      <c r="A52" s="82">
        <v>40</v>
      </c>
      <c r="B52" s="83">
        <v>834</v>
      </c>
      <c r="C52" s="44" t="s">
        <v>272</v>
      </c>
      <c r="D52" s="118" t="s">
        <v>165</v>
      </c>
      <c r="E52" s="118" t="s">
        <v>183</v>
      </c>
      <c r="F52" s="82" t="s">
        <v>273</v>
      </c>
      <c r="G52" s="118"/>
      <c r="H52" s="118">
        <f t="shared" si="4"/>
        <v>200000</v>
      </c>
      <c r="I52" s="118">
        <f t="shared" si="4"/>
        <v>149026</v>
      </c>
      <c r="J52" s="118">
        <f t="shared" si="0"/>
        <v>74.513</v>
      </c>
    </row>
    <row r="53" spans="1:10" ht="22.5">
      <c r="A53" s="82">
        <v>41</v>
      </c>
      <c r="B53" s="83">
        <v>834</v>
      </c>
      <c r="C53" s="44" t="s">
        <v>436</v>
      </c>
      <c r="D53" s="118" t="s">
        <v>165</v>
      </c>
      <c r="E53" s="118" t="s">
        <v>183</v>
      </c>
      <c r="F53" s="82" t="s">
        <v>83</v>
      </c>
      <c r="G53" s="118"/>
      <c r="H53" s="118">
        <f t="shared" si="4"/>
        <v>200000</v>
      </c>
      <c r="I53" s="118">
        <f t="shared" si="4"/>
        <v>149026</v>
      </c>
      <c r="J53" s="118">
        <f t="shared" si="0"/>
        <v>74.513</v>
      </c>
    </row>
    <row r="54" spans="1:10" ht="12.75">
      <c r="A54" s="82">
        <v>42</v>
      </c>
      <c r="B54" s="83">
        <v>834</v>
      </c>
      <c r="C54" s="44" t="s">
        <v>70</v>
      </c>
      <c r="D54" s="118" t="s">
        <v>165</v>
      </c>
      <c r="E54" s="118" t="s">
        <v>183</v>
      </c>
      <c r="F54" s="82" t="s">
        <v>83</v>
      </c>
      <c r="G54" s="118" t="s">
        <v>69</v>
      </c>
      <c r="H54" s="118">
        <f t="shared" si="4"/>
        <v>200000</v>
      </c>
      <c r="I54" s="118">
        <f t="shared" si="4"/>
        <v>149026</v>
      </c>
      <c r="J54" s="118">
        <f t="shared" si="0"/>
        <v>74.513</v>
      </c>
    </row>
    <row r="55" spans="1:10" ht="12.75">
      <c r="A55" s="82">
        <v>43</v>
      </c>
      <c r="B55" s="83">
        <v>834</v>
      </c>
      <c r="C55" s="44" t="s">
        <v>71</v>
      </c>
      <c r="D55" s="118" t="s">
        <v>165</v>
      </c>
      <c r="E55" s="118" t="s">
        <v>183</v>
      </c>
      <c r="F55" s="82" t="s">
        <v>83</v>
      </c>
      <c r="G55" s="118" t="s">
        <v>72</v>
      </c>
      <c r="H55" s="118">
        <f t="shared" si="4"/>
        <v>200000</v>
      </c>
      <c r="I55" s="118">
        <f t="shared" si="4"/>
        <v>149026</v>
      </c>
      <c r="J55" s="118">
        <f t="shared" si="0"/>
        <v>74.513</v>
      </c>
    </row>
    <row r="56" spans="1:10" ht="12.75">
      <c r="A56" s="82">
        <v>44</v>
      </c>
      <c r="B56" s="83">
        <v>834</v>
      </c>
      <c r="C56" s="50" t="s">
        <v>71</v>
      </c>
      <c r="D56" s="119" t="s">
        <v>165</v>
      </c>
      <c r="E56" s="119" t="s">
        <v>183</v>
      </c>
      <c r="F56" s="171" t="s">
        <v>83</v>
      </c>
      <c r="G56" s="119" t="s">
        <v>72</v>
      </c>
      <c r="H56" s="119">
        <v>200000</v>
      </c>
      <c r="I56" s="119">
        <v>149026</v>
      </c>
      <c r="J56" s="118">
        <f t="shared" si="0"/>
        <v>74.513</v>
      </c>
    </row>
    <row r="57" spans="1:10" ht="12.75">
      <c r="A57" s="82">
        <v>45</v>
      </c>
      <c r="B57" s="83">
        <v>834</v>
      </c>
      <c r="C57" s="44" t="s">
        <v>234</v>
      </c>
      <c r="D57" s="118" t="s">
        <v>165</v>
      </c>
      <c r="E57" s="118" t="s">
        <v>256</v>
      </c>
      <c r="F57" s="82"/>
      <c r="G57" s="118"/>
      <c r="H57" s="162">
        <f aca="true" t="shared" si="5" ref="H57:I61">H58</f>
        <v>23044</v>
      </c>
      <c r="I57" s="162">
        <f t="shared" si="5"/>
        <v>23044</v>
      </c>
      <c r="J57" s="118">
        <f t="shared" si="0"/>
        <v>100</v>
      </c>
    </row>
    <row r="58" spans="1:10" ht="33.75">
      <c r="A58" s="82">
        <v>46</v>
      </c>
      <c r="B58" s="83">
        <v>834</v>
      </c>
      <c r="C58" s="44" t="s">
        <v>85</v>
      </c>
      <c r="D58" s="118" t="s">
        <v>165</v>
      </c>
      <c r="E58" s="118" t="s">
        <v>256</v>
      </c>
      <c r="F58" s="82" t="s">
        <v>321</v>
      </c>
      <c r="G58" s="118"/>
      <c r="H58" s="118">
        <f t="shared" si="5"/>
        <v>23044</v>
      </c>
      <c r="I58" s="118">
        <f t="shared" si="5"/>
        <v>23044</v>
      </c>
      <c r="J58" s="118">
        <f t="shared" si="0"/>
        <v>100</v>
      </c>
    </row>
    <row r="59" spans="1:10" ht="45">
      <c r="A59" s="82">
        <v>47</v>
      </c>
      <c r="B59" s="83">
        <v>834</v>
      </c>
      <c r="C59" s="44" t="s">
        <v>86</v>
      </c>
      <c r="D59" s="118" t="s">
        <v>165</v>
      </c>
      <c r="E59" s="118" t="s">
        <v>256</v>
      </c>
      <c r="F59" s="82" t="s">
        <v>437</v>
      </c>
      <c r="G59" s="118"/>
      <c r="H59" s="118">
        <f t="shared" si="5"/>
        <v>23044</v>
      </c>
      <c r="I59" s="118">
        <f t="shared" si="5"/>
        <v>23044</v>
      </c>
      <c r="J59" s="118">
        <f t="shared" si="0"/>
        <v>100</v>
      </c>
    </row>
    <row r="60" spans="1:10" ht="22.5">
      <c r="A60" s="82">
        <v>48</v>
      </c>
      <c r="B60" s="83">
        <v>834</v>
      </c>
      <c r="C60" s="44" t="s">
        <v>66</v>
      </c>
      <c r="D60" s="118" t="s">
        <v>165</v>
      </c>
      <c r="E60" s="118" t="s">
        <v>256</v>
      </c>
      <c r="F60" s="82" t="s">
        <v>437</v>
      </c>
      <c r="G60" s="118" t="s">
        <v>67</v>
      </c>
      <c r="H60" s="118">
        <f t="shared" si="5"/>
        <v>23044</v>
      </c>
      <c r="I60" s="118">
        <f t="shared" si="5"/>
        <v>23044</v>
      </c>
      <c r="J60" s="118">
        <f t="shared" si="0"/>
        <v>100</v>
      </c>
    </row>
    <row r="61" spans="1:10" ht="22.5">
      <c r="A61" s="82">
        <v>49</v>
      </c>
      <c r="B61" s="83">
        <v>834</v>
      </c>
      <c r="C61" s="44" t="s">
        <v>263</v>
      </c>
      <c r="D61" s="118" t="s">
        <v>165</v>
      </c>
      <c r="E61" s="118" t="s">
        <v>256</v>
      </c>
      <c r="F61" s="82" t="s">
        <v>437</v>
      </c>
      <c r="G61" s="118" t="s">
        <v>68</v>
      </c>
      <c r="H61" s="118">
        <f t="shared" si="5"/>
        <v>23044</v>
      </c>
      <c r="I61" s="118">
        <f t="shared" si="5"/>
        <v>23044</v>
      </c>
      <c r="J61" s="118">
        <f t="shared" si="0"/>
        <v>100</v>
      </c>
    </row>
    <row r="62" spans="1:10" ht="22.5">
      <c r="A62" s="82">
        <v>50</v>
      </c>
      <c r="B62" s="83">
        <v>834</v>
      </c>
      <c r="C62" s="50" t="s">
        <v>73</v>
      </c>
      <c r="D62" s="119" t="s">
        <v>165</v>
      </c>
      <c r="E62" s="119" t="s">
        <v>256</v>
      </c>
      <c r="F62" s="171" t="s">
        <v>437</v>
      </c>
      <c r="G62" s="119" t="s">
        <v>74</v>
      </c>
      <c r="H62" s="158">
        <v>23044</v>
      </c>
      <c r="I62" s="158">
        <v>23044</v>
      </c>
      <c r="J62" s="118">
        <f t="shared" si="0"/>
        <v>100</v>
      </c>
    </row>
    <row r="63" spans="1:10" ht="22.5">
      <c r="A63" s="226">
        <v>51</v>
      </c>
      <c r="B63" s="227">
        <v>834</v>
      </c>
      <c r="C63" s="228" t="s">
        <v>279</v>
      </c>
      <c r="D63" s="229" t="s">
        <v>199</v>
      </c>
      <c r="E63" s="229"/>
      <c r="F63" s="226"/>
      <c r="G63" s="229"/>
      <c r="H63" s="230">
        <f>H69+H64</f>
        <v>416700</v>
      </c>
      <c r="I63" s="230">
        <f>I69+I64</f>
        <v>394614.74</v>
      </c>
      <c r="J63" s="229">
        <f t="shared" si="0"/>
        <v>94.69996160307176</v>
      </c>
    </row>
    <row r="64" spans="1:10" ht="33.75">
      <c r="A64" s="82">
        <v>52</v>
      </c>
      <c r="B64" s="83">
        <v>834</v>
      </c>
      <c r="C64" s="44" t="s">
        <v>540</v>
      </c>
      <c r="D64" s="118" t="s">
        <v>199</v>
      </c>
      <c r="E64" s="118" t="s">
        <v>186</v>
      </c>
      <c r="F64" s="82"/>
      <c r="G64" s="118"/>
      <c r="H64" s="118">
        <f aca="true" t="shared" si="6" ref="H64:I67">H65</f>
        <v>100000</v>
      </c>
      <c r="I64" s="118">
        <f t="shared" si="6"/>
        <v>100000</v>
      </c>
      <c r="J64" s="118">
        <f t="shared" si="0"/>
        <v>100</v>
      </c>
    </row>
    <row r="65" spans="1:10" ht="22.5">
      <c r="A65" s="82">
        <v>53</v>
      </c>
      <c r="B65" s="83">
        <v>834</v>
      </c>
      <c r="C65" s="85" t="s">
        <v>541</v>
      </c>
      <c r="D65" s="118" t="s">
        <v>199</v>
      </c>
      <c r="E65" s="118" t="s">
        <v>186</v>
      </c>
      <c r="F65" s="82" t="s">
        <v>542</v>
      </c>
      <c r="G65" s="118"/>
      <c r="H65" s="118">
        <f t="shared" si="6"/>
        <v>100000</v>
      </c>
      <c r="I65" s="118">
        <f t="shared" si="6"/>
        <v>100000</v>
      </c>
      <c r="J65" s="118">
        <f t="shared" si="0"/>
        <v>100</v>
      </c>
    </row>
    <row r="66" spans="1:10" ht="22.5">
      <c r="A66" s="82">
        <v>54</v>
      </c>
      <c r="B66" s="83">
        <v>834</v>
      </c>
      <c r="C66" s="44" t="s">
        <v>66</v>
      </c>
      <c r="D66" s="118" t="s">
        <v>199</v>
      </c>
      <c r="E66" s="118" t="s">
        <v>186</v>
      </c>
      <c r="F66" s="82" t="s">
        <v>542</v>
      </c>
      <c r="G66" s="118" t="s">
        <v>67</v>
      </c>
      <c r="H66" s="118">
        <f t="shared" si="6"/>
        <v>100000</v>
      </c>
      <c r="I66" s="118">
        <f t="shared" si="6"/>
        <v>100000</v>
      </c>
      <c r="J66" s="118">
        <f t="shared" si="0"/>
        <v>100</v>
      </c>
    </row>
    <row r="67" spans="1:10" ht="22.5">
      <c r="A67" s="82">
        <v>55</v>
      </c>
      <c r="B67" s="83">
        <v>834</v>
      </c>
      <c r="C67" s="44" t="s">
        <v>263</v>
      </c>
      <c r="D67" s="118" t="s">
        <v>199</v>
      </c>
      <c r="E67" s="118" t="s">
        <v>186</v>
      </c>
      <c r="F67" s="82" t="s">
        <v>542</v>
      </c>
      <c r="G67" s="118" t="s">
        <v>68</v>
      </c>
      <c r="H67" s="118">
        <f t="shared" si="6"/>
        <v>100000</v>
      </c>
      <c r="I67" s="118">
        <f t="shared" si="6"/>
        <v>100000</v>
      </c>
      <c r="J67" s="118">
        <f t="shared" si="0"/>
        <v>100</v>
      </c>
    </row>
    <row r="68" spans="1:10" ht="22.5">
      <c r="A68" s="82">
        <v>56</v>
      </c>
      <c r="B68" s="83">
        <v>834</v>
      </c>
      <c r="C68" s="50" t="s">
        <v>73</v>
      </c>
      <c r="D68" s="119" t="s">
        <v>199</v>
      </c>
      <c r="E68" s="119" t="s">
        <v>186</v>
      </c>
      <c r="F68" s="82" t="s">
        <v>542</v>
      </c>
      <c r="G68" s="118" t="s">
        <v>74</v>
      </c>
      <c r="H68" s="118">
        <v>100000</v>
      </c>
      <c r="I68" s="118">
        <v>100000</v>
      </c>
      <c r="J68" s="118">
        <f t="shared" si="0"/>
        <v>100</v>
      </c>
    </row>
    <row r="69" spans="1:10" ht="12.75">
      <c r="A69" s="82">
        <v>57</v>
      </c>
      <c r="B69" s="227" t="b">
        <f>K70=K72</f>
        <v>1</v>
      </c>
      <c r="C69" s="228" t="s">
        <v>235</v>
      </c>
      <c r="D69" s="229" t="s">
        <v>199</v>
      </c>
      <c r="E69" s="229" t="s">
        <v>203</v>
      </c>
      <c r="F69" s="226"/>
      <c r="G69" s="229"/>
      <c r="H69" s="229">
        <f>H70+H96</f>
        <v>316700</v>
      </c>
      <c r="I69" s="229">
        <f>I70+I96</f>
        <v>294614.74</v>
      </c>
      <c r="J69" s="229">
        <f t="shared" si="0"/>
        <v>93.02644142721819</v>
      </c>
    </row>
    <row r="70" spans="1:12" ht="45">
      <c r="A70" s="82">
        <v>58</v>
      </c>
      <c r="B70" s="83">
        <v>834</v>
      </c>
      <c r="C70" s="44" t="s">
        <v>306</v>
      </c>
      <c r="D70" s="118" t="s">
        <v>199</v>
      </c>
      <c r="E70" s="118" t="s">
        <v>203</v>
      </c>
      <c r="F70" s="82" t="s">
        <v>439</v>
      </c>
      <c r="G70" s="118"/>
      <c r="H70" s="118">
        <f>H71</f>
        <v>166700</v>
      </c>
      <c r="I70" s="118">
        <f>I71</f>
        <v>144645.07</v>
      </c>
      <c r="J70" s="118">
        <f t="shared" si="0"/>
        <v>86.76968806238752</v>
      </c>
      <c r="K70" s="154"/>
      <c r="L70" s="154"/>
    </row>
    <row r="71" spans="1:10" ht="33.75">
      <c r="A71" s="82">
        <v>59</v>
      </c>
      <c r="B71" s="83">
        <v>834</v>
      </c>
      <c r="C71" s="44" t="s">
        <v>307</v>
      </c>
      <c r="D71" s="118" t="s">
        <v>199</v>
      </c>
      <c r="E71" s="118" t="s">
        <v>203</v>
      </c>
      <c r="F71" s="82" t="s">
        <v>75</v>
      </c>
      <c r="G71" s="118"/>
      <c r="H71" s="118">
        <f>H72+H76+H80+H84+H88+H92</f>
        <v>166700</v>
      </c>
      <c r="I71" s="118">
        <f>I72+I76+I80+I84+I88+I92</f>
        <v>144645.07</v>
      </c>
      <c r="J71" s="118">
        <f t="shared" si="0"/>
        <v>86.76968806238752</v>
      </c>
    </row>
    <row r="72" spans="1:10" ht="65.25" customHeight="1">
      <c r="A72" s="82">
        <v>60</v>
      </c>
      <c r="B72" s="83">
        <v>834</v>
      </c>
      <c r="C72" s="85" t="s">
        <v>442</v>
      </c>
      <c r="D72" s="118" t="s">
        <v>199</v>
      </c>
      <c r="E72" s="118" t="s">
        <v>203</v>
      </c>
      <c r="F72" s="82" t="s">
        <v>287</v>
      </c>
      <c r="G72" s="118"/>
      <c r="H72" s="118">
        <f aca="true" t="shared" si="7" ref="H72:I74">H73</f>
        <v>5000</v>
      </c>
      <c r="I72" s="118">
        <f t="shared" si="7"/>
        <v>4736.67</v>
      </c>
      <c r="J72" s="118">
        <f t="shared" si="0"/>
        <v>94.7334</v>
      </c>
    </row>
    <row r="73" spans="1:10" ht="22.5">
      <c r="A73" s="82">
        <v>61</v>
      </c>
      <c r="B73" s="83">
        <v>834</v>
      </c>
      <c r="C73" s="44" t="s">
        <v>66</v>
      </c>
      <c r="D73" s="118" t="s">
        <v>199</v>
      </c>
      <c r="E73" s="118" t="s">
        <v>203</v>
      </c>
      <c r="F73" s="82" t="s">
        <v>287</v>
      </c>
      <c r="G73" s="118" t="s">
        <v>67</v>
      </c>
      <c r="H73" s="118">
        <f t="shared" si="7"/>
        <v>5000</v>
      </c>
      <c r="I73" s="118">
        <f t="shared" si="7"/>
        <v>4736.67</v>
      </c>
      <c r="J73" s="118">
        <f t="shared" si="0"/>
        <v>94.7334</v>
      </c>
    </row>
    <row r="74" spans="1:10" ht="22.5">
      <c r="A74" s="82">
        <v>62</v>
      </c>
      <c r="B74" s="83">
        <v>834</v>
      </c>
      <c r="C74" s="44" t="s">
        <v>263</v>
      </c>
      <c r="D74" s="118" t="s">
        <v>199</v>
      </c>
      <c r="E74" s="118" t="s">
        <v>203</v>
      </c>
      <c r="F74" s="82" t="s">
        <v>287</v>
      </c>
      <c r="G74" s="118" t="s">
        <v>68</v>
      </c>
      <c r="H74" s="118">
        <f t="shared" si="7"/>
        <v>5000</v>
      </c>
      <c r="I74" s="118">
        <f t="shared" si="7"/>
        <v>4736.67</v>
      </c>
      <c r="J74" s="118">
        <f t="shared" si="0"/>
        <v>94.7334</v>
      </c>
    </row>
    <row r="75" spans="1:10" ht="22.5">
      <c r="A75" s="82">
        <v>63</v>
      </c>
      <c r="B75" s="83">
        <v>834</v>
      </c>
      <c r="C75" s="50" t="s">
        <v>73</v>
      </c>
      <c r="D75" s="119" t="s">
        <v>199</v>
      </c>
      <c r="E75" s="119" t="s">
        <v>203</v>
      </c>
      <c r="F75" s="82" t="s">
        <v>287</v>
      </c>
      <c r="G75" s="119" t="s">
        <v>74</v>
      </c>
      <c r="H75" s="119">
        <v>5000</v>
      </c>
      <c r="I75" s="119">
        <v>4736.67</v>
      </c>
      <c r="J75" s="118">
        <f t="shared" si="0"/>
        <v>94.7334</v>
      </c>
    </row>
    <row r="76" spans="1:10" ht="72" customHeight="1">
      <c r="A76" s="82">
        <v>64</v>
      </c>
      <c r="B76" s="83">
        <v>834</v>
      </c>
      <c r="C76" s="85" t="s">
        <v>417</v>
      </c>
      <c r="D76" s="118" t="s">
        <v>199</v>
      </c>
      <c r="E76" s="118" t="s">
        <v>203</v>
      </c>
      <c r="F76" s="82" t="s">
        <v>288</v>
      </c>
      <c r="G76" s="118"/>
      <c r="H76" s="118">
        <f aca="true" t="shared" si="8" ref="H76:I78">H77</f>
        <v>21700</v>
      </c>
      <c r="I76" s="118">
        <f t="shared" si="8"/>
        <v>0</v>
      </c>
      <c r="J76" s="118">
        <f t="shared" si="0"/>
        <v>0</v>
      </c>
    </row>
    <row r="77" spans="1:10" ht="22.5">
      <c r="A77" s="82">
        <v>65</v>
      </c>
      <c r="B77" s="83">
        <v>834</v>
      </c>
      <c r="C77" s="44" t="s">
        <v>66</v>
      </c>
      <c r="D77" s="118" t="s">
        <v>199</v>
      </c>
      <c r="E77" s="118" t="s">
        <v>203</v>
      </c>
      <c r="F77" s="82" t="s">
        <v>288</v>
      </c>
      <c r="G77" s="118" t="s">
        <v>67</v>
      </c>
      <c r="H77" s="118">
        <f t="shared" si="8"/>
        <v>21700</v>
      </c>
      <c r="I77" s="118">
        <f t="shared" si="8"/>
        <v>0</v>
      </c>
      <c r="J77" s="118">
        <f aca="true" t="shared" si="9" ref="J77:J140">I77*100/H77</f>
        <v>0</v>
      </c>
    </row>
    <row r="78" spans="1:10" ht="22.5">
      <c r="A78" s="82">
        <v>66</v>
      </c>
      <c r="B78" s="83">
        <v>834</v>
      </c>
      <c r="C78" s="44" t="s">
        <v>263</v>
      </c>
      <c r="D78" s="118" t="s">
        <v>199</v>
      </c>
      <c r="E78" s="118" t="s">
        <v>203</v>
      </c>
      <c r="F78" s="82" t="s">
        <v>288</v>
      </c>
      <c r="G78" s="118" t="s">
        <v>68</v>
      </c>
      <c r="H78" s="118">
        <f t="shared" si="8"/>
        <v>21700</v>
      </c>
      <c r="I78" s="118">
        <f t="shared" si="8"/>
        <v>0</v>
      </c>
      <c r="J78" s="118">
        <f t="shared" si="9"/>
        <v>0</v>
      </c>
    </row>
    <row r="79" spans="1:10" ht="22.5">
      <c r="A79" s="82">
        <v>67</v>
      </c>
      <c r="B79" s="83">
        <v>834</v>
      </c>
      <c r="C79" s="50" t="s">
        <v>73</v>
      </c>
      <c r="D79" s="119" t="s">
        <v>199</v>
      </c>
      <c r="E79" s="119" t="s">
        <v>203</v>
      </c>
      <c r="F79" s="82" t="s">
        <v>288</v>
      </c>
      <c r="G79" s="119" t="s">
        <v>74</v>
      </c>
      <c r="H79" s="119">
        <v>21700</v>
      </c>
      <c r="I79" s="119"/>
      <c r="J79" s="118">
        <f t="shared" si="9"/>
        <v>0</v>
      </c>
    </row>
    <row r="80" spans="1:10" ht="67.5">
      <c r="A80" s="82">
        <v>68</v>
      </c>
      <c r="B80" s="83">
        <v>834</v>
      </c>
      <c r="C80" s="85" t="s">
        <v>418</v>
      </c>
      <c r="D80" s="118" t="s">
        <v>199</v>
      </c>
      <c r="E80" s="118" t="s">
        <v>203</v>
      </c>
      <c r="F80" s="82" t="s">
        <v>289</v>
      </c>
      <c r="G80" s="118"/>
      <c r="H80" s="118">
        <f aca="true" t="shared" si="10" ref="H80:I82">H81</f>
        <v>60000</v>
      </c>
      <c r="I80" s="118">
        <f t="shared" si="10"/>
        <v>59989.91</v>
      </c>
      <c r="J80" s="118">
        <f t="shared" si="9"/>
        <v>99.98318333333333</v>
      </c>
    </row>
    <row r="81" spans="1:10" ht="22.5">
      <c r="A81" s="82">
        <v>69</v>
      </c>
      <c r="B81" s="83">
        <v>834</v>
      </c>
      <c r="C81" s="44" t="s">
        <v>66</v>
      </c>
      <c r="D81" s="118" t="s">
        <v>199</v>
      </c>
      <c r="E81" s="118" t="s">
        <v>203</v>
      </c>
      <c r="F81" s="82" t="s">
        <v>289</v>
      </c>
      <c r="G81" s="118" t="s">
        <v>67</v>
      </c>
      <c r="H81" s="118">
        <f t="shared" si="10"/>
        <v>60000</v>
      </c>
      <c r="I81" s="118">
        <f t="shared" si="10"/>
        <v>59989.91</v>
      </c>
      <c r="J81" s="118">
        <f t="shared" si="9"/>
        <v>99.98318333333333</v>
      </c>
    </row>
    <row r="82" spans="1:10" ht="22.5">
      <c r="A82" s="82">
        <v>70</v>
      </c>
      <c r="B82" s="83">
        <v>834</v>
      </c>
      <c r="C82" s="44" t="s">
        <v>263</v>
      </c>
      <c r="D82" s="118" t="s">
        <v>199</v>
      </c>
      <c r="E82" s="118" t="s">
        <v>203</v>
      </c>
      <c r="F82" s="82" t="s">
        <v>289</v>
      </c>
      <c r="G82" s="118" t="s">
        <v>68</v>
      </c>
      <c r="H82" s="118">
        <f t="shared" si="10"/>
        <v>60000</v>
      </c>
      <c r="I82" s="118">
        <f t="shared" si="10"/>
        <v>59989.91</v>
      </c>
      <c r="J82" s="118">
        <f t="shared" si="9"/>
        <v>99.98318333333333</v>
      </c>
    </row>
    <row r="83" spans="1:10" ht="22.5">
      <c r="A83" s="82">
        <v>71</v>
      </c>
      <c r="B83" s="83">
        <v>834</v>
      </c>
      <c r="C83" s="50" t="s">
        <v>73</v>
      </c>
      <c r="D83" s="119" t="s">
        <v>199</v>
      </c>
      <c r="E83" s="119" t="s">
        <v>203</v>
      </c>
      <c r="F83" s="82" t="s">
        <v>289</v>
      </c>
      <c r="G83" s="119" t="s">
        <v>74</v>
      </c>
      <c r="H83" s="119">
        <v>60000</v>
      </c>
      <c r="I83" s="119">
        <v>59989.91</v>
      </c>
      <c r="J83" s="118">
        <f t="shared" si="9"/>
        <v>99.98318333333333</v>
      </c>
    </row>
    <row r="84" spans="1:10" ht="68.25" customHeight="1">
      <c r="A84" s="82">
        <v>72</v>
      </c>
      <c r="B84" s="83">
        <v>834</v>
      </c>
      <c r="C84" s="85" t="s">
        <v>444</v>
      </c>
      <c r="D84" s="118" t="s">
        <v>199</v>
      </c>
      <c r="E84" s="118" t="s">
        <v>203</v>
      </c>
      <c r="F84" s="82" t="s">
        <v>290</v>
      </c>
      <c r="G84" s="118"/>
      <c r="H84" s="118">
        <f aca="true" t="shared" si="11" ref="H84:I86">H85</f>
        <v>20000</v>
      </c>
      <c r="I84" s="118">
        <f t="shared" si="11"/>
        <v>19918.49</v>
      </c>
      <c r="J84" s="118">
        <f t="shared" si="9"/>
        <v>99.59245000000001</v>
      </c>
    </row>
    <row r="85" spans="1:10" ht="22.5">
      <c r="A85" s="82">
        <v>73</v>
      </c>
      <c r="B85" s="83">
        <v>834</v>
      </c>
      <c r="C85" s="44" t="s">
        <v>66</v>
      </c>
      <c r="D85" s="118" t="s">
        <v>199</v>
      </c>
      <c r="E85" s="118" t="s">
        <v>203</v>
      </c>
      <c r="F85" s="82" t="s">
        <v>290</v>
      </c>
      <c r="G85" s="118" t="s">
        <v>67</v>
      </c>
      <c r="H85" s="118">
        <f t="shared" si="11"/>
        <v>20000</v>
      </c>
      <c r="I85" s="118">
        <f t="shared" si="11"/>
        <v>19918.49</v>
      </c>
      <c r="J85" s="118">
        <f t="shared" si="9"/>
        <v>99.59245000000001</v>
      </c>
    </row>
    <row r="86" spans="1:10" ht="22.5">
      <c r="A86" s="82">
        <v>74</v>
      </c>
      <c r="B86" s="83">
        <v>834</v>
      </c>
      <c r="C86" s="44" t="s">
        <v>263</v>
      </c>
      <c r="D86" s="118" t="s">
        <v>199</v>
      </c>
      <c r="E86" s="118" t="s">
        <v>203</v>
      </c>
      <c r="F86" s="82" t="s">
        <v>290</v>
      </c>
      <c r="G86" s="118" t="s">
        <v>68</v>
      </c>
      <c r="H86" s="118">
        <f t="shared" si="11"/>
        <v>20000</v>
      </c>
      <c r="I86" s="118">
        <f t="shared" si="11"/>
        <v>19918.49</v>
      </c>
      <c r="J86" s="118">
        <f t="shared" si="9"/>
        <v>99.59245000000001</v>
      </c>
    </row>
    <row r="87" spans="1:10" ht="22.5">
      <c r="A87" s="82">
        <v>75</v>
      </c>
      <c r="B87" s="83">
        <v>834</v>
      </c>
      <c r="C87" s="50" t="s">
        <v>73</v>
      </c>
      <c r="D87" s="119" t="s">
        <v>199</v>
      </c>
      <c r="E87" s="119" t="s">
        <v>203</v>
      </c>
      <c r="F87" s="82" t="s">
        <v>290</v>
      </c>
      <c r="G87" s="119" t="s">
        <v>74</v>
      </c>
      <c r="H87" s="119">
        <v>20000</v>
      </c>
      <c r="I87" s="119">
        <v>19918.49</v>
      </c>
      <c r="J87" s="118">
        <f t="shared" si="9"/>
        <v>99.59245000000001</v>
      </c>
    </row>
    <row r="88" spans="1:10" ht="65.25" customHeight="1">
      <c r="A88" s="82">
        <v>76</v>
      </c>
      <c r="B88" s="83">
        <v>834</v>
      </c>
      <c r="C88" s="85" t="s">
        <v>443</v>
      </c>
      <c r="D88" s="118" t="s">
        <v>199</v>
      </c>
      <c r="E88" s="118" t="s">
        <v>203</v>
      </c>
      <c r="F88" s="82" t="s">
        <v>291</v>
      </c>
      <c r="G88" s="118"/>
      <c r="H88" s="118">
        <f aca="true" t="shared" si="12" ref="H88:I90">H89</f>
        <v>10000</v>
      </c>
      <c r="I88" s="118">
        <f t="shared" si="12"/>
        <v>10000</v>
      </c>
      <c r="J88" s="118">
        <f t="shared" si="9"/>
        <v>100</v>
      </c>
    </row>
    <row r="89" spans="1:10" ht="22.5">
      <c r="A89" s="82">
        <v>77</v>
      </c>
      <c r="B89" s="83">
        <v>834</v>
      </c>
      <c r="C89" s="44" t="s">
        <v>66</v>
      </c>
      <c r="D89" s="118" t="s">
        <v>199</v>
      </c>
      <c r="E89" s="118" t="s">
        <v>203</v>
      </c>
      <c r="F89" s="82" t="s">
        <v>291</v>
      </c>
      <c r="G89" s="118" t="s">
        <v>67</v>
      </c>
      <c r="H89" s="118">
        <f t="shared" si="12"/>
        <v>10000</v>
      </c>
      <c r="I89" s="118">
        <f t="shared" si="12"/>
        <v>10000</v>
      </c>
      <c r="J89" s="118">
        <f t="shared" si="9"/>
        <v>100</v>
      </c>
    </row>
    <row r="90" spans="1:10" ht="22.5">
      <c r="A90" s="82">
        <v>78</v>
      </c>
      <c r="B90" s="83">
        <v>834</v>
      </c>
      <c r="C90" s="44" t="s">
        <v>263</v>
      </c>
      <c r="D90" s="118" t="s">
        <v>199</v>
      </c>
      <c r="E90" s="118" t="s">
        <v>203</v>
      </c>
      <c r="F90" s="82" t="s">
        <v>291</v>
      </c>
      <c r="G90" s="118" t="s">
        <v>68</v>
      </c>
      <c r="H90" s="118">
        <f t="shared" si="12"/>
        <v>10000</v>
      </c>
      <c r="I90" s="118">
        <f t="shared" si="12"/>
        <v>10000</v>
      </c>
      <c r="J90" s="118">
        <f t="shared" si="9"/>
        <v>100</v>
      </c>
    </row>
    <row r="91" spans="1:10" ht="22.5">
      <c r="A91" s="82">
        <v>79</v>
      </c>
      <c r="B91" s="83">
        <v>834</v>
      </c>
      <c r="C91" s="50" t="s">
        <v>73</v>
      </c>
      <c r="D91" s="119" t="s">
        <v>199</v>
      </c>
      <c r="E91" s="119" t="s">
        <v>203</v>
      </c>
      <c r="F91" s="82" t="s">
        <v>291</v>
      </c>
      <c r="G91" s="119" t="s">
        <v>74</v>
      </c>
      <c r="H91" s="119">
        <v>10000</v>
      </c>
      <c r="I91" s="119">
        <v>10000</v>
      </c>
      <c r="J91" s="118">
        <f t="shared" si="9"/>
        <v>100</v>
      </c>
    </row>
    <row r="92" spans="1:10" ht="76.5" customHeight="1">
      <c r="A92" s="82">
        <v>80</v>
      </c>
      <c r="B92" s="83">
        <v>834</v>
      </c>
      <c r="C92" s="85" t="s">
        <v>445</v>
      </c>
      <c r="D92" s="118" t="s">
        <v>199</v>
      </c>
      <c r="E92" s="118" t="s">
        <v>203</v>
      </c>
      <c r="F92" s="82" t="s">
        <v>292</v>
      </c>
      <c r="G92" s="118"/>
      <c r="H92" s="118">
        <f aca="true" t="shared" si="13" ref="H92:I94">H93</f>
        <v>50000</v>
      </c>
      <c r="I92" s="118">
        <f t="shared" si="13"/>
        <v>50000</v>
      </c>
      <c r="J92" s="118">
        <f t="shared" si="9"/>
        <v>100</v>
      </c>
    </row>
    <row r="93" spans="1:10" ht="22.5">
      <c r="A93" s="82">
        <v>81</v>
      </c>
      <c r="B93" s="83">
        <v>834</v>
      </c>
      <c r="C93" s="44" t="s">
        <v>66</v>
      </c>
      <c r="D93" s="118" t="s">
        <v>199</v>
      </c>
      <c r="E93" s="118" t="s">
        <v>203</v>
      </c>
      <c r="F93" s="82" t="s">
        <v>292</v>
      </c>
      <c r="G93" s="118" t="s">
        <v>67</v>
      </c>
      <c r="H93" s="118">
        <f t="shared" si="13"/>
        <v>50000</v>
      </c>
      <c r="I93" s="118">
        <f t="shared" si="13"/>
        <v>50000</v>
      </c>
      <c r="J93" s="118">
        <f t="shared" si="9"/>
        <v>100</v>
      </c>
    </row>
    <row r="94" spans="1:10" ht="22.5">
      <c r="A94" s="82">
        <v>82</v>
      </c>
      <c r="B94" s="83">
        <v>834</v>
      </c>
      <c r="C94" s="44" t="s">
        <v>263</v>
      </c>
      <c r="D94" s="118" t="s">
        <v>199</v>
      </c>
      <c r="E94" s="118" t="s">
        <v>203</v>
      </c>
      <c r="F94" s="82" t="s">
        <v>292</v>
      </c>
      <c r="G94" s="118" t="s">
        <v>68</v>
      </c>
      <c r="H94" s="118">
        <f t="shared" si="13"/>
        <v>50000</v>
      </c>
      <c r="I94" s="118">
        <f t="shared" si="13"/>
        <v>50000</v>
      </c>
      <c r="J94" s="118">
        <f t="shared" si="9"/>
        <v>100</v>
      </c>
    </row>
    <row r="95" spans="1:10" ht="22.5">
      <c r="A95" s="82">
        <v>83</v>
      </c>
      <c r="B95" s="83">
        <v>834</v>
      </c>
      <c r="C95" s="50" t="s">
        <v>73</v>
      </c>
      <c r="D95" s="119" t="s">
        <v>199</v>
      </c>
      <c r="E95" s="119" t="s">
        <v>203</v>
      </c>
      <c r="F95" s="82" t="s">
        <v>292</v>
      </c>
      <c r="G95" s="119" t="s">
        <v>74</v>
      </c>
      <c r="H95" s="119">
        <v>50000</v>
      </c>
      <c r="I95" s="119">
        <v>50000</v>
      </c>
      <c r="J95" s="118">
        <f t="shared" si="9"/>
        <v>100</v>
      </c>
    </row>
    <row r="96" spans="1:10" ht="45">
      <c r="A96" s="82">
        <v>84</v>
      </c>
      <c r="B96" s="83">
        <v>834</v>
      </c>
      <c r="C96" s="44" t="s">
        <v>87</v>
      </c>
      <c r="D96" s="118" t="s">
        <v>199</v>
      </c>
      <c r="E96" s="118" t="s">
        <v>203</v>
      </c>
      <c r="F96" s="82" t="s">
        <v>446</v>
      </c>
      <c r="G96" s="118"/>
      <c r="H96" s="118">
        <f>H100</f>
        <v>150000</v>
      </c>
      <c r="I96" s="118">
        <f>I100</f>
        <v>149969.67</v>
      </c>
      <c r="J96" s="118">
        <f t="shared" si="9"/>
        <v>99.97978000000002</v>
      </c>
    </row>
    <row r="97" spans="1:10" ht="58.5" customHeight="1">
      <c r="A97" s="82">
        <v>85</v>
      </c>
      <c r="B97" s="83">
        <v>834</v>
      </c>
      <c r="C97" s="85" t="s">
        <v>447</v>
      </c>
      <c r="D97" s="118" t="s">
        <v>199</v>
      </c>
      <c r="E97" s="118" t="s">
        <v>203</v>
      </c>
      <c r="F97" s="82" t="s">
        <v>446</v>
      </c>
      <c r="G97" s="118"/>
      <c r="H97" s="118">
        <v>150000</v>
      </c>
      <c r="I97" s="118">
        <v>149969.67</v>
      </c>
      <c r="J97" s="118">
        <f t="shared" si="9"/>
        <v>99.97978000000002</v>
      </c>
    </row>
    <row r="98" spans="1:10" ht="22.5">
      <c r="A98" s="82">
        <v>86</v>
      </c>
      <c r="B98" s="83">
        <v>834</v>
      </c>
      <c r="C98" s="44" t="s">
        <v>66</v>
      </c>
      <c r="D98" s="118" t="s">
        <v>199</v>
      </c>
      <c r="E98" s="118" t="s">
        <v>203</v>
      </c>
      <c r="F98" s="82" t="s">
        <v>446</v>
      </c>
      <c r="G98" s="118" t="s">
        <v>67</v>
      </c>
      <c r="H98" s="118">
        <f>H99</f>
        <v>150000</v>
      </c>
      <c r="I98" s="118">
        <f>I99</f>
        <v>149969.67</v>
      </c>
      <c r="J98" s="118">
        <f t="shared" si="9"/>
        <v>99.97978000000002</v>
      </c>
    </row>
    <row r="99" spans="1:10" ht="22.5">
      <c r="A99" s="82">
        <v>87</v>
      </c>
      <c r="B99" s="83">
        <v>834</v>
      </c>
      <c r="C99" s="44" t="s">
        <v>263</v>
      </c>
      <c r="D99" s="118" t="s">
        <v>199</v>
      </c>
      <c r="E99" s="118" t="s">
        <v>203</v>
      </c>
      <c r="F99" s="82" t="s">
        <v>446</v>
      </c>
      <c r="G99" s="118" t="s">
        <v>68</v>
      </c>
      <c r="H99" s="118">
        <f>H100</f>
        <v>150000</v>
      </c>
      <c r="I99" s="118">
        <f>I100</f>
        <v>149969.67</v>
      </c>
      <c r="J99" s="118">
        <f t="shared" si="9"/>
        <v>99.97978000000002</v>
      </c>
    </row>
    <row r="100" spans="1:10" ht="22.5">
      <c r="A100" s="82">
        <v>88</v>
      </c>
      <c r="B100" s="83">
        <v>834</v>
      </c>
      <c r="C100" s="50" t="s">
        <v>73</v>
      </c>
      <c r="D100" s="119" t="s">
        <v>199</v>
      </c>
      <c r="E100" s="119" t="s">
        <v>203</v>
      </c>
      <c r="F100" s="82" t="s">
        <v>446</v>
      </c>
      <c r="G100" s="119" t="s">
        <v>74</v>
      </c>
      <c r="H100" s="119">
        <v>150000</v>
      </c>
      <c r="I100" s="119">
        <v>149969.67</v>
      </c>
      <c r="J100" s="118">
        <f t="shared" si="9"/>
        <v>99.97978000000002</v>
      </c>
    </row>
    <row r="101" spans="1:10" ht="12.75">
      <c r="A101" s="82">
        <v>89</v>
      </c>
      <c r="B101" s="83">
        <v>834</v>
      </c>
      <c r="C101" s="44" t="s">
        <v>236</v>
      </c>
      <c r="D101" s="118" t="s">
        <v>194</v>
      </c>
      <c r="E101" s="118"/>
      <c r="F101" s="82"/>
      <c r="G101" s="118"/>
      <c r="H101" s="162">
        <f>H102+H108</f>
        <v>34162367</v>
      </c>
      <c r="I101" s="162">
        <f>I102+I108</f>
        <v>31029357.72</v>
      </c>
      <c r="J101" s="118">
        <f t="shared" si="9"/>
        <v>90.82906263491637</v>
      </c>
    </row>
    <row r="102" spans="1:10" ht="12.75">
      <c r="A102" s="82">
        <v>90</v>
      </c>
      <c r="B102" s="83">
        <v>834</v>
      </c>
      <c r="C102" s="44" t="s">
        <v>237</v>
      </c>
      <c r="D102" s="118" t="s">
        <v>194</v>
      </c>
      <c r="E102" s="118" t="s">
        <v>177</v>
      </c>
      <c r="F102" s="82"/>
      <c r="G102" s="118"/>
      <c r="H102" s="118">
        <f>H103</f>
        <v>16500000</v>
      </c>
      <c r="I102" s="118">
        <f>I103</f>
        <v>16498976.03</v>
      </c>
      <c r="J102" s="118">
        <f t="shared" si="9"/>
        <v>99.99379412121212</v>
      </c>
    </row>
    <row r="103" spans="1:10" ht="45">
      <c r="A103" s="82">
        <v>91</v>
      </c>
      <c r="B103" s="83">
        <v>834</v>
      </c>
      <c r="C103" s="44" t="s">
        <v>305</v>
      </c>
      <c r="D103" s="118" t="s">
        <v>194</v>
      </c>
      <c r="E103" s="118" t="s">
        <v>177</v>
      </c>
      <c r="F103" s="82" t="s">
        <v>293</v>
      </c>
      <c r="G103" s="118"/>
      <c r="H103" s="118">
        <f>H104</f>
        <v>16500000</v>
      </c>
      <c r="I103" s="118">
        <f>I104</f>
        <v>16498976.03</v>
      </c>
      <c r="J103" s="118">
        <f t="shared" si="9"/>
        <v>99.99379412121212</v>
      </c>
    </row>
    <row r="104" spans="1:10" ht="56.25">
      <c r="A104" s="82">
        <v>92</v>
      </c>
      <c r="B104" s="83">
        <v>834</v>
      </c>
      <c r="C104" s="44" t="s">
        <v>448</v>
      </c>
      <c r="D104" s="118" t="s">
        <v>194</v>
      </c>
      <c r="E104" s="118" t="s">
        <v>177</v>
      </c>
      <c r="F104" s="82" t="s">
        <v>149</v>
      </c>
      <c r="G104" s="118"/>
      <c r="H104" s="118">
        <v>16500000</v>
      </c>
      <c r="I104" s="118">
        <v>16498976.03</v>
      </c>
      <c r="J104" s="118">
        <f t="shared" si="9"/>
        <v>99.99379412121212</v>
      </c>
    </row>
    <row r="105" spans="1:10" ht="12.75">
      <c r="A105" s="82">
        <v>93</v>
      </c>
      <c r="B105" s="83">
        <v>834</v>
      </c>
      <c r="C105" s="44" t="s">
        <v>70</v>
      </c>
      <c r="D105" s="118" t="s">
        <v>194</v>
      </c>
      <c r="E105" s="118" t="s">
        <v>177</v>
      </c>
      <c r="F105" s="82" t="s">
        <v>149</v>
      </c>
      <c r="G105" s="118" t="s">
        <v>69</v>
      </c>
      <c r="H105" s="118">
        <f>H106</f>
        <v>16500000</v>
      </c>
      <c r="I105" s="118">
        <f>I106</f>
        <v>16498976.03</v>
      </c>
      <c r="J105" s="118">
        <f t="shared" si="9"/>
        <v>99.99379412121212</v>
      </c>
    </row>
    <row r="106" spans="1:10" ht="33.75">
      <c r="A106" s="82">
        <v>94</v>
      </c>
      <c r="B106" s="83">
        <v>834</v>
      </c>
      <c r="C106" s="44" t="s">
        <v>91</v>
      </c>
      <c r="D106" s="118" t="s">
        <v>194</v>
      </c>
      <c r="E106" s="118" t="s">
        <v>177</v>
      </c>
      <c r="F106" s="82" t="s">
        <v>149</v>
      </c>
      <c r="G106" s="118" t="s">
        <v>341</v>
      </c>
      <c r="H106" s="118">
        <f>H107</f>
        <v>16500000</v>
      </c>
      <c r="I106" s="118">
        <f>I107</f>
        <v>16498976.03</v>
      </c>
      <c r="J106" s="118">
        <f t="shared" si="9"/>
        <v>99.99379412121212</v>
      </c>
    </row>
    <row r="107" spans="1:10" ht="33.75">
      <c r="A107" s="82">
        <v>95</v>
      </c>
      <c r="B107" s="83">
        <v>834</v>
      </c>
      <c r="C107" s="50" t="s">
        <v>91</v>
      </c>
      <c r="D107" s="119" t="s">
        <v>194</v>
      </c>
      <c r="E107" s="119" t="s">
        <v>177</v>
      </c>
      <c r="F107" s="82" t="s">
        <v>149</v>
      </c>
      <c r="G107" s="119" t="s">
        <v>341</v>
      </c>
      <c r="H107" s="119">
        <v>16500000</v>
      </c>
      <c r="I107" s="119">
        <v>16498976.03</v>
      </c>
      <c r="J107" s="118">
        <f t="shared" si="9"/>
        <v>99.99379412121212</v>
      </c>
    </row>
    <row r="108" spans="1:10" s="66" customFormat="1" ht="12.75">
      <c r="A108" s="82">
        <v>96</v>
      </c>
      <c r="B108" s="83">
        <v>834</v>
      </c>
      <c r="C108" s="86" t="s">
        <v>93</v>
      </c>
      <c r="D108" s="121" t="s">
        <v>194</v>
      </c>
      <c r="E108" s="121" t="s">
        <v>186</v>
      </c>
      <c r="F108" s="172"/>
      <c r="G108" s="121"/>
      <c r="H108" s="121">
        <f>H109</f>
        <v>17662367</v>
      </c>
      <c r="I108" s="121">
        <f>I109</f>
        <v>14530381.69</v>
      </c>
      <c r="J108" s="118">
        <f t="shared" si="9"/>
        <v>82.26746556676125</v>
      </c>
    </row>
    <row r="109" spans="1:10" ht="45">
      <c r="A109" s="82">
        <v>97</v>
      </c>
      <c r="B109" s="83">
        <v>834</v>
      </c>
      <c r="C109" s="44" t="s">
        <v>305</v>
      </c>
      <c r="D109" s="118" t="s">
        <v>194</v>
      </c>
      <c r="E109" s="118" t="s">
        <v>186</v>
      </c>
      <c r="F109" s="82" t="s">
        <v>293</v>
      </c>
      <c r="G109" s="118"/>
      <c r="H109" s="118">
        <f>H110</f>
        <v>17662367</v>
      </c>
      <c r="I109" s="118">
        <f>I110</f>
        <v>14530381.69</v>
      </c>
      <c r="J109" s="118">
        <f t="shared" si="9"/>
        <v>82.26746556676125</v>
      </c>
    </row>
    <row r="110" spans="1:10" ht="12.75">
      <c r="A110" s="82">
        <v>98</v>
      </c>
      <c r="B110" s="83">
        <v>834</v>
      </c>
      <c r="C110" s="50" t="s">
        <v>449</v>
      </c>
      <c r="D110" s="119" t="s">
        <v>194</v>
      </c>
      <c r="E110" s="119" t="s">
        <v>186</v>
      </c>
      <c r="F110" s="171" t="s">
        <v>293</v>
      </c>
      <c r="G110" s="119"/>
      <c r="H110" s="119">
        <f>H114+H118+H122+H126+H130+H138+H142+H146+H150+H154+H134</f>
        <v>17662367</v>
      </c>
      <c r="I110" s="119">
        <f>I114+I118+I122+I126+I130+I138+I142+I146+I150+I154+I134</f>
        <v>14530381.69</v>
      </c>
      <c r="J110" s="118">
        <f t="shared" si="9"/>
        <v>82.26746556676125</v>
      </c>
    </row>
    <row r="111" spans="1:10" ht="56.25">
      <c r="A111" s="82">
        <v>99</v>
      </c>
      <c r="B111" s="83">
        <v>834</v>
      </c>
      <c r="C111" s="88" t="s">
        <v>450</v>
      </c>
      <c r="D111" s="118" t="s">
        <v>194</v>
      </c>
      <c r="E111" s="118" t="s">
        <v>186</v>
      </c>
      <c r="F111" s="82" t="s">
        <v>342</v>
      </c>
      <c r="G111" s="118"/>
      <c r="H111" s="118">
        <f aca="true" t="shared" si="14" ref="H111:I113">H112</f>
        <v>20078</v>
      </c>
      <c r="I111" s="118">
        <f t="shared" si="14"/>
        <v>20078</v>
      </c>
      <c r="J111" s="118">
        <f t="shared" si="9"/>
        <v>100</v>
      </c>
    </row>
    <row r="112" spans="1:10" ht="22.5">
      <c r="A112" s="82">
        <v>100</v>
      </c>
      <c r="B112" s="83">
        <v>834</v>
      </c>
      <c r="C112" s="44" t="s">
        <v>66</v>
      </c>
      <c r="D112" s="118" t="s">
        <v>194</v>
      </c>
      <c r="E112" s="118" t="s">
        <v>186</v>
      </c>
      <c r="F112" s="82" t="s">
        <v>342</v>
      </c>
      <c r="G112" s="118" t="s">
        <v>67</v>
      </c>
      <c r="H112" s="118">
        <f t="shared" si="14"/>
        <v>20078</v>
      </c>
      <c r="I112" s="118">
        <f t="shared" si="14"/>
        <v>20078</v>
      </c>
      <c r="J112" s="118">
        <f t="shared" si="9"/>
        <v>100</v>
      </c>
    </row>
    <row r="113" spans="1:10" ht="22.5">
      <c r="A113" s="82">
        <v>101</v>
      </c>
      <c r="B113" s="83">
        <v>834</v>
      </c>
      <c r="C113" s="44" t="s">
        <v>263</v>
      </c>
      <c r="D113" s="118" t="s">
        <v>194</v>
      </c>
      <c r="E113" s="118" t="s">
        <v>186</v>
      </c>
      <c r="F113" s="82" t="s">
        <v>342</v>
      </c>
      <c r="G113" s="118" t="s">
        <v>68</v>
      </c>
      <c r="H113" s="118">
        <f t="shared" si="14"/>
        <v>20078</v>
      </c>
      <c r="I113" s="118">
        <f t="shared" si="14"/>
        <v>20078</v>
      </c>
      <c r="J113" s="118">
        <f t="shared" si="9"/>
        <v>100</v>
      </c>
    </row>
    <row r="114" spans="1:10" ht="22.5">
      <c r="A114" s="82">
        <v>102</v>
      </c>
      <c r="B114" s="83">
        <v>834</v>
      </c>
      <c r="C114" s="50" t="s">
        <v>73</v>
      </c>
      <c r="D114" s="119" t="s">
        <v>194</v>
      </c>
      <c r="E114" s="119" t="s">
        <v>186</v>
      </c>
      <c r="F114" s="82" t="s">
        <v>342</v>
      </c>
      <c r="G114" s="119" t="s">
        <v>74</v>
      </c>
      <c r="H114" s="119">
        <f>20078</f>
        <v>20078</v>
      </c>
      <c r="I114" s="119">
        <v>20078</v>
      </c>
      <c r="J114" s="118">
        <f t="shared" si="9"/>
        <v>100</v>
      </c>
    </row>
    <row r="115" spans="1:10" ht="56.25">
      <c r="A115" s="82">
        <v>103</v>
      </c>
      <c r="B115" s="83">
        <v>834</v>
      </c>
      <c r="C115" s="88" t="s">
        <v>452</v>
      </c>
      <c r="D115" s="118" t="s">
        <v>194</v>
      </c>
      <c r="E115" s="118" t="s">
        <v>186</v>
      </c>
      <c r="F115" s="82" t="s">
        <v>150</v>
      </c>
      <c r="G115" s="118"/>
      <c r="H115" s="118">
        <f aca="true" t="shared" si="15" ref="H115:I117">H116</f>
        <v>1339922</v>
      </c>
      <c r="I115" s="118">
        <f t="shared" si="15"/>
        <v>1339370.91</v>
      </c>
      <c r="J115" s="118">
        <f t="shared" si="9"/>
        <v>99.9588714865492</v>
      </c>
    </row>
    <row r="116" spans="1:10" ht="22.5">
      <c r="A116" s="82">
        <v>104</v>
      </c>
      <c r="B116" s="83">
        <v>834</v>
      </c>
      <c r="C116" s="44" t="s">
        <v>66</v>
      </c>
      <c r="D116" s="118" t="s">
        <v>194</v>
      </c>
      <c r="E116" s="118" t="s">
        <v>186</v>
      </c>
      <c r="F116" s="82" t="s">
        <v>150</v>
      </c>
      <c r="G116" s="118" t="s">
        <v>67</v>
      </c>
      <c r="H116" s="118">
        <f t="shared" si="15"/>
        <v>1339922</v>
      </c>
      <c r="I116" s="118">
        <f t="shared" si="15"/>
        <v>1339370.91</v>
      </c>
      <c r="J116" s="118">
        <f t="shared" si="9"/>
        <v>99.9588714865492</v>
      </c>
    </row>
    <row r="117" spans="1:10" ht="22.5">
      <c r="A117" s="82">
        <v>105</v>
      </c>
      <c r="B117" s="83">
        <v>834</v>
      </c>
      <c r="C117" s="44" t="s">
        <v>263</v>
      </c>
      <c r="D117" s="118" t="s">
        <v>194</v>
      </c>
      <c r="E117" s="118" t="s">
        <v>186</v>
      </c>
      <c r="F117" s="82" t="s">
        <v>150</v>
      </c>
      <c r="G117" s="118" t="s">
        <v>68</v>
      </c>
      <c r="H117" s="118">
        <f t="shared" si="15"/>
        <v>1339922</v>
      </c>
      <c r="I117" s="118">
        <f t="shared" si="15"/>
        <v>1339370.91</v>
      </c>
      <c r="J117" s="118">
        <f t="shared" si="9"/>
        <v>99.9588714865492</v>
      </c>
    </row>
    <row r="118" spans="1:10" ht="22.5">
      <c r="A118" s="82">
        <v>106</v>
      </c>
      <c r="B118" s="83">
        <v>834</v>
      </c>
      <c r="C118" s="50" t="s">
        <v>73</v>
      </c>
      <c r="D118" s="119" t="s">
        <v>194</v>
      </c>
      <c r="E118" s="119" t="s">
        <v>186</v>
      </c>
      <c r="F118" s="82" t="s">
        <v>150</v>
      </c>
      <c r="G118" s="119" t="s">
        <v>74</v>
      </c>
      <c r="H118" s="119">
        <v>1339922</v>
      </c>
      <c r="I118" s="119">
        <v>1339370.91</v>
      </c>
      <c r="J118" s="118">
        <f t="shared" si="9"/>
        <v>99.9588714865492</v>
      </c>
    </row>
    <row r="119" spans="1:10" ht="65.25" customHeight="1">
      <c r="A119" s="82">
        <v>107</v>
      </c>
      <c r="B119" s="83">
        <v>834</v>
      </c>
      <c r="C119" s="88" t="s">
        <v>419</v>
      </c>
      <c r="D119" s="118" t="s">
        <v>194</v>
      </c>
      <c r="E119" s="118" t="s">
        <v>186</v>
      </c>
      <c r="F119" s="82" t="s">
        <v>454</v>
      </c>
      <c r="G119" s="118"/>
      <c r="H119" s="118">
        <f aca="true" t="shared" si="16" ref="H119:I121">H120</f>
        <v>11200</v>
      </c>
      <c r="I119" s="118">
        <f t="shared" si="16"/>
        <v>11200</v>
      </c>
      <c r="J119" s="118">
        <f t="shared" si="9"/>
        <v>100</v>
      </c>
    </row>
    <row r="120" spans="1:10" ht="22.5">
      <c r="A120" s="82">
        <v>108</v>
      </c>
      <c r="B120" s="83">
        <v>834</v>
      </c>
      <c r="C120" s="44" t="s">
        <v>66</v>
      </c>
      <c r="D120" s="118" t="s">
        <v>194</v>
      </c>
      <c r="E120" s="118" t="s">
        <v>186</v>
      </c>
      <c r="F120" s="82" t="s">
        <v>151</v>
      </c>
      <c r="G120" s="118" t="s">
        <v>67</v>
      </c>
      <c r="H120" s="118">
        <f t="shared" si="16"/>
        <v>11200</v>
      </c>
      <c r="I120" s="118">
        <f t="shared" si="16"/>
        <v>11200</v>
      </c>
      <c r="J120" s="118">
        <f t="shared" si="9"/>
        <v>100</v>
      </c>
    </row>
    <row r="121" spans="1:10" ht="22.5">
      <c r="A121" s="82">
        <v>109</v>
      </c>
      <c r="B121" s="83">
        <v>834</v>
      </c>
      <c r="C121" s="44" t="s">
        <v>263</v>
      </c>
      <c r="D121" s="118" t="s">
        <v>194</v>
      </c>
      <c r="E121" s="118" t="s">
        <v>186</v>
      </c>
      <c r="F121" s="82" t="s">
        <v>151</v>
      </c>
      <c r="G121" s="118" t="s">
        <v>68</v>
      </c>
      <c r="H121" s="118">
        <f t="shared" si="16"/>
        <v>11200</v>
      </c>
      <c r="I121" s="118">
        <f t="shared" si="16"/>
        <v>11200</v>
      </c>
      <c r="J121" s="118">
        <f t="shared" si="9"/>
        <v>100</v>
      </c>
    </row>
    <row r="122" spans="1:10" ht="22.5">
      <c r="A122" s="82">
        <v>110</v>
      </c>
      <c r="B122" s="83">
        <v>834</v>
      </c>
      <c r="C122" s="50" t="s">
        <v>73</v>
      </c>
      <c r="D122" s="119" t="s">
        <v>194</v>
      </c>
      <c r="E122" s="119" t="s">
        <v>186</v>
      </c>
      <c r="F122" s="82" t="s">
        <v>151</v>
      </c>
      <c r="G122" s="119" t="s">
        <v>74</v>
      </c>
      <c r="H122" s="119">
        <v>11200</v>
      </c>
      <c r="I122" s="119">
        <v>11200</v>
      </c>
      <c r="J122" s="118">
        <f t="shared" si="9"/>
        <v>100</v>
      </c>
    </row>
    <row r="123" spans="1:10" ht="62.25" customHeight="1">
      <c r="A123" s="82">
        <v>111</v>
      </c>
      <c r="B123" s="83">
        <v>834</v>
      </c>
      <c r="C123" s="88" t="s">
        <v>420</v>
      </c>
      <c r="D123" s="118" t="s">
        <v>194</v>
      </c>
      <c r="E123" s="118" t="s">
        <v>186</v>
      </c>
      <c r="F123" s="82" t="s">
        <v>455</v>
      </c>
      <c r="G123" s="118"/>
      <c r="H123" s="118">
        <f aca="true" t="shared" si="17" ref="H123:I125">H124</f>
        <v>100000</v>
      </c>
      <c r="I123" s="118">
        <f t="shared" si="17"/>
        <v>100000</v>
      </c>
      <c r="J123" s="118">
        <f t="shared" si="9"/>
        <v>100</v>
      </c>
    </row>
    <row r="124" spans="1:10" ht="22.5">
      <c r="A124" s="82">
        <v>112</v>
      </c>
      <c r="B124" s="83">
        <v>834</v>
      </c>
      <c r="C124" s="44" t="s">
        <v>66</v>
      </c>
      <c r="D124" s="118" t="s">
        <v>194</v>
      </c>
      <c r="E124" s="118" t="s">
        <v>186</v>
      </c>
      <c r="F124" s="82" t="s">
        <v>152</v>
      </c>
      <c r="G124" s="118" t="s">
        <v>67</v>
      </c>
      <c r="H124" s="118">
        <f t="shared" si="17"/>
        <v>100000</v>
      </c>
      <c r="I124" s="118">
        <f t="shared" si="17"/>
        <v>100000</v>
      </c>
      <c r="J124" s="118">
        <f t="shared" si="9"/>
        <v>100</v>
      </c>
    </row>
    <row r="125" spans="1:10" ht="22.5">
      <c r="A125" s="82">
        <v>113</v>
      </c>
      <c r="B125" s="83">
        <v>834</v>
      </c>
      <c r="C125" s="44" t="s">
        <v>263</v>
      </c>
      <c r="D125" s="118" t="s">
        <v>194</v>
      </c>
      <c r="E125" s="118" t="s">
        <v>186</v>
      </c>
      <c r="F125" s="82" t="s">
        <v>152</v>
      </c>
      <c r="G125" s="118" t="s">
        <v>68</v>
      </c>
      <c r="H125" s="118">
        <f t="shared" si="17"/>
        <v>100000</v>
      </c>
      <c r="I125" s="118">
        <f t="shared" si="17"/>
        <v>100000</v>
      </c>
      <c r="J125" s="118">
        <f t="shared" si="9"/>
        <v>100</v>
      </c>
    </row>
    <row r="126" spans="1:10" ht="22.5">
      <c r="A126" s="82">
        <v>114</v>
      </c>
      <c r="B126" s="83">
        <v>834</v>
      </c>
      <c r="C126" s="50" t="s">
        <v>73</v>
      </c>
      <c r="D126" s="119" t="s">
        <v>194</v>
      </c>
      <c r="E126" s="119" t="s">
        <v>186</v>
      </c>
      <c r="F126" s="82" t="s">
        <v>152</v>
      </c>
      <c r="G126" s="119" t="s">
        <v>74</v>
      </c>
      <c r="H126" s="119">
        <v>100000</v>
      </c>
      <c r="I126" s="119">
        <v>100000</v>
      </c>
      <c r="J126" s="118">
        <f t="shared" si="9"/>
        <v>100</v>
      </c>
    </row>
    <row r="127" spans="1:10" ht="67.5">
      <c r="A127" s="82">
        <v>115</v>
      </c>
      <c r="B127" s="83">
        <v>834</v>
      </c>
      <c r="C127" s="88" t="s">
        <v>451</v>
      </c>
      <c r="D127" s="118" t="s">
        <v>194</v>
      </c>
      <c r="E127" s="118" t="s">
        <v>186</v>
      </c>
      <c r="F127" s="82" t="s">
        <v>28</v>
      </c>
      <c r="G127" s="118"/>
      <c r="H127" s="118">
        <f aca="true" t="shared" si="18" ref="H127:I129">H128</f>
        <v>20000</v>
      </c>
      <c r="I127" s="118">
        <f t="shared" si="18"/>
        <v>20000</v>
      </c>
      <c r="J127" s="118">
        <f t="shared" si="9"/>
        <v>100</v>
      </c>
    </row>
    <row r="128" spans="1:10" ht="22.5">
      <c r="A128" s="82">
        <v>116</v>
      </c>
      <c r="B128" s="83">
        <v>834</v>
      </c>
      <c r="C128" s="44" t="s">
        <v>66</v>
      </c>
      <c r="D128" s="118" t="s">
        <v>194</v>
      </c>
      <c r="E128" s="118" t="s">
        <v>186</v>
      </c>
      <c r="F128" s="82" t="s">
        <v>28</v>
      </c>
      <c r="G128" s="118" t="s">
        <v>67</v>
      </c>
      <c r="H128" s="118">
        <f t="shared" si="18"/>
        <v>20000</v>
      </c>
      <c r="I128" s="118">
        <f t="shared" si="18"/>
        <v>20000</v>
      </c>
      <c r="J128" s="118">
        <f t="shared" si="9"/>
        <v>100</v>
      </c>
    </row>
    <row r="129" spans="1:10" ht="22.5">
      <c r="A129" s="82">
        <v>117</v>
      </c>
      <c r="B129" s="83">
        <v>834</v>
      </c>
      <c r="C129" s="44" t="s">
        <v>263</v>
      </c>
      <c r="D129" s="118" t="s">
        <v>194</v>
      </c>
      <c r="E129" s="118" t="s">
        <v>186</v>
      </c>
      <c r="F129" s="82" t="s">
        <v>28</v>
      </c>
      <c r="G129" s="118" t="s">
        <v>68</v>
      </c>
      <c r="H129" s="118">
        <f t="shared" si="18"/>
        <v>20000</v>
      </c>
      <c r="I129" s="118">
        <f t="shared" si="18"/>
        <v>20000</v>
      </c>
      <c r="J129" s="118">
        <f t="shared" si="9"/>
        <v>100</v>
      </c>
    </row>
    <row r="130" spans="1:10" ht="22.5">
      <c r="A130" s="82">
        <v>118</v>
      </c>
      <c r="B130" s="83">
        <v>834</v>
      </c>
      <c r="C130" s="50" t="s">
        <v>73</v>
      </c>
      <c r="D130" s="119" t="s">
        <v>194</v>
      </c>
      <c r="E130" s="119" t="s">
        <v>186</v>
      </c>
      <c r="F130" s="82" t="s">
        <v>28</v>
      </c>
      <c r="G130" s="119" t="s">
        <v>74</v>
      </c>
      <c r="H130" s="119">
        <v>20000</v>
      </c>
      <c r="I130" s="119">
        <v>20000</v>
      </c>
      <c r="J130" s="118">
        <f t="shared" si="9"/>
        <v>100</v>
      </c>
    </row>
    <row r="131" spans="1:10" ht="67.5" hidden="1">
      <c r="A131" s="82">
        <v>119</v>
      </c>
      <c r="B131" s="83">
        <v>834</v>
      </c>
      <c r="C131" s="88" t="s">
        <v>457</v>
      </c>
      <c r="D131" s="118" t="s">
        <v>194</v>
      </c>
      <c r="E131" s="118" t="s">
        <v>186</v>
      </c>
      <c r="F131" s="82" t="s">
        <v>29</v>
      </c>
      <c r="G131" s="118"/>
      <c r="H131" s="118">
        <f aca="true" t="shared" si="19" ref="H131:I133">H132</f>
        <v>0</v>
      </c>
      <c r="I131" s="118">
        <f t="shared" si="19"/>
        <v>0</v>
      </c>
      <c r="J131" s="118" t="e">
        <f t="shared" si="9"/>
        <v>#DIV/0!</v>
      </c>
    </row>
    <row r="132" spans="1:10" ht="22.5" hidden="1">
      <c r="A132" s="82">
        <v>120</v>
      </c>
      <c r="B132" s="83">
        <v>834</v>
      </c>
      <c r="C132" s="44" t="s">
        <v>66</v>
      </c>
      <c r="D132" s="118" t="s">
        <v>194</v>
      </c>
      <c r="E132" s="118" t="s">
        <v>186</v>
      </c>
      <c r="F132" s="82" t="s">
        <v>29</v>
      </c>
      <c r="G132" s="118" t="s">
        <v>67</v>
      </c>
      <c r="H132" s="118">
        <f t="shared" si="19"/>
        <v>0</v>
      </c>
      <c r="I132" s="118">
        <f t="shared" si="19"/>
        <v>0</v>
      </c>
      <c r="J132" s="118" t="e">
        <f t="shared" si="9"/>
        <v>#DIV/0!</v>
      </c>
    </row>
    <row r="133" spans="1:10" ht="22.5" hidden="1">
      <c r="A133" s="82">
        <v>121</v>
      </c>
      <c r="B133" s="83">
        <v>834</v>
      </c>
      <c r="C133" s="44" t="s">
        <v>263</v>
      </c>
      <c r="D133" s="118" t="s">
        <v>194</v>
      </c>
      <c r="E133" s="118" t="s">
        <v>186</v>
      </c>
      <c r="F133" s="82" t="s">
        <v>29</v>
      </c>
      <c r="G133" s="118" t="s">
        <v>68</v>
      </c>
      <c r="H133" s="118">
        <f t="shared" si="19"/>
        <v>0</v>
      </c>
      <c r="I133" s="118">
        <f t="shared" si="19"/>
        <v>0</v>
      </c>
      <c r="J133" s="118" t="e">
        <f t="shared" si="9"/>
        <v>#DIV/0!</v>
      </c>
    </row>
    <row r="134" spans="1:10" ht="22.5" hidden="1">
      <c r="A134" s="82">
        <v>122</v>
      </c>
      <c r="B134" s="83">
        <v>834</v>
      </c>
      <c r="C134" s="50" t="s">
        <v>73</v>
      </c>
      <c r="D134" s="119" t="s">
        <v>194</v>
      </c>
      <c r="E134" s="119" t="s">
        <v>186</v>
      </c>
      <c r="F134" s="82" t="s">
        <v>29</v>
      </c>
      <c r="G134" s="119" t="s">
        <v>74</v>
      </c>
      <c r="H134" s="119">
        <f>100-100</f>
        <v>0</v>
      </c>
      <c r="I134" s="119">
        <f>100-100</f>
        <v>0</v>
      </c>
      <c r="J134" s="118" t="e">
        <f t="shared" si="9"/>
        <v>#DIV/0!</v>
      </c>
    </row>
    <row r="135" spans="1:10" ht="56.25">
      <c r="A135" s="82">
        <v>123</v>
      </c>
      <c r="B135" s="83">
        <v>834</v>
      </c>
      <c r="C135" s="88" t="s">
        <v>458</v>
      </c>
      <c r="D135" s="118" t="s">
        <v>194</v>
      </c>
      <c r="E135" s="118" t="s">
        <v>186</v>
      </c>
      <c r="F135" s="82" t="s">
        <v>30</v>
      </c>
      <c r="G135" s="118"/>
      <c r="H135" s="118">
        <f aca="true" t="shared" si="20" ref="H135:I137">H136</f>
        <v>500000</v>
      </c>
      <c r="I135" s="118">
        <f t="shared" si="20"/>
        <v>499795.78</v>
      </c>
      <c r="J135" s="118">
        <f t="shared" si="9"/>
        <v>99.959156</v>
      </c>
    </row>
    <row r="136" spans="1:10" ht="22.5">
      <c r="A136" s="82">
        <v>124</v>
      </c>
      <c r="B136" s="83">
        <v>834</v>
      </c>
      <c r="C136" s="44" t="s">
        <v>66</v>
      </c>
      <c r="D136" s="118" t="s">
        <v>194</v>
      </c>
      <c r="E136" s="118" t="s">
        <v>186</v>
      </c>
      <c r="F136" s="82" t="s">
        <v>30</v>
      </c>
      <c r="G136" s="118" t="s">
        <v>67</v>
      </c>
      <c r="H136" s="118">
        <f t="shared" si="20"/>
        <v>500000</v>
      </c>
      <c r="I136" s="118">
        <f t="shared" si="20"/>
        <v>499795.78</v>
      </c>
      <c r="J136" s="118">
        <f t="shared" si="9"/>
        <v>99.959156</v>
      </c>
    </row>
    <row r="137" spans="1:10" ht="22.5">
      <c r="A137" s="82">
        <v>125</v>
      </c>
      <c r="B137" s="83">
        <v>834</v>
      </c>
      <c r="C137" s="44" t="s">
        <v>263</v>
      </c>
      <c r="D137" s="118" t="s">
        <v>194</v>
      </c>
      <c r="E137" s="118" t="s">
        <v>186</v>
      </c>
      <c r="F137" s="82" t="s">
        <v>30</v>
      </c>
      <c r="G137" s="118" t="s">
        <v>68</v>
      </c>
      <c r="H137" s="118">
        <f t="shared" si="20"/>
        <v>500000</v>
      </c>
      <c r="I137" s="118">
        <f t="shared" si="20"/>
        <v>499795.78</v>
      </c>
      <c r="J137" s="118">
        <f t="shared" si="9"/>
        <v>99.959156</v>
      </c>
    </row>
    <row r="138" spans="1:10" ht="22.5">
      <c r="A138" s="82">
        <v>126</v>
      </c>
      <c r="B138" s="83">
        <v>834</v>
      </c>
      <c r="C138" s="44" t="s">
        <v>73</v>
      </c>
      <c r="D138" s="118" t="s">
        <v>194</v>
      </c>
      <c r="E138" s="118" t="s">
        <v>186</v>
      </c>
      <c r="F138" s="82" t="s">
        <v>30</v>
      </c>
      <c r="G138" s="118" t="s">
        <v>74</v>
      </c>
      <c r="H138" s="118">
        <v>500000</v>
      </c>
      <c r="I138" s="118">
        <v>499795.78</v>
      </c>
      <c r="J138" s="118">
        <f t="shared" si="9"/>
        <v>99.959156</v>
      </c>
    </row>
    <row r="139" spans="1:10" ht="33.75">
      <c r="A139" s="82">
        <v>127</v>
      </c>
      <c r="B139" s="89">
        <v>834</v>
      </c>
      <c r="C139" s="53" t="s">
        <v>493</v>
      </c>
      <c r="D139" s="120" t="s">
        <v>194</v>
      </c>
      <c r="E139" s="120" t="s">
        <v>186</v>
      </c>
      <c r="F139" s="170" t="s">
        <v>478</v>
      </c>
      <c r="G139" s="120"/>
      <c r="H139" s="120">
        <f aca="true" t="shared" si="21" ref="H139:I141">H140</f>
        <v>93937</v>
      </c>
      <c r="I139" s="120">
        <f t="shared" si="21"/>
        <v>93937</v>
      </c>
      <c r="J139" s="118">
        <f t="shared" si="9"/>
        <v>100</v>
      </c>
    </row>
    <row r="140" spans="1:10" ht="22.5">
      <c r="A140" s="82">
        <v>128</v>
      </c>
      <c r="B140" s="83">
        <v>834</v>
      </c>
      <c r="C140" s="44" t="s">
        <v>66</v>
      </c>
      <c r="D140" s="118" t="s">
        <v>194</v>
      </c>
      <c r="E140" s="118" t="s">
        <v>186</v>
      </c>
      <c r="F140" s="82" t="s">
        <v>478</v>
      </c>
      <c r="G140" s="118" t="s">
        <v>67</v>
      </c>
      <c r="H140" s="118">
        <f t="shared" si="21"/>
        <v>93937</v>
      </c>
      <c r="I140" s="118">
        <f t="shared" si="21"/>
        <v>93937</v>
      </c>
      <c r="J140" s="118">
        <f t="shared" si="9"/>
        <v>100</v>
      </c>
    </row>
    <row r="141" spans="1:10" ht="22.5">
      <c r="A141" s="82">
        <v>129</v>
      </c>
      <c r="B141" s="83">
        <v>834</v>
      </c>
      <c r="C141" s="44" t="s">
        <v>263</v>
      </c>
      <c r="D141" s="118" t="s">
        <v>194</v>
      </c>
      <c r="E141" s="118" t="s">
        <v>186</v>
      </c>
      <c r="F141" s="82" t="s">
        <v>478</v>
      </c>
      <c r="G141" s="118" t="s">
        <v>68</v>
      </c>
      <c r="H141" s="118">
        <f t="shared" si="21"/>
        <v>93937</v>
      </c>
      <c r="I141" s="118">
        <f t="shared" si="21"/>
        <v>93937</v>
      </c>
      <c r="J141" s="118">
        <f aca="true" t="shared" si="22" ref="J141:J204">I141*100/H141</f>
        <v>100</v>
      </c>
    </row>
    <row r="142" spans="1:10" ht="22.5">
      <c r="A142" s="82">
        <v>130</v>
      </c>
      <c r="B142" s="83">
        <v>834</v>
      </c>
      <c r="C142" s="44" t="s">
        <v>73</v>
      </c>
      <c r="D142" s="118" t="s">
        <v>194</v>
      </c>
      <c r="E142" s="118" t="s">
        <v>186</v>
      </c>
      <c r="F142" s="82" t="s">
        <v>478</v>
      </c>
      <c r="G142" s="118" t="s">
        <v>74</v>
      </c>
      <c r="H142" s="118">
        <v>93937</v>
      </c>
      <c r="I142" s="118">
        <v>93937</v>
      </c>
      <c r="J142" s="118">
        <f t="shared" si="22"/>
        <v>100</v>
      </c>
    </row>
    <row r="143" spans="1:10" ht="67.5">
      <c r="A143" s="82">
        <v>131</v>
      </c>
      <c r="B143" s="83">
        <v>834</v>
      </c>
      <c r="C143" s="88" t="s">
        <v>421</v>
      </c>
      <c r="D143" s="118" t="s">
        <v>194</v>
      </c>
      <c r="E143" s="118" t="s">
        <v>186</v>
      </c>
      <c r="F143" s="82" t="s">
        <v>460</v>
      </c>
      <c r="G143" s="118"/>
      <c r="H143" s="118">
        <f aca="true" t="shared" si="23" ref="H143:I145">H144</f>
        <v>11200000</v>
      </c>
      <c r="I143" s="118">
        <f t="shared" si="23"/>
        <v>11200000</v>
      </c>
      <c r="J143" s="118">
        <f t="shared" si="22"/>
        <v>100</v>
      </c>
    </row>
    <row r="144" spans="1:10" ht="22.5">
      <c r="A144" s="82">
        <v>132</v>
      </c>
      <c r="B144" s="83">
        <v>834</v>
      </c>
      <c r="C144" s="44" t="s">
        <v>66</v>
      </c>
      <c r="D144" s="118" t="s">
        <v>194</v>
      </c>
      <c r="E144" s="118" t="s">
        <v>186</v>
      </c>
      <c r="F144" s="82" t="s">
        <v>460</v>
      </c>
      <c r="G144" s="118" t="s">
        <v>67</v>
      </c>
      <c r="H144" s="118">
        <f t="shared" si="23"/>
        <v>11200000</v>
      </c>
      <c r="I144" s="118">
        <f t="shared" si="23"/>
        <v>11200000</v>
      </c>
      <c r="J144" s="118">
        <f t="shared" si="22"/>
        <v>100</v>
      </c>
    </row>
    <row r="145" spans="1:10" ht="22.5">
      <c r="A145" s="82">
        <v>133</v>
      </c>
      <c r="B145" s="83">
        <v>834</v>
      </c>
      <c r="C145" s="44" t="s">
        <v>263</v>
      </c>
      <c r="D145" s="118" t="s">
        <v>194</v>
      </c>
      <c r="E145" s="118" t="s">
        <v>186</v>
      </c>
      <c r="F145" s="82" t="s">
        <v>460</v>
      </c>
      <c r="G145" s="118" t="s">
        <v>68</v>
      </c>
      <c r="H145" s="118">
        <f t="shared" si="23"/>
        <v>11200000</v>
      </c>
      <c r="I145" s="118">
        <f t="shared" si="23"/>
        <v>11200000</v>
      </c>
      <c r="J145" s="118">
        <f t="shared" si="22"/>
        <v>100</v>
      </c>
    </row>
    <row r="146" spans="1:10" ht="22.5">
      <c r="A146" s="82">
        <v>134</v>
      </c>
      <c r="B146" s="83">
        <v>834</v>
      </c>
      <c r="C146" s="50" t="s">
        <v>73</v>
      </c>
      <c r="D146" s="119" t="s">
        <v>194</v>
      </c>
      <c r="E146" s="119" t="s">
        <v>186</v>
      </c>
      <c r="F146" s="82" t="s">
        <v>460</v>
      </c>
      <c r="G146" s="119" t="s">
        <v>74</v>
      </c>
      <c r="H146" s="119">
        <v>11200000</v>
      </c>
      <c r="I146" s="119">
        <v>11200000</v>
      </c>
      <c r="J146" s="118">
        <f t="shared" si="22"/>
        <v>100</v>
      </c>
    </row>
    <row r="147" spans="1:10" ht="90">
      <c r="A147" s="82">
        <v>135</v>
      </c>
      <c r="B147" s="83">
        <v>834</v>
      </c>
      <c r="C147" s="88" t="s">
        <v>473</v>
      </c>
      <c r="D147" s="118" t="s">
        <v>194</v>
      </c>
      <c r="E147" s="118" t="s">
        <v>186</v>
      </c>
      <c r="F147" s="82" t="s">
        <v>474</v>
      </c>
      <c r="G147" s="118"/>
      <c r="H147" s="118">
        <f aca="true" t="shared" si="24" ref="H147:I149">H148</f>
        <v>3131230</v>
      </c>
      <c r="I147" s="118">
        <f t="shared" si="24"/>
        <v>0</v>
      </c>
      <c r="J147" s="118">
        <f t="shared" si="22"/>
        <v>0</v>
      </c>
    </row>
    <row r="148" spans="1:10" ht="22.5">
      <c r="A148" s="82">
        <v>136</v>
      </c>
      <c r="B148" s="83">
        <v>834</v>
      </c>
      <c r="C148" s="44" t="s">
        <v>66</v>
      </c>
      <c r="D148" s="118" t="s">
        <v>194</v>
      </c>
      <c r="E148" s="118" t="s">
        <v>186</v>
      </c>
      <c r="F148" s="82" t="s">
        <v>474</v>
      </c>
      <c r="G148" s="118" t="s">
        <v>67</v>
      </c>
      <c r="H148" s="118">
        <f t="shared" si="24"/>
        <v>3131230</v>
      </c>
      <c r="I148" s="118">
        <f t="shared" si="24"/>
        <v>0</v>
      </c>
      <c r="J148" s="118">
        <f t="shared" si="22"/>
        <v>0</v>
      </c>
    </row>
    <row r="149" spans="1:10" ht="22.5">
      <c r="A149" s="82">
        <v>137</v>
      </c>
      <c r="B149" s="83">
        <v>834</v>
      </c>
      <c r="C149" s="44" t="s">
        <v>263</v>
      </c>
      <c r="D149" s="118" t="s">
        <v>194</v>
      </c>
      <c r="E149" s="118" t="s">
        <v>186</v>
      </c>
      <c r="F149" s="82" t="s">
        <v>474</v>
      </c>
      <c r="G149" s="118" t="s">
        <v>68</v>
      </c>
      <c r="H149" s="118">
        <f t="shared" si="24"/>
        <v>3131230</v>
      </c>
      <c r="I149" s="118">
        <f t="shared" si="24"/>
        <v>0</v>
      </c>
      <c r="J149" s="118">
        <f t="shared" si="22"/>
        <v>0</v>
      </c>
    </row>
    <row r="150" spans="1:10" ht="22.5">
      <c r="A150" s="82">
        <v>138</v>
      </c>
      <c r="B150" s="84">
        <v>834</v>
      </c>
      <c r="C150" s="53" t="s">
        <v>73</v>
      </c>
      <c r="D150" s="120" t="s">
        <v>194</v>
      </c>
      <c r="E150" s="120" t="s">
        <v>186</v>
      </c>
      <c r="F150" s="173" t="s">
        <v>474</v>
      </c>
      <c r="G150" s="120" t="s">
        <v>74</v>
      </c>
      <c r="H150" s="120">
        <v>3131230</v>
      </c>
      <c r="I150" s="120"/>
      <c r="J150" s="118">
        <f t="shared" si="22"/>
        <v>0</v>
      </c>
    </row>
    <row r="151" spans="1:10" ht="12.75">
      <c r="A151" s="82">
        <v>139</v>
      </c>
      <c r="B151" s="83">
        <v>834</v>
      </c>
      <c r="C151" s="44" t="s">
        <v>494</v>
      </c>
      <c r="D151" s="118" t="s">
        <v>194</v>
      </c>
      <c r="E151" s="118" t="s">
        <v>186</v>
      </c>
      <c r="F151" s="82" t="s">
        <v>490</v>
      </c>
      <c r="G151" s="118"/>
      <c r="H151" s="118">
        <f aca="true" t="shared" si="25" ref="H151:I153">H152</f>
        <v>1246000</v>
      </c>
      <c r="I151" s="118">
        <f t="shared" si="25"/>
        <v>1246000</v>
      </c>
      <c r="J151" s="118">
        <f t="shared" si="22"/>
        <v>100</v>
      </c>
    </row>
    <row r="152" spans="1:10" ht="22.5">
      <c r="A152" s="82">
        <v>140</v>
      </c>
      <c r="B152" s="83">
        <v>834</v>
      </c>
      <c r="C152" s="44" t="s">
        <v>66</v>
      </c>
      <c r="D152" s="118" t="s">
        <v>194</v>
      </c>
      <c r="E152" s="118" t="s">
        <v>186</v>
      </c>
      <c r="F152" s="82" t="s">
        <v>490</v>
      </c>
      <c r="G152" s="118" t="s">
        <v>67</v>
      </c>
      <c r="H152" s="118">
        <f t="shared" si="25"/>
        <v>1246000</v>
      </c>
      <c r="I152" s="118">
        <f t="shared" si="25"/>
        <v>1246000</v>
      </c>
      <c r="J152" s="118">
        <f t="shared" si="22"/>
        <v>100</v>
      </c>
    </row>
    <row r="153" spans="1:10" ht="22.5">
      <c r="A153" s="82">
        <v>141</v>
      </c>
      <c r="B153" s="83">
        <v>834</v>
      </c>
      <c r="C153" s="44" t="s">
        <v>263</v>
      </c>
      <c r="D153" s="118" t="s">
        <v>194</v>
      </c>
      <c r="E153" s="118" t="s">
        <v>186</v>
      </c>
      <c r="F153" s="82" t="s">
        <v>490</v>
      </c>
      <c r="G153" s="118" t="s">
        <v>68</v>
      </c>
      <c r="H153" s="118">
        <f t="shared" si="25"/>
        <v>1246000</v>
      </c>
      <c r="I153" s="118">
        <f t="shared" si="25"/>
        <v>1246000</v>
      </c>
      <c r="J153" s="118">
        <f t="shared" si="22"/>
        <v>100</v>
      </c>
    </row>
    <row r="154" spans="1:10" ht="22.5">
      <c r="A154" s="82">
        <v>142</v>
      </c>
      <c r="B154" s="83">
        <v>834</v>
      </c>
      <c r="C154" s="44" t="s">
        <v>73</v>
      </c>
      <c r="D154" s="122" t="s">
        <v>194</v>
      </c>
      <c r="E154" s="122" t="s">
        <v>186</v>
      </c>
      <c r="F154" s="174" t="s">
        <v>490</v>
      </c>
      <c r="G154" s="122" t="s">
        <v>74</v>
      </c>
      <c r="H154" s="118">
        <v>1246000</v>
      </c>
      <c r="I154" s="118">
        <v>1246000</v>
      </c>
      <c r="J154" s="118">
        <f t="shared" si="22"/>
        <v>100</v>
      </c>
    </row>
    <row r="155" spans="1:10" ht="12.75">
      <c r="A155" s="82">
        <v>143</v>
      </c>
      <c r="B155" s="83">
        <v>834</v>
      </c>
      <c r="C155" s="44" t="s">
        <v>238</v>
      </c>
      <c r="D155" s="118" t="s">
        <v>185</v>
      </c>
      <c r="E155" s="118"/>
      <c r="F155" s="82"/>
      <c r="G155" s="118"/>
      <c r="H155" s="162">
        <f>H156+H164+H172</f>
        <v>22141358.12</v>
      </c>
      <c r="I155" s="162">
        <f>I156+I164+I172</f>
        <v>21041505.13</v>
      </c>
      <c r="J155" s="118">
        <f t="shared" si="22"/>
        <v>95.03258569759315</v>
      </c>
    </row>
    <row r="156" spans="1:10" ht="12.75">
      <c r="A156" s="82">
        <v>144</v>
      </c>
      <c r="B156" s="83">
        <v>834</v>
      </c>
      <c r="C156" s="44" t="s">
        <v>94</v>
      </c>
      <c r="D156" s="118" t="s">
        <v>185</v>
      </c>
      <c r="E156" s="118" t="s">
        <v>165</v>
      </c>
      <c r="F156" s="82"/>
      <c r="G156" s="118"/>
      <c r="H156" s="118">
        <f>H157+H161</f>
        <v>193822.65</v>
      </c>
      <c r="I156" s="118">
        <f>I157+I161</f>
        <v>193822.65</v>
      </c>
      <c r="J156" s="118">
        <f t="shared" si="22"/>
        <v>100</v>
      </c>
    </row>
    <row r="157" spans="1:10" ht="12.75">
      <c r="A157" s="82">
        <v>145</v>
      </c>
      <c r="B157" s="83">
        <v>834</v>
      </c>
      <c r="C157" s="44" t="s">
        <v>70</v>
      </c>
      <c r="D157" s="118" t="s">
        <v>185</v>
      </c>
      <c r="E157" s="118" t="s">
        <v>165</v>
      </c>
      <c r="F157" s="82" t="s">
        <v>461</v>
      </c>
      <c r="G157" s="118" t="s">
        <v>67</v>
      </c>
      <c r="H157" s="118">
        <f>H158</f>
        <v>175965.9</v>
      </c>
      <c r="I157" s="118">
        <f>I158</f>
        <v>175965.9</v>
      </c>
      <c r="J157" s="118">
        <f t="shared" si="22"/>
        <v>100</v>
      </c>
    </row>
    <row r="158" spans="1:10" ht="12.75">
      <c r="A158" s="82">
        <v>146</v>
      </c>
      <c r="B158" s="83">
        <v>834</v>
      </c>
      <c r="C158" s="44" t="s">
        <v>264</v>
      </c>
      <c r="D158" s="118" t="s">
        <v>185</v>
      </c>
      <c r="E158" s="118" t="s">
        <v>165</v>
      </c>
      <c r="F158" s="82" t="s">
        <v>461</v>
      </c>
      <c r="G158" s="118" t="s">
        <v>68</v>
      </c>
      <c r="H158" s="118">
        <f>H159</f>
        <v>175965.9</v>
      </c>
      <c r="I158" s="118">
        <f>I159</f>
        <v>175965.9</v>
      </c>
      <c r="J158" s="118">
        <f t="shared" si="22"/>
        <v>100</v>
      </c>
    </row>
    <row r="159" spans="1:10" ht="12.75">
      <c r="A159" s="82">
        <v>147</v>
      </c>
      <c r="B159" s="84">
        <v>834</v>
      </c>
      <c r="C159" s="53" t="s">
        <v>266</v>
      </c>
      <c r="D159" s="120" t="s">
        <v>185</v>
      </c>
      <c r="E159" s="120" t="s">
        <v>165</v>
      </c>
      <c r="F159" s="170" t="s">
        <v>461</v>
      </c>
      <c r="G159" s="120" t="s">
        <v>74</v>
      </c>
      <c r="H159" s="120">
        <v>175965.9</v>
      </c>
      <c r="I159" s="120">
        <v>175965.9</v>
      </c>
      <c r="J159" s="118">
        <f t="shared" si="22"/>
        <v>100</v>
      </c>
    </row>
    <row r="160" spans="1:10" ht="22.5">
      <c r="A160" s="82">
        <v>148</v>
      </c>
      <c r="B160" s="83">
        <v>834</v>
      </c>
      <c r="C160" s="44" t="s">
        <v>495</v>
      </c>
      <c r="D160" s="118" t="s">
        <v>185</v>
      </c>
      <c r="E160" s="118" t="s">
        <v>165</v>
      </c>
      <c r="F160" s="82" t="s">
        <v>490</v>
      </c>
      <c r="G160" s="118"/>
      <c r="H160" s="118">
        <f aca="true" t="shared" si="26" ref="H160:I162">H161</f>
        <v>17856.75</v>
      </c>
      <c r="I160" s="118">
        <f t="shared" si="26"/>
        <v>17856.75</v>
      </c>
      <c r="J160" s="118">
        <f t="shared" si="22"/>
        <v>100</v>
      </c>
    </row>
    <row r="161" spans="1:10" ht="22.5">
      <c r="A161" s="82">
        <v>149</v>
      </c>
      <c r="B161" s="83">
        <v>834</v>
      </c>
      <c r="C161" s="44" t="s">
        <v>66</v>
      </c>
      <c r="D161" s="118" t="s">
        <v>185</v>
      </c>
      <c r="E161" s="118" t="s">
        <v>165</v>
      </c>
      <c r="F161" s="82" t="s">
        <v>490</v>
      </c>
      <c r="G161" s="118" t="s">
        <v>67</v>
      </c>
      <c r="H161" s="118">
        <f t="shared" si="26"/>
        <v>17856.75</v>
      </c>
      <c r="I161" s="118">
        <f t="shared" si="26"/>
        <v>17856.75</v>
      </c>
      <c r="J161" s="118">
        <f t="shared" si="22"/>
        <v>100</v>
      </c>
    </row>
    <row r="162" spans="1:10" ht="22.5">
      <c r="A162" s="82">
        <v>150</v>
      </c>
      <c r="B162" s="83">
        <v>834</v>
      </c>
      <c r="C162" s="44" t="s">
        <v>263</v>
      </c>
      <c r="D162" s="118" t="s">
        <v>185</v>
      </c>
      <c r="E162" s="118" t="s">
        <v>165</v>
      </c>
      <c r="F162" s="82" t="s">
        <v>490</v>
      </c>
      <c r="G162" s="118" t="s">
        <v>68</v>
      </c>
      <c r="H162" s="118">
        <f t="shared" si="26"/>
        <v>17856.75</v>
      </c>
      <c r="I162" s="118">
        <f t="shared" si="26"/>
        <v>17856.75</v>
      </c>
      <c r="J162" s="118">
        <f t="shared" si="22"/>
        <v>100</v>
      </c>
    </row>
    <row r="163" spans="1:10" ht="22.5">
      <c r="A163" s="82">
        <v>151</v>
      </c>
      <c r="B163" s="83">
        <v>834</v>
      </c>
      <c r="C163" s="44" t="s">
        <v>73</v>
      </c>
      <c r="D163" s="118" t="s">
        <v>185</v>
      </c>
      <c r="E163" s="118" t="s">
        <v>165</v>
      </c>
      <c r="F163" s="82" t="s">
        <v>490</v>
      </c>
      <c r="G163" s="118" t="s">
        <v>74</v>
      </c>
      <c r="H163" s="118">
        <v>17856.75</v>
      </c>
      <c r="I163" s="118">
        <v>17856.75</v>
      </c>
      <c r="J163" s="118">
        <f t="shared" si="22"/>
        <v>100</v>
      </c>
    </row>
    <row r="164" spans="1:10" ht="12.75">
      <c r="A164" s="82">
        <v>152</v>
      </c>
      <c r="B164" s="83">
        <v>834</v>
      </c>
      <c r="C164" s="44" t="s">
        <v>239</v>
      </c>
      <c r="D164" s="118" t="s">
        <v>185</v>
      </c>
      <c r="E164" s="118" t="s">
        <v>166</v>
      </c>
      <c r="F164" s="82"/>
      <c r="G164" s="118"/>
      <c r="H164" s="118">
        <f>H165+H168</f>
        <v>10018101</v>
      </c>
      <c r="I164" s="118">
        <f>I165+I168</f>
        <v>9886741</v>
      </c>
      <c r="J164" s="118">
        <f t="shared" si="22"/>
        <v>98.68877345117603</v>
      </c>
    </row>
    <row r="165" spans="1:10" ht="12.75">
      <c r="A165" s="82">
        <v>153</v>
      </c>
      <c r="B165" s="83">
        <v>834</v>
      </c>
      <c r="C165" s="44" t="s">
        <v>70</v>
      </c>
      <c r="D165" s="118" t="s">
        <v>185</v>
      </c>
      <c r="E165" s="118" t="s">
        <v>166</v>
      </c>
      <c r="F165" s="82" t="s">
        <v>462</v>
      </c>
      <c r="G165" s="118" t="s">
        <v>69</v>
      </c>
      <c r="H165" s="118">
        <f>H166</f>
        <v>9918201</v>
      </c>
      <c r="I165" s="118">
        <f>I166</f>
        <v>9786841</v>
      </c>
      <c r="J165" s="118">
        <f t="shared" si="22"/>
        <v>98.67556626448687</v>
      </c>
    </row>
    <row r="166" spans="1:10" ht="33.75">
      <c r="A166" s="82">
        <v>154</v>
      </c>
      <c r="B166" s="83">
        <v>834</v>
      </c>
      <c r="C166" s="44" t="s">
        <v>91</v>
      </c>
      <c r="D166" s="118" t="s">
        <v>185</v>
      </c>
      <c r="E166" s="118" t="s">
        <v>166</v>
      </c>
      <c r="F166" s="82" t="s">
        <v>462</v>
      </c>
      <c r="G166" s="118" t="s">
        <v>341</v>
      </c>
      <c r="H166" s="118">
        <f>H167</f>
        <v>9918201</v>
      </c>
      <c r="I166" s="118">
        <f>I167</f>
        <v>9786841</v>
      </c>
      <c r="J166" s="118">
        <f t="shared" si="22"/>
        <v>98.67556626448687</v>
      </c>
    </row>
    <row r="167" spans="1:10" ht="33.75">
      <c r="A167" s="82">
        <v>155</v>
      </c>
      <c r="B167" s="84">
        <v>834</v>
      </c>
      <c r="C167" s="53" t="s">
        <v>91</v>
      </c>
      <c r="D167" s="120" t="s">
        <v>185</v>
      </c>
      <c r="E167" s="120" t="s">
        <v>166</v>
      </c>
      <c r="F167" s="170" t="s">
        <v>462</v>
      </c>
      <c r="G167" s="120" t="s">
        <v>341</v>
      </c>
      <c r="H167" s="120">
        <v>9918201</v>
      </c>
      <c r="I167" s="120">
        <v>9786841</v>
      </c>
      <c r="J167" s="118">
        <f t="shared" si="22"/>
        <v>98.67556626448687</v>
      </c>
    </row>
    <row r="168" spans="1:10" ht="12.75">
      <c r="A168" s="82">
        <v>156</v>
      </c>
      <c r="B168" s="83">
        <v>834</v>
      </c>
      <c r="C168" s="44" t="s">
        <v>496</v>
      </c>
      <c r="D168" s="118" t="s">
        <v>185</v>
      </c>
      <c r="E168" s="118" t="s">
        <v>166</v>
      </c>
      <c r="F168" s="82" t="s">
        <v>490</v>
      </c>
      <c r="G168" s="118"/>
      <c r="H168" s="118">
        <f aca="true" t="shared" si="27" ref="H168:I170">H169</f>
        <v>99900</v>
      </c>
      <c r="I168" s="118">
        <f t="shared" si="27"/>
        <v>99900</v>
      </c>
      <c r="J168" s="118">
        <f t="shared" si="22"/>
        <v>100</v>
      </c>
    </row>
    <row r="169" spans="1:10" ht="22.5">
      <c r="A169" s="82">
        <v>157</v>
      </c>
      <c r="B169" s="83">
        <v>834</v>
      </c>
      <c r="C169" s="44" t="s">
        <v>66</v>
      </c>
      <c r="D169" s="118" t="s">
        <v>185</v>
      </c>
      <c r="E169" s="118" t="s">
        <v>166</v>
      </c>
      <c r="F169" s="82" t="s">
        <v>490</v>
      </c>
      <c r="G169" s="118" t="s">
        <v>67</v>
      </c>
      <c r="H169" s="118">
        <f t="shared" si="27"/>
        <v>99900</v>
      </c>
      <c r="I169" s="118">
        <f t="shared" si="27"/>
        <v>99900</v>
      </c>
      <c r="J169" s="118">
        <f t="shared" si="22"/>
        <v>100</v>
      </c>
    </row>
    <row r="170" spans="1:10" ht="22.5">
      <c r="A170" s="82">
        <v>158</v>
      </c>
      <c r="B170" s="83">
        <v>834</v>
      </c>
      <c r="C170" s="44" t="s">
        <v>263</v>
      </c>
      <c r="D170" s="118" t="s">
        <v>185</v>
      </c>
      <c r="E170" s="118" t="s">
        <v>166</v>
      </c>
      <c r="F170" s="82" t="s">
        <v>490</v>
      </c>
      <c r="G170" s="118" t="s">
        <v>68</v>
      </c>
      <c r="H170" s="118">
        <f t="shared" si="27"/>
        <v>99900</v>
      </c>
      <c r="I170" s="118">
        <f t="shared" si="27"/>
        <v>99900</v>
      </c>
      <c r="J170" s="118">
        <f t="shared" si="22"/>
        <v>100</v>
      </c>
    </row>
    <row r="171" spans="1:10" ht="22.5">
      <c r="A171" s="82">
        <v>159</v>
      </c>
      <c r="B171" s="83">
        <v>834</v>
      </c>
      <c r="C171" s="44" t="s">
        <v>73</v>
      </c>
      <c r="D171" s="118" t="s">
        <v>185</v>
      </c>
      <c r="E171" s="118" t="s">
        <v>166</v>
      </c>
      <c r="F171" s="82" t="s">
        <v>490</v>
      </c>
      <c r="G171" s="118" t="s">
        <v>74</v>
      </c>
      <c r="H171" s="118">
        <v>99900</v>
      </c>
      <c r="I171" s="118">
        <v>99900</v>
      </c>
      <c r="J171" s="118">
        <f t="shared" si="22"/>
        <v>100</v>
      </c>
    </row>
    <row r="172" spans="1:10" ht="12.75">
      <c r="A172" s="82">
        <v>160</v>
      </c>
      <c r="B172" s="83">
        <v>834</v>
      </c>
      <c r="C172" s="44" t="s">
        <v>50</v>
      </c>
      <c r="D172" s="118" t="s">
        <v>185</v>
      </c>
      <c r="E172" s="118" t="s">
        <v>199</v>
      </c>
      <c r="F172" s="82"/>
      <c r="G172" s="118"/>
      <c r="H172" s="118">
        <f>H173+H191+H286</f>
        <v>11929434.47</v>
      </c>
      <c r="I172" s="118">
        <f>I173+I191+I286</f>
        <v>10960941.479999999</v>
      </c>
      <c r="J172" s="118">
        <f t="shared" si="22"/>
        <v>91.88148447073868</v>
      </c>
    </row>
    <row r="173" spans="1:10" ht="54.75" customHeight="1">
      <c r="A173" s="82">
        <v>161</v>
      </c>
      <c r="B173" s="83">
        <v>834</v>
      </c>
      <c r="C173" s="44" t="s">
        <v>463</v>
      </c>
      <c r="D173" s="118" t="s">
        <v>185</v>
      </c>
      <c r="E173" s="118" t="s">
        <v>199</v>
      </c>
      <c r="F173" s="82" t="s">
        <v>466</v>
      </c>
      <c r="G173" s="118"/>
      <c r="H173" s="118">
        <f>H174</f>
        <v>8093564</v>
      </c>
      <c r="I173" s="118">
        <f>I174</f>
        <v>7559631.029999999</v>
      </c>
      <c r="J173" s="118">
        <f t="shared" si="22"/>
        <v>93.40299316839898</v>
      </c>
    </row>
    <row r="174" spans="1:10" ht="22.5">
      <c r="A174" s="82">
        <v>162</v>
      </c>
      <c r="B174" s="83">
        <v>834</v>
      </c>
      <c r="C174" s="44" t="s">
        <v>464</v>
      </c>
      <c r="D174" s="118" t="s">
        <v>185</v>
      </c>
      <c r="E174" s="118" t="s">
        <v>199</v>
      </c>
      <c r="F174" s="82" t="s">
        <v>466</v>
      </c>
      <c r="G174" s="118"/>
      <c r="H174" s="118">
        <f>H178+H182+H186+H190</f>
        <v>8093564</v>
      </c>
      <c r="I174" s="118">
        <f>I178+I182+I186+I190</f>
        <v>7559631.029999999</v>
      </c>
      <c r="J174" s="118">
        <f t="shared" si="22"/>
        <v>93.40299316839898</v>
      </c>
    </row>
    <row r="175" spans="1:10" ht="101.25" hidden="1">
      <c r="A175" s="82">
        <v>163</v>
      </c>
      <c r="B175" s="83">
        <v>834</v>
      </c>
      <c r="C175" s="90" t="s">
        <v>497</v>
      </c>
      <c r="D175" s="118" t="s">
        <v>185</v>
      </c>
      <c r="E175" s="118" t="s">
        <v>199</v>
      </c>
      <c r="F175" s="82" t="s">
        <v>31</v>
      </c>
      <c r="G175" s="118"/>
      <c r="H175" s="118">
        <f aca="true" t="shared" si="28" ref="H175:I177">H176</f>
        <v>0</v>
      </c>
      <c r="I175" s="118">
        <f t="shared" si="28"/>
        <v>0</v>
      </c>
      <c r="J175" s="118" t="e">
        <f t="shared" si="22"/>
        <v>#DIV/0!</v>
      </c>
    </row>
    <row r="176" spans="1:10" ht="22.5" hidden="1">
      <c r="A176" s="82">
        <v>164</v>
      </c>
      <c r="B176" s="83">
        <v>834</v>
      </c>
      <c r="C176" s="44" t="s">
        <v>66</v>
      </c>
      <c r="D176" s="118" t="s">
        <v>185</v>
      </c>
      <c r="E176" s="118" t="s">
        <v>199</v>
      </c>
      <c r="F176" s="82" t="s">
        <v>31</v>
      </c>
      <c r="G176" s="118" t="s">
        <v>67</v>
      </c>
      <c r="H176" s="118">
        <f t="shared" si="28"/>
        <v>0</v>
      </c>
      <c r="I176" s="118">
        <f t="shared" si="28"/>
        <v>0</v>
      </c>
      <c r="J176" s="118" t="e">
        <f t="shared" si="22"/>
        <v>#DIV/0!</v>
      </c>
    </row>
    <row r="177" spans="1:10" ht="22.5" hidden="1">
      <c r="A177" s="82">
        <v>165</v>
      </c>
      <c r="B177" s="83">
        <v>834</v>
      </c>
      <c r="C177" s="44" t="s">
        <v>263</v>
      </c>
      <c r="D177" s="118" t="s">
        <v>185</v>
      </c>
      <c r="E177" s="118" t="s">
        <v>199</v>
      </c>
      <c r="F177" s="82" t="s">
        <v>31</v>
      </c>
      <c r="G177" s="118" t="s">
        <v>68</v>
      </c>
      <c r="H177" s="118">
        <f t="shared" si="28"/>
        <v>0</v>
      </c>
      <c r="I177" s="118">
        <f t="shared" si="28"/>
        <v>0</v>
      </c>
      <c r="J177" s="118" t="e">
        <f t="shared" si="22"/>
        <v>#DIV/0!</v>
      </c>
    </row>
    <row r="178" spans="1:10" ht="22.5" hidden="1">
      <c r="A178" s="82">
        <v>166</v>
      </c>
      <c r="B178" s="83">
        <v>834</v>
      </c>
      <c r="C178" s="50" t="s">
        <v>73</v>
      </c>
      <c r="D178" s="119" t="s">
        <v>185</v>
      </c>
      <c r="E178" s="119" t="s">
        <v>199</v>
      </c>
      <c r="F178" s="82" t="s">
        <v>31</v>
      </c>
      <c r="G178" s="119" t="s">
        <v>74</v>
      </c>
      <c r="H178" s="119">
        <v>0</v>
      </c>
      <c r="I178" s="119">
        <v>0</v>
      </c>
      <c r="J178" s="118" t="e">
        <f t="shared" si="22"/>
        <v>#DIV/0!</v>
      </c>
    </row>
    <row r="179" spans="1:10" ht="90">
      <c r="A179" s="82">
        <v>167</v>
      </c>
      <c r="B179" s="83">
        <v>834</v>
      </c>
      <c r="C179" s="90" t="s">
        <v>498</v>
      </c>
      <c r="D179" s="118" t="s">
        <v>185</v>
      </c>
      <c r="E179" s="118" t="s">
        <v>199</v>
      </c>
      <c r="F179" s="82" t="s">
        <v>32</v>
      </c>
      <c r="G179" s="118"/>
      <c r="H179" s="118">
        <f aca="true" t="shared" si="29" ref="H179:I181">H180</f>
        <v>379760</v>
      </c>
      <c r="I179" s="118">
        <f t="shared" si="29"/>
        <v>266134.51</v>
      </c>
      <c r="J179" s="118">
        <f t="shared" si="22"/>
        <v>70.07965820518223</v>
      </c>
    </row>
    <row r="180" spans="1:10" ht="22.5">
      <c r="A180" s="82">
        <v>168</v>
      </c>
      <c r="B180" s="83">
        <v>834</v>
      </c>
      <c r="C180" s="44" t="s">
        <v>66</v>
      </c>
      <c r="D180" s="118" t="s">
        <v>185</v>
      </c>
      <c r="E180" s="118" t="s">
        <v>199</v>
      </c>
      <c r="F180" s="82" t="s">
        <v>32</v>
      </c>
      <c r="G180" s="118" t="s">
        <v>67</v>
      </c>
      <c r="H180" s="118">
        <f t="shared" si="29"/>
        <v>379760</v>
      </c>
      <c r="I180" s="118">
        <f t="shared" si="29"/>
        <v>266134.51</v>
      </c>
      <c r="J180" s="118">
        <f t="shared" si="22"/>
        <v>70.07965820518223</v>
      </c>
    </row>
    <row r="181" spans="1:10" ht="22.5">
      <c r="A181" s="82">
        <v>169</v>
      </c>
      <c r="B181" s="83">
        <v>834</v>
      </c>
      <c r="C181" s="44" t="s">
        <v>263</v>
      </c>
      <c r="D181" s="118" t="s">
        <v>185</v>
      </c>
      <c r="E181" s="118" t="s">
        <v>199</v>
      </c>
      <c r="F181" s="82" t="s">
        <v>32</v>
      </c>
      <c r="G181" s="118" t="s">
        <v>68</v>
      </c>
      <c r="H181" s="118">
        <f t="shared" si="29"/>
        <v>379760</v>
      </c>
      <c r="I181" s="118">
        <f t="shared" si="29"/>
        <v>266134.51</v>
      </c>
      <c r="J181" s="118">
        <f t="shared" si="22"/>
        <v>70.07965820518223</v>
      </c>
    </row>
    <row r="182" spans="1:10" ht="22.5">
      <c r="A182" s="82">
        <v>170</v>
      </c>
      <c r="B182" s="83">
        <v>834</v>
      </c>
      <c r="C182" s="50" t="s">
        <v>73</v>
      </c>
      <c r="D182" s="119" t="s">
        <v>185</v>
      </c>
      <c r="E182" s="119" t="s">
        <v>199</v>
      </c>
      <c r="F182" s="82" t="s">
        <v>32</v>
      </c>
      <c r="G182" s="119" t="s">
        <v>74</v>
      </c>
      <c r="H182" s="119">
        <v>379760</v>
      </c>
      <c r="I182" s="119">
        <v>266134.51</v>
      </c>
      <c r="J182" s="118">
        <f t="shared" si="22"/>
        <v>70.07965820518223</v>
      </c>
    </row>
    <row r="183" spans="1:10" ht="78.75">
      <c r="A183" s="82">
        <v>171</v>
      </c>
      <c r="B183" s="83">
        <v>834</v>
      </c>
      <c r="C183" s="90" t="s">
        <v>499</v>
      </c>
      <c r="D183" s="118" t="s">
        <v>185</v>
      </c>
      <c r="E183" s="118" t="s">
        <v>199</v>
      </c>
      <c r="F183" s="82" t="s">
        <v>33</v>
      </c>
      <c r="G183" s="118"/>
      <c r="H183" s="118">
        <f aca="true" t="shared" si="30" ref="H183:I185">H184</f>
        <v>6827311</v>
      </c>
      <c r="I183" s="118">
        <f t="shared" si="30"/>
        <v>6407003.52</v>
      </c>
      <c r="J183" s="118">
        <f t="shared" si="22"/>
        <v>93.84373320623595</v>
      </c>
    </row>
    <row r="184" spans="1:10" ht="22.5">
      <c r="A184" s="82">
        <v>172</v>
      </c>
      <c r="B184" s="83">
        <v>834</v>
      </c>
      <c r="C184" s="44" t="s">
        <v>66</v>
      </c>
      <c r="D184" s="118" t="s">
        <v>185</v>
      </c>
      <c r="E184" s="118" t="s">
        <v>199</v>
      </c>
      <c r="F184" s="82" t="s">
        <v>33</v>
      </c>
      <c r="G184" s="118" t="s">
        <v>67</v>
      </c>
      <c r="H184" s="118">
        <f t="shared" si="30"/>
        <v>6827311</v>
      </c>
      <c r="I184" s="118">
        <f t="shared" si="30"/>
        <v>6407003.52</v>
      </c>
      <c r="J184" s="118">
        <f t="shared" si="22"/>
        <v>93.84373320623595</v>
      </c>
    </row>
    <row r="185" spans="1:10" ht="22.5">
      <c r="A185" s="82">
        <v>173</v>
      </c>
      <c r="B185" s="83">
        <v>834</v>
      </c>
      <c r="C185" s="44" t="s">
        <v>263</v>
      </c>
      <c r="D185" s="118" t="s">
        <v>185</v>
      </c>
      <c r="E185" s="118" t="s">
        <v>199</v>
      </c>
      <c r="F185" s="82" t="s">
        <v>33</v>
      </c>
      <c r="G185" s="118" t="s">
        <v>68</v>
      </c>
      <c r="H185" s="118">
        <f t="shared" si="30"/>
        <v>6827311</v>
      </c>
      <c r="I185" s="118">
        <f t="shared" si="30"/>
        <v>6407003.52</v>
      </c>
      <c r="J185" s="118">
        <f t="shared" si="22"/>
        <v>93.84373320623595</v>
      </c>
    </row>
    <row r="186" spans="1:10" ht="22.5">
      <c r="A186" s="82">
        <v>174</v>
      </c>
      <c r="B186" s="83">
        <v>834</v>
      </c>
      <c r="C186" s="50" t="s">
        <v>73</v>
      </c>
      <c r="D186" s="119" t="s">
        <v>185</v>
      </c>
      <c r="E186" s="119" t="s">
        <v>199</v>
      </c>
      <c r="F186" s="82" t="s">
        <v>33</v>
      </c>
      <c r="G186" s="119" t="s">
        <v>74</v>
      </c>
      <c r="H186" s="119">
        <v>6827311</v>
      </c>
      <c r="I186" s="119">
        <v>6407003.52</v>
      </c>
      <c r="J186" s="118">
        <f t="shared" si="22"/>
        <v>93.84373320623595</v>
      </c>
    </row>
    <row r="187" spans="1:10" ht="78.75">
      <c r="A187" s="82">
        <v>175</v>
      </c>
      <c r="B187" s="83">
        <v>834</v>
      </c>
      <c r="C187" s="90" t="s">
        <v>500</v>
      </c>
      <c r="D187" s="118" t="s">
        <v>185</v>
      </c>
      <c r="E187" s="118" t="s">
        <v>199</v>
      </c>
      <c r="F187" s="82" t="s">
        <v>34</v>
      </c>
      <c r="G187" s="118"/>
      <c r="H187" s="118">
        <f aca="true" t="shared" si="31" ref="H187:I189">H188</f>
        <v>886493</v>
      </c>
      <c r="I187" s="118">
        <f t="shared" si="31"/>
        <v>886493</v>
      </c>
      <c r="J187" s="118">
        <f t="shared" si="22"/>
        <v>100</v>
      </c>
    </row>
    <row r="188" spans="1:10" ht="22.5">
      <c r="A188" s="82">
        <v>176</v>
      </c>
      <c r="B188" s="83">
        <v>834</v>
      </c>
      <c r="C188" s="44" t="s">
        <v>66</v>
      </c>
      <c r="D188" s="118" t="s">
        <v>185</v>
      </c>
      <c r="E188" s="118" t="s">
        <v>199</v>
      </c>
      <c r="F188" s="82" t="s">
        <v>34</v>
      </c>
      <c r="G188" s="118" t="s">
        <v>67</v>
      </c>
      <c r="H188" s="118">
        <f t="shared" si="31"/>
        <v>886493</v>
      </c>
      <c r="I188" s="118">
        <f t="shared" si="31"/>
        <v>886493</v>
      </c>
      <c r="J188" s="118">
        <f t="shared" si="22"/>
        <v>100</v>
      </c>
    </row>
    <row r="189" spans="1:10" ht="22.5">
      <c r="A189" s="82">
        <v>177</v>
      </c>
      <c r="B189" s="83">
        <v>834</v>
      </c>
      <c r="C189" s="44" t="s">
        <v>263</v>
      </c>
      <c r="D189" s="118" t="s">
        <v>185</v>
      </c>
      <c r="E189" s="118" t="s">
        <v>199</v>
      </c>
      <c r="F189" s="82" t="s">
        <v>34</v>
      </c>
      <c r="G189" s="118" t="s">
        <v>68</v>
      </c>
      <c r="H189" s="118">
        <f t="shared" si="31"/>
        <v>886493</v>
      </c>
      <c r="I189" s="118">
        <f t="shared" si="31"/>
        <v>886493</v>
      </c>
      <c r="J189" s="118">
        <f t="shared" si="22"/>
        <v>100</v>
      </c>
    </row>
    <row r="190" spans="1:10" ht="22.5">
      <c r="A190" s="82">
        <v>178</v>
      </c>
      <c r="B190" s="83">
        <v>834</v>
      </c>
      <c r="C190" s="50" t="s">
        <v>73</v>
      </c>
      <c r="D190" s="119" t="s">
        <v>185</v>
      </c>
      <c r="E190" s="119" t="s">
        <v>199</v>
      </c>
      <c r="F190" s="82" t="s">
        <v>34</v>
      </c>
      <c r="G190" s="119" t="s">
        <v>74</v>
      </c>
      <c r="H190" s="119">
        <f>886493</f>
        <v>886493</v>
      </c>
      <c r="I190" s="119">
        <f>886493</f>
        <v>886493</v>
      </c>
      <c r="J190" s="118">
        <f t="shared" si="22"/>
        <v>100</v>
      </c>
    </row>
    <row r="191" spans="1:10" ht="45.75" customHeight="1">
      <c r="A191" s="82">
        <v>179</v>
      </c>
      <c r="B191" s="83">
        <v>834</v>
      </c>
      <c r="C191" s="44" t="s">
        <v>359</v>
      </c>
      <c r="D191" s="118" t="s">
        <v>185</v>
      </c>
      <c r="E191" s="118" t="s">
        <v>199</v>
      </c>
      <c r="F191" s="82" t="s">
        <v>82</v>
      </c>
      <c r="G191" s="118"/>
      <c r="H191" s="118">
        <f>H192+H277</f>
        <v>3687862.4700000007</v>
      </c>
      <c r="I191" s="118">
        <f>I192+I277</f>
        <v>3253302.4499999997</v>
      </c>
      <c r="J191" s="118">
        <f t="shared" si="22"/>
        <v>88.21647977561375</v>
      </c>
    </row>
    <row r="192" spans="1:10" ht="33.75">
      <c r="A192" s="82">
        <v>180</v>
      </c>
      <c r="B192" s="83">
        <v>834</v>
      </c>
      <c r="C192" s="44" t="s">
        <v>358</v>
      </c>
      <c r="D192" s="118" t="s">
        <v>185</v>
      </c>
      <c r="E192" s="118" t="s">
        <v>199</v>
      </c>
      <c r="F192" s="82" t="s">
        <v>82</v>
      </c>
      <c r="G192" s="118"/>
      <c r="H192" s="118">
        <f>H196+H200+H204+H208+H212+H216+H220+H224+H228+H232+H236+H240+H244+H248+H252+H256+H260+H264+H268+H272+H276</f>
        <v>3333582.6900000004</v>
      </c>
      <c r="I192" s="118">
        <f>I196+I200+I204+I208+I212+I216+I220+I224+I228+I232+I236+I240+I244+I248+I252+I256+I260+I264+I268+I272+I276</f>
        <v>2909931.34</v>
      </c>
      <c r="J192" s="118">
        <f t="shared" si="22"/>
        <v>87.2914101914778</v>
      </c>
    </row>
    <row r="193" spans="1:10" ht="87.75" customHeight="1">
      <c r="A193" s="82">
        <v>181</v>
      </c>
      <c r="B193" s="83">
        <v>834</v>
      </c>
      <c r="C193" s="90" t="s">
        <v>501</v>
      </c>
      <c r="D193" s="118" t="s">
        <v>185</v>
      </c>
      <c r="E193" s="118" t="s">
        <v>199</v>
      </c>
      <c r="F193" s="82" t="s">
        <v>361</v>
      </c>
      <c r="G193" s="118"/>
      <c r="H193" s="118">
        <f aca="true" t="shared" si="32" ref="H193:I195">H194</f>
        <v>385809</v>
      </c>
      <c r="I193" s="118">
        <f t="shared" si="32"/>
        <v>312098.58999999997</v>
      </c>
      <c r="J193" s="118">
        <f t="shared" si="22"/>
        <v>80.89458514446267</v>
      </c>
    </row>
    <row r="194" spans="1:10" ht="22.5">
      <c r="A194" s="82">
        <v>182</v>
      </c>
      <c r="B194" s="83">
        <v>834</v>
      </c>
      <c r="C194" s="44" t="s">
        <v>66</v>
      </c>
      <c r="D194" s="118" t="s">
        <v>185</v>
      </c>
      <c r="E194" s="118" t="s">
        <v>199</v>
      </c>
      <c r="F194" s="82" t="s">
        <v>361</v>
      </c>
      <c r="G194" s="118" t="s">
        <v>67</v>
      </c>
      <c r="H194" s="118">
        <f t="shared" si="32"/>
        <v>385809</v>
      </c>
      <c r="I194" s="118">
        <f t="shared" si="32"/>
        <v>312098.58999999997</v>
      </c>
      <c r="J194" s="118">
        <f t="shared" si="22"/>
        <v>80.89458514446267</v>
      </c>
    </row>
    <row r="195" spans="1:10" ht="22.5">
      <c r="A195" s="82">
        <v>183</v>
      </c>
      <c r="B195" s="83">
        <v>834</v>
      </c>
      <c r="C195" s="44" t="s">
        <v>263</v>
      </c>
      <c r="D195" s="118" t="s">
        <v>185</v>
      </c>
      <c r="E195" s="118" t="s">
        <v>199</v>
      </c>
      <c r="F195" s="82" t="s">
        <v>361</v>
      </c>
      <c r="G195" s="118" t="s">
        <v>68</v>
      </c>
      <c r="H195" s="118">
        <f t="shared" si="32"/>
        <v>385809</v>
      </c>
      <c r="I195" s="118">
        <f t="shared" si="32"/>
        <v>312098.58999999997</v>
      </c>
      <c r="J195" s="118">
        <f t="shared" si="22"/>
        <v>80.89458514446267</v>
      </c>
    </row>
    <row r="196" spans="1:10" ht="22.5">
      <c r="A196" s="82">
        <v>184</v>
      </c>
      <c r="B196" s="83">
        <v>834</v>
      </c>
      <c r="C196" s="50" t="s">
        <v>73</v>
      </c>
      <c r="D196" s="119" t="s">
        <v>185</v>
      </c>
      <c r="E196" s="119" t="s">
        <v>199</v>
      </c>
      <c r="F196" s="82" t="s">
        <v>361</v>
      </c>
      <c r="G196" s="119" t="s">
        <v>74</v>
      </c>
      <c r="H196" s="119">
        <f>265809+120000</f>
        <v>385809</v>
      </c>
      <c r="I196" s="119">
        <f>212099.59+99999</f>
        <v>312098.58999999997</v>
      </c>
      <c r="J196" s="118">
        <f t="shared" si="22"/>
        <v>80.89458514446267</v>
      </c>
    </row>
    <row r="197" spans="1:10" ht="87.75" customHeight="1">
      <c r="A197" s="82">
        <v>185</v>
      </c>
      <c r="B197" s="83">
        <v>834</v>
      </c>
      <c r="C197" s="90" t="s">
        <v>502</v>
      </c>
      <c r="D197" s="118" t="s">
        <v>185</v>
      </c>
      <c r="E197" s="118" t="s">
        <v>199</v>
      </c>
      <c r="F197" s="82" t="s">
        <v>363</v>
      </c>
      <c r="G197" s="118"/>
      <c r="H197" s="118">
        <f aca="true" t="shared" si="33" ref="H197:I199">H198</f>
        <v>10000</v>
      </c>
      <c r="I197" s="118">
        <f t="shared" si="33"/>
        <v>10000</v>
      </c>
      <c r="J197" s="118">
        <f t="shared" si="22"/>
        <v>100</v>
      </c>
    </row>
    <row r="198" spans="1:10" ht="22.5">
      <c r="A198" s="82">
        <v>186</v>
      </c>
      <c r="B198" s="83">
        <v>834</v>
      </c>
      <c r="C198" s="44" t="s">
        <v>66</v>
      </c>
      <c r="D198" s="118" t="s">
        <v>185</v>
      </c>
      <c r="E198" s="118" t="s">
        <v>199</v>
      </c>
      <c r="F198" s="82" t="s">
        <v>363</v>
      </c>
      <c r="G198" s="118" t="s">
        <v>67</v>
      </c>
      <c r="H198" s="118">
        <f t="shared" si="33"/>
        <v>10000</v>
      </c>
      <c r="I198" s="118">
        <f t="shared" si="33"/>
        <v>10000</v>
      </c>
      <c r="J198" s="118">
        <f t="shared" si="22"/>
        <v>100</v>
      </c>
    </row>
    <row r="199" spans="1:10" ht="22.5">
      <c r="A199" s="82">
        <v>187</v>
      </c>
      <c r="B199" s="83">
        <v>834</v>
      </c>
      <c r="C199" s="44" t="s">
        <v>263</v>
      </c>
      <c r="D199" s="118" t="s">
        <v>185</v>
      </c>
      <c r="E199" s="118" t="s">
        <v>199</v>
      </c>
      <c r="F199" s="82" t="s">
        <v>363</v>
      </c>
      <c r="G199" s="118" t="s">
        <v>68</v>
      </c>
      <c r="H199" s="118">
        <f t="shared" si="33"/>
        <v>10000</v>
      </c>
      <c r="I199" s="118">
        <f t="shared" si="33"/>
        <v>10000</v>
      </c>
      <c r="J199" s="118">
        <f t="shared" si="22"/>
        <v>100</v>
      </c>
    </row>
    <row r="200" spans="1:10" ht="22.5">
      <c r="A200" s="82">
        <v>188</v>
      </c>
      <c r="B200" s="83">
        <v>834</v>
      </c>
      <c r="C200" s="50" t="s">
        <v>73</v>
      </c>
      <c r="D200" s="119" t="s">
        <v>185</v>
      </c>
      <c r="E200" s="119" t="s">
        <v>199</v>
      </c>
      <c r="F200" s="82" t="s">
        <v>363</v>
      </c>
      <c r="G200" s="119" t="s">
        <v>74</v>
      </c>
      <c r="H200" s="119">
        <v>10000</v>
      </c>
      <c r="I200" s="119">
        <v>10000</v>
      </c>
      <c r="J200" s="118">
        <f t="shared" si="22"/>
        <v>100</v>
      </c>
    </row>
    <row r="201" spans="1:10" ht="87.75" customHeight="1">
      <c r="A201" s="82">
        <v>189</v>
      </c>
      <c r="B201" s="83">
        <v>834</v>
      </c>
      <c r="C201" s="90" t="s">
        <v>503</v>
      </c>
      <c r="D201" s="118" t="s">
        <v>185</v>
      </c>
      <c r="E201" s="118" t="s">
        <v>199</v>
      </c>
      <c r="F201" s="82" t="s">
        <v>365</v>
      </c>
      <c r="G201" s="118"/>
      <c r="H201" s="118">
        <f aca="true" t="shared" si="34" ref="H201:I203">H202</f>
        <v>20000</v>
      </c>
      <c r="I201" s="118">
        <f t="shared" si="34"/>
        <v>19890</v>
      </c>
      <c r="J201" s="118">
        <f t="shared" si="22"/>
        <v>99.45</v>
      </c>
    </row>
    <row r="202" spans="1:10" ht="22.5">
      <c r="A202" s="82">
        <v>190</v>
      </c>
      <c r="B202" s="83">
        <v>834</v>
      </c>
      <c r="C202" s="44" t="s">
        <v>66</v>
      </c>
      <c r="D202" s="118" t="s">
        <v>185</v>
      </c>
      <c r="E202" s="118" t="s">
        <v>199</v>
      </c>
      <c r="F202" s="82" t="s">
        <v>365</v>
      </c>
      <c r="G202" s="118" t="s">
        <v>67</v>
      </c>
      <c r="H202" s="118">
        <f t="shared" si="34"/>
        <v>20000</v>
      </c>
      <c r="I202" s="118">
        <f t="shared" si="34"/>
        <v>19890</v>
      </c>
      <c r="J202" s="118">
        <f t="shared" si="22"/>
        <v>99.45</v>
      </c>
    </row>
    <row r="203" spans="1:10" ht="22.5">
      <c r="A203" s="82">
        <v>191</v>
      </c>
      <c r="B203" s="83">
        <v>834</v>
      </c>
      <c r="C203" s="44" t="s">
        <v>263</v>
      </c>
      <c r="D203" s="118" t="s">
        <v>185</v>
      </c>
      <c r="E203" s="118" t="s">
        <v>199</v>
      </c>
      <c r="F203" s="82" t="s">
        <v>365</v>
      </c>
      <c r="G203" s="118" t="s">
        <v>68</v>
      </c>
      <c r="H203" s="118">
        <f t="shared" si="34"/>
        <v>20000</v>
      </c>
      <c r="I203" s="118">
        <f t="shared" si="34"/>
        <v>19890</v>
      </c>
      <c r="J203" s="118">
        <f t="shared" si="22"/>
        <v>99.45</v>
      </c>
    </row>
    <row r="204" spans="1:10" ht="22.5">
      <c r="A204" s="82">
        <v>192</v>
      </c>
      <c r="B204" s="83">
        <v>834</v>
      </c>
      <c r="C204" s="50" t="s">
        <v>73</v>
      </c>
      <c r="D204" s="119" t="s">
        <v>185</v>
      </c>
      <c r="E204" s="119" t="s">
        <v>199</v>
      </c>
      <c r="F204" s="82" t="s">
        <v>365</v>
      </c>
      <c r="G204" s="119" t="s">
        <v>74</v>
      </c>
      <c r="H204" s="119">
        <v>20000</v>
      </c>
      <c r="I204" s="119">
        <v>19890</v>
      </c>
      <c r="J204" s="118">
        <f t="shared" si="22"/>
        <v>99.45</v>
      </c>
    </row>
    <row r="205" spans="1:10" ht="87.75" customHeight="1">
      <c r="A205" s="82">
        <v>193</v>
      </c>
      <c r="B205" s="83">
        <v>834</v>
      </c>
      <c r="C205" s="90" t="s">
        <v>504</v>
      </c>
      <c r="D205" s="118" t="s">
        <v>185</v>
      </c>
      <c r="E205" s="118" t="s">
        <v>199</v>
      </c>
      <c r="F205" s="82" t="s">
        <v>367</v>
      </c>
      <c r="G205" s="118"/>
      <c r="H205" s="118">
        <f aca="true" t="shared" si="35" ref="H205:I207">H206</f>
        <v>134851</v>
      </c>
      <c r="I205" s="118">
        <f t="shared" si="35"/>
        <v>0</v>
      </c>
      <c r="J205" s="118">
        <f aca="true" t="shared" si="36" ref="J205:J268">I205*100/H205</f>
        <v>0</v>
      </c>
    </row>
    <row r="206" spans="1:10" ht="22.5">
      <c r="A206" s="82">
        <v>194</v>
      </c>
      <c r="B206" s="83">
        <v>834</v>
      </c>
      <c r="C206" s="44" t="s">
        <v>66</v>
      </c>
      <c r="D206" s="118" t="s">
        <v>185</v>
      </c>
      <c r="E206" s="118" t="s">
        <v>199</v>
      </c>
      <c r="F206" s="82" t="s">
        <v>367</v>
      </c>
      <c r="G206" s="118" t="s">
        <v>67</v>
      </c>
      <c r="H206" s="118">
        <f t="shared" si="35"/>
        <v>134851</v>
      </c>
      <c r="I206" s="118">
        <f t="shared" si="35"/>
        <v>0</v>
      </c>
      <c r="J206" s="118">
        <f t="shared" si="36"/>
        <v>0</v>
      </c>
    </row>
    <row r="207" spans="1:10" ht="22.5">
      <c r="A207" s="82">
        <v>195</v>
      </c>
      <c r="B207" s="83">
        <v>834</v>
      </c>
      <c r="C207" s="44" t="s">
        <v>263</v>
      </c>
      <c r="D207" s="118" t="s">
        <v>185</v>
      </c>
      <c r="E207" s="118" t="s">
        <v>199</v>
      </c>
      <c r="F207" s="82" t="s">
        <v>367</v>
      </c>
      <c r="G207" s="118" t="s">
        <v>68</v>
      </c>
      <c r="H207" s="118">
        <f t="shared" si="35"/>
        <v>134851</v>
      </c>
      <c r="I207" s="118">
        <f t="shared" si="35"/>
        <v>0</v>
      </c>
      <c r="J207" s="118">
        <f t="shared" si="36"/>
        <v>0</v>
      </c>
    </row>
    <row r="208" spans="1:10" ht="22.5">
      <c r="A208" s="82">
        <v>196</v>
      </c>
      <c r="B208" s="83">
        <v>834</v>
      </c>
      <c r="C208" s="50" t="s">
        <v>73</v>
      </c>
      <c r="D208" s="119" t="s">
        <v>185</v>
      </c>
      <c r="E208" s="119" t="s">
        <v>199</v>
      </c>
      <c r="F208" s="82" t="s">
        <v>367</v>
      </c>
      <c r="G208" s="119" t="s">
        <v>74</v>
      </c>
      <c r="H208" s="119">
        <v>134851</v>
      </c>
      <c r="I208" s="119">
        <f>100-100</f>
        <v>0</v>
      </c>
      <c r="J208" s="118">
        <f t="shared" si="36"/>
        <v>0</v>
      </c>
    </row>
    <row r="209" spans="1:10" ht="87.75" customHeight="1" hidden="1">
      <c r="A209" s="82">
        <v>197</v>
      </c>
      <c r="B209" s="83">
        <v>834</v>
      </c>
      <c r="C209" s="90" t="s">
        <v>505</v>
      </c>
      <c r="D209" s="118" t="s">
        <v>185</v>
      </c>
      <c r="E209" s="118" t="s">
        <v>199</v>
      </c>
      <c r="F209" s="82" t="s">
        <v>368</v>
      </c>
      <c r="G209" s="118"/>
      <c r="H209" s="118">
        <f aca="true" t="shared" si="37" ref="H209:I211">H210</f>
        <v>0</v>
      </c>
      <c r="I209" s="118">
        <f t="shared" si="37"/>
        <v>0</v>
      </c>
      <c r="J209" s="118" t="e">
        <f t="shared" si="36"/>
        <v>#DIV/0!</v>
      </c>
    </row>
    <row r="210" spans="1:10" ht="22.5" hidden="1">
      <c r="A210" s="82">
        <v>198</v>
      </c>
      <c r="B210" s="83">
        <v>834</v>
      </c>
      <c r="C210" s="44" t="s">
        <v>66</v>
      </c>
      <c r="D210" s="118" t="s">
        <v>185</v>
      </c>
      <c r="E210" s="118" t="s">
        <v>199</v>
      </c>
      <c r="F210" s="82" t="s">
        <v>368</v>
      </c>
      <c r="G210" s="118" t="s">
        <v>67</v>
      </c>
      <c r="H210" s="118">
        <f t="shared" si="37"/>
        <v>0</v>
      </c>
      <c r="I210" s="118">
        <f t="shared" si="37"/>
        <v>0</v>
      </c>
      <c r="J210" s="118" t="e">
        <f t="shared" si="36"/>
        <v>#DIV/0!</v>
      </c>
    </row>
    <row r="211" spans="1:10" ht="22.5" hidden="1">
      <c r="A211" s="82">
        <v>199</v>
      </c>
      <c r="B211" s="83">
        <v>834</v>
      </c>
      <c r="C211" s="44" t="s">
        <v>263</v>
      </c>
      <c r="D211" s="118" t="s">
        <v>185</v>
      </c>
      <c r="E211" s="118" t="s">
        <v>199</v>
      </c>
      <c r="F211" s="82" t="s">
        <v>368</v>
      </c>
      <c r="G211" s="118" t="s">
        <v>68</v>
      </c>
      <c r="H211" s="118">
        <f t="shared" si="37"/>
        <v>0</v>
      </c>
      <c r="I211" s="118">
        <f t="shared" si="37"/>
        <v>0</v>
      </c>
      <c r="J211" s="118" t="e">
        <f t="shared" si="36"/>
        <v>#DIV/0!</v>
      </c>
    </row>
    <row r="212" spans="1:10" ht="22.5" hidden="1">
      <c r="A212" s="82">
        <v>200</v>
      </c>
      <c r="B212" s="83">
        <v>834</v>
      </c>
      <c r="C212" s="50" t="s">
        <v>73</v>
      </c>
      <c r="D212" s="119" t="s">
        <v>185</v>
      </c>
      <c r="E212" s="119" t="s">
        <v>199</v>
      </c>
      <c r="F212" s="82" t="s">
        <v>368</v>
      </c>
      <c r="G212" s="119" t="s">
        <v>74</v>
      </c>
      <c r="H212" s="119"/>
      <c r="I212" s="119"/>
      <c r="J212" s="118" t="e">
        <f t="shared" si="36"/>
        <v>#DIV/0!</v>
      </c>
    </row>
    <row r="213" spans="1:10" ht="87.75" customHeight="1">
      <c r="A213" s="82">
        <v>201</v>
      </c>
      <c r="B213" s="83">
        <v>834</v>
      </c>
      <c r="C213" s="90" t="s">
        <v>422</v>
      </c>
      <c r="D213" s="118" t="s">
        <v>185</v>
      </c>
      <c r="E213" s="118" t="s">
        <v>199</v>
      </c>
      <c r="F213" s="82" t="s">
        <v>370</v>
      </c>
      <c r="G213" s="118"/>
      <c r="H213" s="118">
        <f aca="true" t="shared" si="38" ref="H213:I215">H214</f>
        <v>108300</v>
      </c>
      <c r="I213" s="118">
        <f t="shared" si="38"/>
        <v>108299.53</v>
      </c>
      <c r="J213" s="118">
        <f t="shared" si="36"/>
        <v>99.99956602031395</v>
      </c>
    </row>
    <row r="214" spans="1:10" ht="22.5">
      <c r="A214" s="82">
        <v>202</v>
      </c>
      <c r="B214" s="83">
        <v>834</v>
      </c>
      <c r="C214" s="44" t="s">
        <v>66</v>
      </c>
      <c r="D214" s="118" t="s">
        <v>185</v>
      </c>
      <c r="E214" s="118" t="s">
        <v>199</v>
      </c>
      <c r="F214" s="82" t="s">
        <v>370</v>
      </c>
      <c r="G214" s="118" t="s">
        <v>67</v>
      </c>
      <c r="H214" s="118">
        <f t="shared" si="38"/>
        <v>108300</v>
      </c>
      <c r="I214" s="118">
        <f t="shared" si="38"/>
        <v>108299.53</v>
      </c>
      <c r="J214" s="118">
        <f t="shared" si="36"/>
        <v>99.99956602031395</v>
      </c>
    </row>
    <row r="215" spans="1:10" ht="22.5">
      <c r="A215" s="82">
        <v>203</v>
      </c>
      <c r="B215" s="83">
        <v>834</v>
      </c>
      <c r="C215" s="44" t="s">
        <v>263</v>
      </c>
      <c r="D215" s="118" t="s">
        <v>185</v>
      </c>
      <c r="E215" s="118" t="s">
        <v>199</v>
      </c>
      <c r="F215" s="82" t="s">
        <v>370</v>
      </c>
      <c r="G215" s="118" t="s">
        <v>68</v>
      </c>
      <c r="H215" s="118">
        <f t="shared" si="38"/>
        <v>108300</v>
      </c>
      <c r="I215" s="118">
        <f t="shared" si="38"/>
        <v>108299.53</v>
      </c>
      <c r="J215" s="118">
        <f t="shared" si="36"/>
        <v>99.99956602031395</v>
      </c>
    </row>
    <row r="216" spans="1:10" ht="22.5">
      <c r="A216" s="82">
        <v>204</v>
      </c>
      <c r="B216" s="83">
        <v>834</v>
      </c>
      <c r="C216" s="50" t="s">
        <v>73</v>
      </c>
      <c r="D216" s="119" t="s">
        <v>185</v>
      </c>
      <c r="E216" s="119" t="s">
        <v>199</v>
      </c>
      <c r="F216" s="82" t="s">
        <v>370</v>
      </c>
      <c r="G216" s="119" t="s">
        <v>74</v>
      </c>
      <c r="H216" s="119">
        <v>108300</v>
      </c>
      <c r="I216" s="119">
        <v>108299.53</v>
      </c>
      <c r="J216" s="118">
        <f t="shared" si="36"/>
        <v>99.99956602031395</v>
      </c>
    </row>
    <row r="217" spans="1:10" ht="87.75" customHeight="1">
      <c r="A217" s="82">
        <v>205</v>
      </c>
      <c r="B217" s="83">
        <v>834</v>
      </c>
      <c r="C217" s="90" t="s">
        <v>506</v>
      </c>
      <c r="D217" s="118" t="s">
        <v>185</v>
      </c>
      <c r="E217" s="118" t="s">
        <v>199</v>
      </c>
      <c r="F217" s="82" t="s">
        <v>35</v>
      </c>
      <c r="G217" s="118"/>
      <c r="H217" s="118">
        <f aca="true" t="shared" si="39" ref="H217:I219">H218</f>
        <v>75395.66</v>
      </c>
      <c r="I217" s="118">
        <f t="shared" si="39"/>
        <v>75055.07</v>
      </c>
      <c r="J217" s="118">
        <f t="shared" si="36"/>
        <v>99.54826312283758</v>
      </c>
    </row>
    <row r="218" spans="1:10" ht="22.5">
      <c r="A218" s="82">
        <v>206</v>
      </c>
      <c r="B218" s="83">
        <v>834</v>
      </c>
      <c r="C218" s="44" t="s">
        <v>66</v>
      </c>
      <c r="D218" s="118" t="s">
        <v>185</v>
      </c>
      <c r="E218" s="118" t="s">
        <v>199</v>
      </c>
      <c r="F218" s="82" t="s">
        <v>35</v>
      </c>
      <c r="G218" s="118" t="s">
        <v>67</v>
      </c>
      <c r="H218" s="118">
        <f t="shared" si="39"/>
        <v>75395.66</v>
      </c>
      <c r="I218" s="118">
        <f t="shared" si="39"/>
        <v>75055.07</v>
      </c>
      <c r="J218" s="118">
        <f t="shared" si="36"/>
        <v>99.54826312283758</v>
      </c>
    </row>
    <row r="219" spans="1:10" ht="22.5">
      <c r="A219" s="82">
        <v>207</v>
      </c>
      <c r="B219" s="83">
        <v>834</v>
      </c>
      <c r="C219" s="44" t="s">
        <v>263</v>
      </c>
      <c r="D219" s="118" t="s">
        <v>185</v>
      </c>
      <c r="E219" s="118" t="s">
        <v>199</v>
      </c>
      <c r="F219" s="82" t="s">
        <v>35</v>
      </c>
      <c r="G219" s="118" t="s">
        <v>68</v>
      </c>
      <c r="H219" s="118">
        <f t="shared" si="39"/>
        <v>75395.66</v>
      </c>
      <c r="I219" s="118">
        <f t="shared" si="39"/>
        <v>75055.07</v>
      </c>
      <c r="J219" s="118">
        <f t="shared" si="36"/>
        <v>99.54826312283758</v>
      </c>
    </row>
    <row r="220" spans="1:10" ht="22.5">
      <c r="A220" s="82">
        <v>208</v>
      </c>
      <c r="B220" s="83">
        <v>834</v>
      </c>
      <c r="C220" s="50" t="s">
        <v>73</v>
      </c>
      <c r="D220" s="119" t="s">
        <v>185</v>
      </c>
      <c r="E220" s="119" t="s">
        <v>199</v>
      </c>
      <c r="F220" s="82" t="s">
        <v>35</v>
      </c>
      <c r="G220" s="119" t="s">
        <v>74</v>
      </c>
      <c r="H220" s="119">
        <v>75395.66</v>
      </c>
      <c r="I220" s="119">
        <v>75055.07</v>
      </c>
      <c r="J220" s="118">
        <f t="shared" si="36"/>
        <v>99.54826312283758</v>
      </c>
    </row>
    <row r="221" spans="1:10" ht="87.75" customHeight="1">
      <c r="A221" s="82">
        <v>209</v>
      </c>
      <c r="B221" s="83">
        <v>834</v>
      </c>
      <c r="C221" s="90" t="s">
        <v>507</v>
      </c>
      <c r="D221" s="118" t="s">
        <v>185</v>
      </c>
      <c r="E221" s="118" t="s">
        <v>199</v>
      </c>
      <c r="F221" s="82" t="s">
        <v>36</v>
      </c>
      <c r="G221" s="118"/>
      <c r="H221" s="118">
        <f aca="true" t="shared" si="40" ref="H221:I223">H222</f>
        <v>60000</v>
      </c>
      <c r="I221" s="118">
        <f t="shared" si="40"/>
        <v>49926.33</v>
      </c>
      <c r="J221" s="118">
        <f t="shared" si="36"/>
        <v>83.21055</v>
      </c>
    </row>
    <row r="222" spans="1:10" ht="22.5">
      <c r="A222" s="82">
        <v>210</v>
      </c>
      <c r="B222" s="83">
        <v>834</v>
      </c>
      <c r="C222" s="44" t="s">
        <v>66</v>
      </c>
      <c r="D222" s="118" t="s">
        <v>185</v>
      </c>
      <c r="E222" s="118" t="s">
        <v>199</v>
      </c>
      <c r="F222" s="82" t="s">
        <v>36</v>
      </c>
      <c r="G222" s="118" t="s">
        <v>67</v>
      </c>
      <c r="H222" s="118">
        <f t="shared" si="40"/>
        <v>60000</v>
      </c>
      <c r="I222" s="118">
        <f t="shared" si="40"/>
        <v>49926.33</v>
      </c>
      <c r="J222" s="118">
        <f t="shared" si="36"/>
        <v>83.21055</v>
      </c>
    </row>
    <row r="223" spans="1:10" ht="22.5">
      <c r="A223" s="82">
        <v>211</v>
      </c>
      <c r="B223" s="83">
        <v>834</v>
      </c>
      <c r="C223" s="44" t="s">
        <v>263</v>
      </c>
      <c r="D223" s="118" t="s">
        <v>185</v>
      </c>
      <c r="E223" s="118" t="s">
        <v>199</v>
      </c>
      <c r="F223" s="82" t="s">
        <v>36</v>
      </c>
      <c r="G223" s="118" t="s">
        <v>68</v>
      </c>
      <c r="H223" s="118">
        <f t="shared" si="40"/>
        <v>60000</v>
      </c>
      <c r="I223" s="118">
        <f t="shared" si="40"/>
        <v>49926.33</v>
      </c>
      <c r="J223" s="118">
        <f t="shared" si="36"/>
        <v>83.21055</v>
      </c>
    </row>
    <row r="224" spans="1:10" ht="22.5">
      <c r="A224" s="82">
        <v>212</v>
      </c>
      <c r="B224" s="83">
        <v>834</v>
      </c>
      <c r="C224" s="50" t="s">
        <v>73</v>
      </c>
      <c r="D224" s="119" t="s">
        <v>185</v>
      </c>
      <c r="E224" s="119" t="s">
        <v>199</v>
      </c>
      <c r="F224" s="82" t="s">
        <v>36</v>
      </c>
      <c r="G224" s="119" t="s">
        <v>74</v>
      </c>
      <c r="H224" s="119">
        <v>60000</v>
      </c>
      <c r="I224" s="119">
        <v>49926.33</v>
      </c>
      <c r="J224" s="118">
        <f t="shared" si="36"/>
        <v>83.21055</v>
      </c>
    </row>
    <row r="225" spans="1:10" ht="87.75" customHeight="1">
      <c r="A225" s="82">
        <v>213</v>
      </c>
      <c r="B225" s="83">
        <v>834</v>
      </c>
      <c r="C225" s="90" t="s">
        <v>508</v>
      </c>
      <c r="D225" s="118" t="s">
        <v>185</v>
      </c>
      <c r="E225" s="118" t="s">
        <v>199</v>
      </c>
      <c r="F225" s="82" t="s">
        <v>374</v>
      </c>
      <c r="G225" s="118"/>
      <c r="H225" s="118">
        <f aca="true" t="shared" si="41" ref="H225:I227">H226</f>
        <v>200000</v>
      </c>
      <c r="I225" s="118">
        <f t="shared" si="41"/>
        <v>199576</v>
      </c>
      <c r="J225" s="118">
        <f t="shared" si="36"/>
        <v>99.788</v>
      </c>
    </row>
    <row r="226" spans="1:10" ht="22.5">
      <c r="A226" s="82">
        <v>214</v>
      </c>
      <c r="B226" s="83">
        <v>834</v>
      </c>
      <c r="C226" s="44" t="s">
        <v>66</v>
      </c>
      <c r="D226" s="118" t="s">
        <v>185</v>
      </c>
      <c r="E226" s="118" t="s">
        <v>199</v>
      </c>
      <c r="F226" s="82" t="s">
        <v>374</v>
      </c>
      <c r="G226" s="118" t="s">
        <v>67</v>
      </c>
      <c r="H226" s="118">
        <f t="shared" si="41"/>
        <v>200000</v>
      </c>
      <c r="I226" s="118">
        <f t="shared" si="41"/>
        <v>199576</v>
      </c>
      <c r="J226" s="118">
        <f t="shared" si="36"/>
        <v>99.788</v>
      </c>
    </row>
    <row r="227" spans="1:10" ht="22.5">
      <c r="A227" s="82">
        <v>215</v>
      </c>
      <c r="B227" s="83">
        <v>834</v>
      </c>
      <c r="C227" s="44" t="s">
        <v>263</v>
      </c>
      <c r="D227" s="118" t="s">
        <v>185</v>
      </c>
      <c r="E227" s="118" t="s">
        <v>199</v>
      </c>
      <c r="F227" s="82" t="s">
        <v>374</v>
      </c>
      <c r="G227" s="118" t="s">
        <v>68</v>
      </c>
      <c r="H227" s="118">
        <f t="shared" si="41"/>
        <v>200000</v>
      </c>
      <c r="I227" s="118">
        <f t="shared" si="41"/>
        <v>199576</v>
      </c>
      <c r="J227" s="118">
        <f t="shared" si="36"/>
        <v>99.788</v>
      </c>
    </row>
    <row r="228" spans="1:10" ht="22.5">
      <c r="A228" s="82">
        <v>216</v>
      </c>
      <c r="B228" s="83">
        <v>834</v>
      </c>
      <c r="C228" s="50" t="s">
        <v>73</v>
      </c>
      <c r="D228" s="119" t="s">
        <v>185</v>
      </c>
      <c r="E228" s="119" t="s">
        <v>199</v>
      </c>
      <c r="F228" s="82" t="s">
        <v>374</v>
      </c>
      <c r="G228" s="119" t="s">
        <v>74</v>
      </c>
      <c r="H228" s="119">
        <v>200000</v>
      </c>
      <c r="I228" s="119">
        <v>199576</v>
      </c>
      <c r="J228" s="118">
        <f t="shared" si="36"/>
        <v>99.788</v>
      </c>
    </row>
    <row r="229" spans="1:10" ht="92.25" customHeight="1">
      <c r="A229" s="82">
        <v>217</v>
      </c>
      <c r="B229" s="83">
        <v>834</v>
      </c>
      <c r="C229" s="90" t="s">
        <v>509</v>
      </c>
      <c r="D229" s="118" t="s">
        <v>185</v>
      </c>
      <c r="E229" s="118" t="s">
        <v>199</v>
      </c>
      <c r="F229" s="82" t="s">
        <v>37</v>
      </c>
      <c r="G229" s="118"/>
      <c r="H229" s="118">
        <f aca="true" t="shared" si="42" ref="H229:I231">H230</f>
        <v>10000</v>
      </c>
      <c r="I229" s="118">
        <f t="shared" si="42"/>
        <v>6100</v>
      </c>
      <c r="J229" s="118">
        <f t="shared" si="36"/>
        <v>61</v>
      </c>
    </row>
    <row r="230" spans="1:10" ht="22.5">
      <c r="A230" s="82">
        <v>218</v>
      </c>
      <c r="B230" s="83">
        <v>834</v>
      </c>
      <c r="C230" s="44" t="s">
        <v>66</v>
      </c>
      <c r="D230" s="118" t="s">
        <v>185</v>
      </c>
      <c r="E230" s="118" t="s">
        <v>199</v>
      </c>
      <c r="F230" s="82" t="s">
        <v>37</v>
      </c>
      <c r="G230" s="118" t="s">
        <v>67</v>
      </c>
      <c r="H230" s="118">
        <f t="shared" si="42"/>
        <v>10000</v>
      </c>
      <c r="I230" s="118">
        <f t="shared" si="42"/>
        <v>6100</v>
      </c>
      <c r="J230" s="118">
        <f t="shared" si="36"/>
        <v>61</v>
      </c>
    </row>
    <row r="231" spans="1:10" ht="22.5">
      <c r="A231" s="82">
        <v>219</v>
      </c>
      <c r="B231" s="83">
        <v>834</v>
      </c>
      <c r="C231" s="44" t="s">
        <v>263</v>
      </c>
      <c r="D231" s="118" t="s">
        <v>185</v>
      </c>
      <c r="E231" s="118" t="s">
        <v>199</v>
      </c>
      <c r="F231" s="82" t="s">
        <v>37</v>
      </c>
      <c r="G231" s="118" t="s">
        <v>68</v>
      </c>
      <c r="H231" s="118">
        <f t="shared" si="42"/>
        <v>10000</v>
      </c>
      <c r="I231" s="118">
        <f t="shared" si="42"/>
        <v>6100</v>
      </c>
      <c r="J231" s="118">
        <f t="shared" si="36"/>
        <v>61</v>
      </c>
    </row>
    <row r="232" spans="1:10" ht="22.5">
      <c r="A232" s="82">
        <v>220</v>
      </c>
      <c r="B232" s="83">
        <v>834</v>
      </c>
      <c r="C232" s="50" t="s">
        <v>73</v>
      </c>
      <c r="D232" s="119" t="s">
        <v>185</v>
      </c>
      <c r="E232" s="119" t="s">
        <v>199</v>
      </c>
      <c r="F232" s="82" t="s">
        <v>37</v>
      </c>
      <c r="G232" s="119" t="s">
        <v>74</v>
      </c>
      <c r="H232" s="119">
        <v>10000</v>
      </c>
      <c r="I232" s="119">
        <v>6100</v>
      </c>
      <c r="J232" s="118">
        <f t="shared" si="36"/>
        <v>61</v>
      </c>
    </row>
    <row r="233" spans="1:10" ht="87.75" customHeight="1">
      <c r="A233" s="82">
        <v>221</v>
      </c>
      <c r="B233" s="83">
        <v>834</v>
      </c>
      <c r="C233" s="90" t="s">
        <v>510</v>
      </c>
      <c r="D233" s="118" t="s">
        <v>185</v>
      </c>
      <c r="E233" s="118" t="s">
        <v>199</v>
      </c>
      <c r="F233" s="82" t="s">
        <v>38</v>
      </c>
      <c r="G233" s="118"/>
      <c r="H233" s="118">
        <f aca="true" t="shared" si="43" ref="H233:I235">H234</f>
        <v>450000</v>
      </c>
      <c r="I233" s="118">
        <f t="shared" si="43"/>
        <v>407880.49</v>
      </c>
      <c r="J233" s="118">
        <f t="shared" si="36"/>
        <v>90.64010888888889</v>
      </c>
    </row>
    <row r="234" spans="1:10" ht="22.5">
      <c r="A234" s="82">
        <v>222</v>
      </c>
      <c r="B234" s="83">
        <v>834</v>
      </c>
      <c r="C234" s="44" t="s">
        <v>66</v>
      </c>
      <c r="D234" s="118" t="s">
        <v>185</v>
      </c>
      <c r="E234" s="118" t="s">
        <v>199</v>
      </c>
      <c r="F234" s="82" t="s">
        <v>38</v>
      </c>
      <c r="G234" s="118" t="s">
        <v>67</v>
      </c>
      <c r="H234" s="118">
        <f t="shared" si="43"/>
        <v>450000</v>
      </c>
      <c r="I234" s="118">
        <f t="shared" si="43"/>
        <v>407880.49</v>
      </c>
      <c r="J234" s="118">
        <f t="shared" si="36"/>
        <v>90.64010888888889</v>
      </c>
    </row>
    <row r="235" spans="1:10" ht="22.5">
      <c r="A235" s="82">
        <v>223</v>
      </c>
      <c r="B235" s="83">
        <v>834</v>
      </c>
      <c r="C235" s="44" t="s">
        <v>263</v>
      </c>
      <c r="D235" s="118" t="s">
        <v>185</v>
      </c>
      <c r="E235" s="118" t="s">
        <v>199</v>
      </c>
      <c r="F235" s="82" t="s">
        <v>38</v>
      </c>
      <c r="G235" s="118" t="s">
        <v>68</v>
      </c>
      <c r="H235" s="118">
        <f t="shared" si="43"/>
        <v>450000</v>
      </c>
      <c r="I235" s="118">
        <f t="shared" si="43"/>
        <v>407880.49</v>
      </c>
      <c r="J235" s="118">
        <f t="shared" si="36"/>
        <v>90.64010888888889</v>
      </c>
    </row>
    <row r="236" spans="1:10" ht="22.5">
      <c r="A236" s="82">
        <v>224</v>
      </c>
      <c r="B236" s="83">
        <v>834</v>
      </c>
      <c r="C236" s="50" t="s">
        <v>73</v>
      </c>
      <c r="D236" s="119" t="s">
        <v>185</v>
      </c>
      <c r="E236" s="119" t="s">
        <v>199</v>
      </c>
      <c r="F236" s="82" t="s">
        <v>38</v>
      </c>
      <c r="G236" s="119" t="s">
        <v>74</v>
      </c>
      <c r="H236" s="119">
        <f>30000+320000+100000</f>
        <v>450000</v>
      </c>
      <c r="I236" s="119">
        <f>26385.11+281902.92+99592.46</f>
        <v>407880.49</v>
      </c>
      <c r="J236" s="118">
        <f t="shared" si="36"/>
        <v>90.64010888888889</v>
      </c>
    </row>
    <row r="237" spans="1:10" ht="87.75" customHeight="1" hidden="1">
      <c r="A237" s="82">
        <v>225</v>
      </c>
      <c r="B237" s="83">
        <v>834</v>
      </c>
      <c r="C237" s="90" t="s">
        <v>511</v>
      </c>
      <c r="D237" s="118" t="s">
        <v>185</v>
      </c>
      <c r="E237" s="118" t="s">
        <v>199</v>
      </c>
      <c r="F237" s="82" t="s">
        <v>377</v>
      </c>
      <c r="G237" s="118"/>
      <c r="H237" s="118">
        <f aca="true" t="shared" si="44" ref="H237:I239">H238</f>
        <v>0</v>
      </c>
      <c r="I237" s="118">
        <f t="shared" si="44"/>
        <v>0</v>
      </c>
      <c r="J237" s="118" t="e">
        <f t="shared" si="36"/>
        <v>#DIV/0!</v>
      </c>
    </row>
    <row r="238" spans="1:10" ht="22.5" hidden="1">
      <c r="A238" s="82">
        <v>226</v>
      </c>
      <c r="B238" s="83">
        <v>834</v>
      </c>
      <c r="C238" s="44" t="s">
        <v>66</v>
      </c>
      <c r="D238" s="118" t="s">
        <v>185</v>
      </c>
      <c r="E238" s="118" t="s">
        <v>199</v>
      </c>
      <c r="F238" s="82" t="s">
        <v>377</v>
      </c>
      <c r="G238" s="118" t="s">
        <v>67</v>
      </c>
      <c r="H238" s="118">
        <f t="shared" si="44"/>
        <v>0</v>
      </c>
      <c r="I238" s="118">
        <f t="shared" si="44"/>
        <v>0</v>
      </c>
      <c r="J238" s="118" t="e">
        <f t="shared" si="36"/>
        <v>#DIV/0!</v>
      </c>
    </row>
    <row r="239" spans="1:10" ht="22.5" hidden="1">
      <c r="A239" s="82">
        <v>227</v>
      </c>
      <c r="B239" s="83">
        <v>834</v>
      </c>
      <c r="C239" s="44" t="s">
        <v>263</v>
      </c>
      <c r="D239" s="118" t="s">
        <v>185</v>
      </c>
      <c r="E239" s="118" t="s">
        <v>199</v>
      </c>
      <c r="F239" s="82" t="s">
        <v>377</v>
      </c>
      <c r="G239" s="118" t="s">
        <v>68</v>
      </c>
      <c r="H239" s="118">
        <f t="shared" si="44"/>
        <v>0</v>
      </c>
      <c r="I239" s="118">
        <f t="shared" si="44"/>
        <v>0</v>
      </c>
      <c r="J239" s="118" t="e">
        <f t="shared" si="36"/>
        <v>#DIV/0!</v>
      </c>
    </row>
    <row r="240" spans="1:10" ht="22.5" hidden="1">
      <c r="A240" s="82">
        <v>228</v>
      </c>
      <c r="B240" s="83">
        <v>834</v>
      </c>
      <c r="C240" s="50" t="s">
        <v>73</v>
      </c>
      <c r="D240" s="119" t="s">
        <v>185</v>
      </c>
      <c r="E240" s="119" t="s">
        <v>199</v>
      </c>
      <c r="F240" s="82" t="s">
        <v>377</v>
      </c>
      <c r="G240" s="119" t="s">
        <v>74</v>
      </c>
      <c r="H240" s="119">
        <v>0</v>
      </c>
      <c r="I240" s="119">
        <v>0</v>
      </c>
      <c r="J240" s="118" t="e">
        <f t="shared" si="36"/>
        <v>#DIV/0!</v>
      </c>
    </row>
    <row r="241" spans="1:10" ht="87.75" customHeight="1">
      <c r="A241" s="82">
        <v>229</v>
      </c>
      <c r="B241" s="83">
        <v>834</v>
      </c>
      <c r="C241" s="90" t="s">
        <v>512</v>
      </c>
      <c r="D241" s="118" t="s">
        <v>185</v>
      </c>
      <c r="E241" s="118" t="s">
        <v>199</v>
      </c>
      <c r="F241" s="82" t="s">
        <v>76</v>
      </c>
      <c r="G241" s="118"/>
      <c r="H241" s="118">
        <f aca="true" t="shared" si="45" ref="H241:I243">H242</f>
        <v>250000</v>
      </c>
      <c r="I241" s="118">
        <f t="shared" si="45"/>
        <v>249980</v>
      </c>
      <c r="J241" s="118">
        <f t="shared" si="36"/>
        <v>99.992</v>
      </c>
    </row>
    <row r="242" spans="1:10" ht="22.5">
      <c r="A242" s="82">
        <v>230</v>
      </c>
      <c r="B242" s="83">
        <v>834</v>
      </c>
      <c r="C242" s="44" t="s">
        <v>66</v>
      </c>
      <c r="D242" s="118" t="s">
        <v>185</v>
      </c>
      <c r="E242" s="118" t="s">
        <v>199</v>
      </c>
      <c r="F242" s="82" t="s">
        <v>76</v>
      </c>
      <c r="G242" s="118" t="s">
        <v>67</v>
      </c>
      <c r="H242" s="118">
        <f t="shared" si="45"/>
        <v>250000</v>
      </c>
      <c r="I242" s="118">
        <f t="shared" si="45"/>
        <v>249980</v>
      </c>
      <c r="J242" s="118">
        <f t="shared" si="36"/>
        <v>99.992</v>
      </c>
    </row>
    <row r="243" spans="1:10" ht="22.5">
      <c r="A243" s="82">
        <v>231</v>
      </c>
      <c r="B243" s="83">
        <v>834</v>
      </c>
      <c r="C243" s="44" t="s">
        <v>263</v>
      </c>
      <c r="D243" s="118" t="s">
        <v>185</v>
      </c>
      <c r="E243" s="118" t="s">
        <v>199</v>
      </c>
      <c r="F243" s="82" t="s">
        <v>76</v>
      </c>
      <c r="G243" s="118" t="s">
        <v>68</v>
      </c>
      <c r="H243" s="118">
        <f t="shared" si="45"/>
        <v>250000</v>
      </c>
      <c r="I243" s="118">
        <f t="shared" si="45"/>
        <v>249980</v>
      </c>
      <c r="J243" s="118">
        <f t="shared" si="36"/>
        <v>99.992</v>
      </c>
    </row>
    <row r="244" spans="1:10" ht="22.5">
      <c r="A244" s="82">
        <v>232</v>
      </c>
      <c r="B244" s="83">
        <v>834</v>
      </c>
      <c r="C244" s="50" t="s">
        <v>73</v>
      </c>
      <c r="D244" s="119" t="s">
        <v>185</v>
      </c>
      <c r="E244" s="119" t="s">
        <v>199</v>
      </c>
      <c r="F244" s="82" t="s">
        <v>76</v>
      </c>
      <c r="G244" s="119" t="s">
        <v>74</v>
      </c>
      <c r="H244" s="119">
        <v>250000</v>
      </c>
      <c r="I244" s="119">
        <v>249980</v>
      </c>
      <c r="J244" s="118">
        <f t="shared" si="36"/>
        <v>99.992</v>
      </c>
    </row>
    <row r="245" spans="1:10" ht="87.75" customHeight="1">
      <c r="A245" s="82">
        <v>233</v>
      </c>
      <c r="B245" s="83">
        <v>834</v>
      </c>
      <c r="C245" s="90" t="s">
        <v>513</v>
      </c>
      <c r="D245" s="118" t="s">
        <v>185</v>
      </c>
      <c r="E245" s="118" t="s">
        <v>199</v>
      </c>
      <c r="F245" s="82" t="s">
        <v>77</v>
      </c>
      <c r="G245" s="118"/>
      <c r="H245" s="118">
        <f aca="true" t="shared" si="46" ref="H245:I247">H246</f>
        <v>30000</v>
      </c>
      <c r="I245" s="118">
        <f t="shared" si="46"/>
        <v>29150</v>
      </c>
      <c r="J245" s="118">
        <f t="shared" si="36"/>
        <v>97.16666666666667</v>
      </c>
    </row>
    <row r="246" spans="1:10" ht="22.5">
      <c r="A246" s="82">
        <v>234</v>
      </c>
      <c r="B246" s="83">
        <v>834</v>
      </c>
      <c r="C246" s="44" t="s">
        <v>66</v>
      </c>
      <c r="D246" s="118" t="s">
        <v>185</v>
      </c>
      <c r="E246" s="118" t="s">
        <v>199</v>
      </c>
      <c r="F246" s="82" t="s">
        <v>77</v>
      </c>
      <c r="G246" s="118" t="s">
        <v>67</v>
      </c>
      <c r="H246" s="118">
        <f t="shared" si="46"/>
        <v>30000</v>
      </c>
      <c r="I246" s="118">
        <f t="shared" si="46"/>
        <v>29150</v>
      </c>
      <c r="J246" s="118">
        <f t="shared" si="36"/>
        <v>97.16666666666667</v>
      </c>
    </row>
    <row r="247" spans="1:10" ht="22.5">
      <c r="A247" s="82">
        <v>235</v>
      </c>
      <c r="B247" s="83">
        <v>834</v>
      </c>
      <c r="C247" s="44" t="s">
        <v>263</v>
      </c>
      <c r="D247" s="118" t="s">
        <v>185</v>
      </c>
      <c r="E247" s="118" t="s">
        <v>199</v>
      </c>
      <c r="F247" s="82" t="s">
        <v>77</v>
      </c>
      <c r="G247" s="118" t="s">
        <v>68</v>
      </c>
      <c r="H247" s="118">
        <f t="shared" si="46"/>
        <v>30000</v>
      </c>
      <c r="I247" s="118">
        <f t="shared" si="46"/>
        <v>29150</v>
      </c>
      <c r="J247" s="118">
        <f t="shared" si="36"/>
        <v>97.16666666666667</v>
      </c>
    </row>
    <row r="248" spans="1:10" ht="22.5">
      <c r="A248" s="82">
        <v>236</v>
      </c>
      <c r="B248" s="83">
        <v>834</v>
      </c>
      <c r="C248" s="50" t="s">
        <v>73</v>
      </c>
      <c r="D248" s="119" t="s">
        <v>185</v>
      </c>
      <c r="E248" s="119" t="s">
        <v>199</v>
      </c>
      <c r="F248" s="82" t="s">
        <v>77</v>
      </c>
      <c r="G248" s="119" t="s">
        <v>74</v>
      </c>
      <c r="H248" s="119">
        <v>30000</v>
      </c>
      <c r="I248" s="119">
        <v>29150</v>
      </c>
      <c r="J248" s="118">
        <f t="shared" si="36"/>
        <v>97.16666666666667</v>
      </c>
    </row>
    <row r="249" spans="1:10" ht="99.75" customHeight="1">
      <c r="A249" s="82">
        <v>237</v>
      </c>
      <c r="B249" s="83">
        <v>834</v>
      </c>
      <c r="C249" s="90" t="s">
        <v>514</v>
      </c>
      <c r="D249" s="118" t="s">
        <v>185</v>
      </c>
      <c r="E249" s="118" t="s">
        <v>199</v>
      </c>
      <c r="F249" s="82" t="s">
        <v>379</v>
      </c>
      <c r="G249" s="118"/>
      <c r="H249" s="118">
        <f aca="true" t="shared" si="47" ref="H249:I251">H250</f>
        <v>195999.9</v>
      </c>
      <c r="I249" s="118">
        <f t="shared" si="47"/>
        <v>169862.44</v>
      </c>
      <c r="J249" s="118">
        <f t="shared" si="36"/>
        <v>86.66455442069103</v>
      </c>
    </row>
    <row r="250" spans="1:10" ht="22.5">
      <c r="A250" s="82">
        <v>238</v>
      </c>
      <c r="B250" s="83">
        <v>834</v>
      </c>
      <c r="C250" s="44" t="s">
        <v>66</v>
      </c>
      <c r="D250" s="118" t="s">
        <v>185</v>
      </c>
      <c r="E250" s="118" t="s">
        <v>199</v>
      </c>
      <c r="F250" s="82" t="s">
        <v>379</v>
      </c>
      <c r="G250" s="118" t="s">
        <v>67</v>
      </c>
      <c r="H250" s="118">
        <f t="shared" si="47"/>
        <v>195999.9</v>
      </c>
      <c r="I250" s="118">
        <f t="shared" si="47"/>
        <v>169862.44</v>
      </c>
      <c r="J250" s="118">
        <f t="shared" si="36"/>
        <v>86.66455442069103</v>
      </c>
    </row>
    <row r="251" spans="1:10" ht="22.5">
      <c r="A251" s="82">
        <v>239</v>
      </c>
      <c r="B251" s="83">
        <v>834</v>
      </c>
      <c r="C251" s="44" t="s">
        <v>263</v>
      </c>
      <c r="D251" s="118" t="s">
        <v>185</v>
      </c>
      <c r="E251" s="118" t="s">
        <v>199</v>
      </c>
      <c r="F251" s="82" t="s">
        <v>379</v>
      </c>
      <c r="G251" s="118" t="s">
        <v>68</v>
      </c>
      <c r="H251" s="118">
        <f t="shared" si="47"/>
        <v>195999.9</v>
      </c>
      <c r="I251" s="118">
        <f t="shared" si="47"/>
        <v>169862.44</v>
      </c>
      <c r="J251" s="118">
        <f t="shared" si="36"/>
        <v>86.66455442069103</v>
      </c>
    </row>
    <row r="252" spans="1:10" ht="22.5">
      <c r="A252" s="82">
        <v>240</v>
      </c>
      <c r="B252" s="83">
        <v>834</v>
      </c>
      <c r="C252" s="50" t="s">
        <v>73</v>
      </c>
      <c r="D252" s="119" t="s">
        <v>185</v>
      </c>
      <c r="E252" s="119" t="s">
        <v>199</v>
      </c>
      <c r="F252" s="82" t="s">
        <v>379</v>
      </c>
      <c r="G252" s="119" t="s">
        <v>74</v>
      </c>
      <c r="H252" s="119">
        <f>30000+25999.9+61075+78925</f>
        <v>195999.9</v>
      </c>
      <c r="I252" s="119">
        <f>29862.44+61075+78925</f>
        <v>169862.44</v>
      </c>
      <c r="J252" s="118">
        <f t="shared" si="36"/>
        <v>86.66455442069103</v>
      </c>
    </row>
    <row r="253" spans="1:10" ht="88.5" customHeight="1">
      <c r="A253" s="82">
        <v>241</v>
      </c>
      <c r="B253" s="83">
        <v>834</v>
      </c>
      <c r="C253" s="90" t="s">
        <v>515</v>
      </c>
      <c r="D253" s="118" t="s">
        <v>185</v>
      </c>
      <c r="E253" s="118" t="s">
        <v>199</v>
      </c>
      <c r="F253" s="82" t="s">
        <v>78</v>
      </c>
      <c r="G253" s="118"/>
      <c r="H253" s="118">
        <f aca="true" t="shared" si="48" ref="H253:I255">H254</f>
        <v>100000</v>
      </c>
      <c r="I253" s="118">
        <f t="shared" si="48"/>
        <v>69480</v>
      </c>
      <c r="J253" s="118">
        <f t="shared" si="36"/>
        <v>69.48</v>
      </c>
    </row>
    <row r="254" spans="1:10" ht="22.5">
      <c r="A254" s="82">
        <v>242</v>
      </c>
      <c r="B254" s="83">
        <v>834</v>
      </c>
      <c r="C254" s="44" t="s">
        <v>66</v>
      </c>
      <c r="D254" s="118" t="s">
        <v>185</v>
      </c>
      <c r="E254" s="118" t="s">
        <v>199</v>
      </c>
      <c r="F254" s="82" t="s">
        <v>78</v>
      </c>
      <c r="G254" s="118" t="s">
        <v>67</v>
      </c>
      <c r="H254" s="118">
        <f t="shared" si="48"/>
        <v>100000</v>
      </c>
      <c r="I254" s="118">
        <f t="shared" si="48"/>
        <v>69480</v>
      </c>
      <c r="J254" s="118">
        <f t="shared" si="36"/>
        <v>69.48</v>
      </c>
    </row>
    <row r="255" spans="1:10" ht="22.5">
      <c r="A255" s="82">
        <v>243</v>
      </c>
      <c r="B255" s="83">
        <v>834</v>
      </c>
      <c r="C255" s="44" t="s">
        <v>263</v>
      </c>
      <c r="D255" s="118" t="s">
        <v>185</v>
      </c>
      <c r="E255" s="118" t="s">
        <v>199</v>
      </c>
      <c r="F255" s="82" t="s">
        <v>78</v>
      </c>
      <c r="G255" s="118" t="s">
        <v>68</v>
      </c>
      <c r="H255" s="118">
        <f t="shared" si="48"/>
        <v>100000</v>
      </c>
      <c r="I255" s="118">
        <f t="shared" si="48"/>
        <v>69480</v>
      </c>
      <c r="J255" s="118">
        <f t="shared" si="36"/>
        <v>69.48</v>
      </c>
    </row>
    <row r="256" spans="1:10" ht="22.5">
      <c r="A256" s="82">
        <v>244</v>
      </c>
      <c r="B256" s="84">
        <v>834</v>
      </c>
      <c r="C256" s="53" t="s">
        <v>73</v>
      </c>
      <c r="D256" s="120" t="s">
        <v>185</v>
      </c>
      <c r="E256" s="120" t="s">
        <v>199</v>
      </c>
      <c r="F256" s="173" t="s">
        <v>78</v>
      </c>
      <c r="G256" s="120" t="s">
        <v>74</v>
      </c>
      <c r="H256" s="120">
        <v>100000</v>
      </c>
      <c r="I256" s="120">
        <v>69480</v>
      </c>
      <c r="J256" s="118">
        <f t="shared" si="36"/>
        <v>69.48</v>
      </c>
    </row>
    <row r="257" spans="1:10" ht="12.75">
      <c r="A257" s="82">
        <v>245</v>
      </c>
      <c r="B257" s="83">
        <v>834</v>
      </c>
      <c r="C257" s="44" t="s">
        <v>516</v>
      </c>
      <c r="D257" s="118" t="s">
        <v>185</v>
      </c>
      <c r="E257" s="118" t="s">
        <v>199</v>
      </c>
      <c r="F257" s="82" t="s">
        <v>480</v>
      </c>
      <c r="G257" s="118"/>
      <c r="H257" s="118">
        <f aca="true" t="shared" si="49" ref="H257:I259">H258</f>
        <v>966423.18</v>
      </c>
      <c r="I257" s="118">
        <f t="shared" si="49"/>
        <v>866382.62</v>
      </c>
      <c r="J257" s="118">
        <f t="shared" si="36"/>
        <v>89.64836915439052</v>
      </c>
    </row>
    <row r="258" spans="1:10" ht="22.5">
      <c r="A258" s="82">
        <v>246</v>
      </c>
      <c r="B258" s="83">
        <v>834</v>
      </c>
      <c r="C258" s="44" t="s">
        <v>66</v>
      </c>
      <c r="D258" s="118" t="s">
        <v>185</v>
      </c>
      <c r="E258" s="118" t="s">
        <v>199</v>
      </c>
      <c r="F258" s="82" t="s">
        <v>480</v>
      </c>
      <c r="G258" s="118" t="s">
        <v>67</v>
      </c>
      <c r="H258" s="118">
        <f t="shared" si="49"/>
        <v>966423.18</v>
      </c>
      <c r="I258" s="118">
        <f t="shared" si="49"/>
        <v>866382.62</v>
      </c>
      <c r="J258" s="118">
        <f t="shared" si="36"/>
        <v>89.64836915439052</v>
      </c>
    </row>
    <row r="259" spans="1:10" ht="22.5">
      <c r="A259" s="82">
        <v>247</v>
      </c>
      <c r="B259" s="83">
        <v>834</v>
      </c>
      <c r="C259" s="44" t="s">
        <v>263</v>
      </c>
      <c r="D259" s="118" t="s">
        <v>185</v>
      </c>
      <c r="E259" s="118" t="s">
        <v>199</v>
      </c>
      <c r="F259" s="82" t="s">
        <v>480</v>
      </c>
      <c r="G259" s="118" t="s">
        <v>68</v>
      </c>
      <c r="H259" s="118">
        <f t="shared" si="49"/>
        <v>966423.18</v>
      </c>
      <c r="I259" s="118">
        <f t="shared" si="49"/>
        <v>866382.62</v>
      </c>
      <c r="J259" s="118">
        <f t="shared" si="36"/>
        <v>89.64836915439052</v>
      </c>
    </row>
    <row r="260" spans="1:10" ht="22.5">
      <c r="A260" s="82">
        <v>248</v>
      </c>
      <c r="B260" s="83">
        <v>834</v>
      </c>
      <c r="C260" s="44" t="s">
        <v>73</v>
      </c>
      <c r="D260" s="118" t="s">
        <v>185</v>
      </c>
      <c r="E260" s="118" t="s">
        <v>199</v>
      </c>
      <c r="F260" s="82" t="s">
        <v>480</v>
      </c>
      <c r="G260" s="118" t="s">
        <v>74</v>
      </c>
      <c r="H260" s="118">
        <v>966423.18</v>
      </c>
      <c r="I260" s="118">
        <v>866382.62</v>
      </c>
      <c r="J260" s="118">
        <f t="shared" si="36"/>
        <v>89.64836915439052</v>
      </c>
    </row>
    <row r="261" spans="1:10" ht="12.75">
      <c r="A261" s="82">
        <v>249</v>
      </c>
      <c r="B261" s="83">
        <v>834</v>
      </c>
      <c r="C261" s="44" t="s">
        <v>517</v>
      </c>
      <c r="D261" s="118" t="s">
        <v>185</v>
      </c>
      <c r="E261" s="118" t="s">
        <v>199</v>
      </c>
      <c r="F261" s="82" t="s">
        <v>483</v>
      </c>
      <c r="G261" s="118"/>
      <c r="H261" s="118">
        <f aca="true" t="shared" si="50" ref="H261:I263">H262</f>
        <v>100000</v>
      </c>
      <c r="I261" s="118">
        <f t="shared" si="50"/>
        <v>99592.46</v>
      </c>
      <c r="J261" s="118">
        <f t="shared" si="36"/>
        <v>99.59246</v>
      </c>
    </row>
    <row r="262" spans="1:10" ht="22.5">
      <c r="A262" s="82">
        <v>250</v>
      </c>
      <c r="B262" s="83">
        <v>834</v>
      </c>
      <c r="C262" s="44" t="s">
        <v>66</v>
      </c>
      <c r="D262" s="118" t="s">
        <v>185</v>
      </c>
      <c r="E262" s="118" t="s">
        <v>199</v>
      </c>
      <c r="F262" s="82" t="s">
        <v>483</v>
      </c>
      <c r="G262" s="118" t="s">
        <v>67</v>
      </c>
      <c r="H262" s="118">
        <f t="shared" si="50"/>
        <v>100000</v>
      </c>
      <c r="I262" s="118">
        <f t="shared" si="50"/>
        <v>99592.46</v>
      </c>
      <c r="J262" s="118">
        <f t="shared" si="36"/>
        <v>99.59246</v>
      </c>
    </row>
    <row r="263" spans="1:10" ht="22.5">
      <c r="A263" s="82">
        <v>251</v>
      </c>
      <c r="B263" s="83">
        <v>834</v>
      </c>
      <c r="C263" s="44" t="s">
        <v>263</v>
      </c>
      <c r="D263" s="118" t="s">
        <v>185</v>
      </c>
      <c r="E263" s="118" t="s">
        <v>199</v>
      </c>
      <c r="F263" s="82" t="s">
        <v>483</v>
      </c>
      <c r="G263" s="118" t="s">
        <v>68</v>
      </c>
      <c r="H263" s="118">
        <f t="shared" si="50"/>
        <v>100000</v>
      </c>
      <c r="I263" s="118">
        <f t="shared" si="50"/>
        <v>99592.46</v>
      </c>
      <c r="J263" s="118">
        <f t="shared" si="36"/>
        <v>99.59246</v>
      </c>
    </row>
    <row r="264" spans="1:10" ht="22.5">
      <c r="A264" s="82">
        <v>252</v>
      </c>
      <c r="B264" s="83">
        <v>834</v>
      </c>
      <c r="C264" s="44" t="s">
        <v>73</v>
      </c>
      <c r="D264" s="118" t="s">
        <v>185</v>
      </c>
      <c r="E264" s="118" t="s">
        <v>199</v>
      </c>
      <c r="F264" s="82" t="s">
        <v>483</v>
      </c>
      <c r="G264" s="118" t="s">
        <v>74</v>
      </c>
      <c r="H264" s="118">
        <v>100000</v>
      </c>
      <c r="I264" s="118">
        <v>99592.46</v>
      </c>
      <c r="J264" s="118">
        <f t="shared" si="36"/>
        <v>99.59246</v>
      </c>
    </row>
    <row r="265" spans="1:10" ht="12.75">
      <c r="A265" s="82">
        <v>253</v>
      </c>
      <c r="B265" s="83">
        <v>834</v>
      </c>
      <c r="C265" s="44" t="s">
        <v>537</v>
      </c>
      <c r="D265" s="118" t="s">
        <v>185</v>
      </c>
      <c r="E265" s="118" t="s">
        <v>199</v>
      </c>
      <c r="F265" s="82" t="s">
        <v>535</v>
      </c>
      <c r="G265" s="118"/>
      <c r="H265" s="118">
        <f aca="true" t="shared" si="51" ref="H265:I267">H266</f>
        <v>45000</v>
      </c>
      <c r="I265" s="118">
        <f t="shared" si="51"/>
        <v>45000</v>
      </c>
      <c r="J265" s="118">
        <f t="shared" si="36"/>
        <v>100</v>
      </c>
    </row>
    <row r="266" spans="1:10" ht="22.5">
      <c r="A266" s="82">
        <v>254</v>
      </c>
      <c r="B266" s="83">
        <v>834</v>
      </c>
      <c r="C266" s="44" t="s">
        <v>66</v>
      </c>
      <c r="D266" s="118" t="s">
        <v>185</v>
      </c>
      <c r="E266" s="118" t="s">
        <v>199</v>
      </c>
      <c r="F266" s="82" t="s">
        <v>535</v>
      </c>
      <c r="G266" s="118" t="s">
        <v>67</v>
      </c>
      <c r="H266" s="118">
        <f t="shared" si="51"/>
        <v>45000</v>
      </c>
      <c r="I266" s="118">
        <f t="shared" si="51"/>
        <v>45000</v>
      </c>
      <c r="J266" s="118">
        <f t="shared" si="36"/>
        <v>100</v>
      </c>
    </row>
    <row r="267" spans="1:10" ht="22.5">
      <c r="A267" s="82">
        <v>255</v>
      </c>
      <c r="B267" s="83">
        <v>834</v>
      </c>
      <c r="C267" s="44" t="s">
        <v>263</v>
      </c>
      <c r="D267" s="118" t="s">
        <v>185</v>
      </c>
      <c r="E267" s="118" t="s">
        <v>199</v>
      </c>
      <c r="F267" s="82" t="s">
        <v>535</v>
      </c>
      <c r="G267" s="118" t="s">
        <v>68</v>
      </c>
      <c r="H267" s="118">
        <f t="shared" si="51"/>
        <v>45000</v>
      </c>
      <c r="I267" s="118">
        <f t="shared" si="51"/>
        <v>45000</v>
      </c>
      <c r="J267" s="118">
        <f t="shared" si="36"/>
        <v>100</v>
      </c>
    </row>
    <row r="268" spans="1:10" ht="22.5">
      <c r="A268" s="82">
        <v>256</v>
      </c>
      <c r="B268" s="83">
        <v>834</v>
      </c>
      <c r="C268" s="44" t="s">
        <v>73</v>
      </c>
      <c r="D268" s="118" t="s">
        <v>185</v>
      </c>
      <c r="E268" s="118" t="s">
        <v>199</v>
      </c>
      <c r="F268" s="82" t="s">
        <v>535</v>
      </c>
      <c r="G268" s="118" t="s">
        <v>74</v>
      </c>
      <c r="H268" s="118">
        <v>45000</v>
      </c>
      <c r="I268" s="118">
        <v>45000</v>
      </c>
      <c r="J268" s="118">
        <f t="shared" si="36"/>
        <v>100</v>
      </c>
    </row>
    <row r="269" spans="1:10" ht="12.75">
      <c r="A269" s="82">
        <v>257</v>
      </c>
      <c r="B269" s="83">
        <v>834</v>
      </c>
      <c r="C269" s="44" t="s">
        <v>545</v>
      </c>
      <c r="D269" s="118" t="s">
        <v>185</v>
      </c>
      <c r="E269" s="118" t="s">
        <v>199</v>
      </c>
      <c r="F269" s="82" t="s">
        <v>535</v>
      </c>
      <c r="G269" s="118"/>
      <c r="H269" s="118">
        <f aca="true" t="shared" si="52" ref="H269:I271">H270</f>
        <v>140000</v>
      </c>
      <c r="I269" s="118">
        <f t="shared" si="52"/>
        <v>139853.86</v>
      </c>
      <c r="J269" s="118">
        <f aca="true" t="shared" si="53" ref="J269:J338">I269*100/H269</f>
        <v>99.89561428571427</v>
      </c>
    </row>
    <row r="270" spans="1:10" ht="22.5">
      <c r="A270" s="82">
        <v>258</v>
      </c>
      <c r="B270" s="83">
        <v>834</v>
      </c>
      <c r="C270" s="44" t="s">
        <v>66</v>
      </c>
      <c r="D270" s="118" t="s">
        <v>185</v>
      </c>
      <c r="E270" s="118" t="s">
        <v>199</v>
      </c>
      <c r="F270" s="82" t="s">
        <v>535</v>
      </c>
      <c r="G270" s="118" t="s">
        <v>67</v>
      </c>
      <c r="H270" s="118">
        <f t="shared" si="52"/>
        <v>140000</v>
      </c>
      <c r="I270" s="118">
        <f t="shared" si="52"/>
        <v>139853.86</v>
      </c>
      <c r="J270" s="118">
        <f t="shared" si="53"/>
        <v>99.89561428571427</v>
      </c>
    </row>
    <row r="271" spans="1:10" ht="22.5">
      <c r="A271" s="82">
        <v>259</v>
      </c>
      <c r="B271" s="83">
        <v>834</v>
      </c>
      <c r="C271" s="44" t="s">
        <v>263</v>
      </c>
      <c r="D271" s="118" t="s">
        <v>185</v>
      </c>
      <c r="E271" s="118" t="s">
        <v>199</v>
      </c>
      <c r="F271" s="82" t="s">
        <v>535</v>
      </c>
      <c r="G271" s="118" t="s">
        <v>68</v>
      </c>
      <c r="H271" s="118">
        <f t="shared" si="52"/>
        <v>140000</v>
      </c>
      <c r="I271" s="118">
        <f t="shared" si="52"/>
        <v>139853.86</v>
      </c>
      <c r="J271" s="118">
        <f t="shared" si="53"/>
        <v>99.89561428571427</v>
      </c>
    </row>
    <row r="272" spans="1:10" ht="22.5">
      <c r="A272" s="82">
        <v>260</v>
      </c>
      <c r="B272" s="83">
        <v>834</v>
      </c>
      <c r="C272" s="44" t="s">
        <v>73</v>
      </c>
      <c r="D272" s="118" t="s">
        <v>185</v>
      </c>
      <c r="E272" s="118" t="s">
        <v>199</v>
      </c>
      <c r="F272" s="82" t="s">
        <v>535</v>
      </c>
      <c r="G272" s="118" t="s">
        <v>74</v>
      </c>
      <c r="H272" s="118">
        <v>140000</v>
      </c>
      <c r="I272" s="118">
        <v>139853.86</v>
      </c>
      <c r="J272" s="118">
        <f t="shared" si="53"/>
        <v>99.89561428571427</v>
      </c>
    </row>
    <row r="273" spans="1:10" ht="12.75">
      <c r="A273" s="82"/>
      <c r="B273" s="83">
        <v>834</v>
      </c>
      <c r="C273" s="44" t="s">
        <v>545</v>
      </c>
      <c r="D273" s="118" t="s">
        <v>185</v>
      </c>
      <c r="E273" s="118" t="s">
        <v>199</v>
      </c>
      <c r="F273" s="82" t="s">
        <v>535</v>
      </c>
      <c r="G273" s="118"/>
      <c r="H273" s="118">
        <f aca="true" t="shared" si="54" ref="H273:I275">H274</f>
        <v>51803.95</v>
      </c>
      <c r="I273" s="118">
        <f t="shared" si="54"/>
        <v>51803.95</v>
      </c>
      <c r="J273" s="118">
        <f t="shared" si="53"/>
        <v>100</v>
      </c>
    </row>
    <row r="274" spans="1:10" ht="22.5">
      <c r="A274" s="82"/>
      <c r="B274" s="83">
        <v>834</v>
      </c>
      <c r="C274" s="44" t="s">
        <v>66</v>
      </c>
      <c r="D274" s="118" t="s">
        <v>185</v>
      </c>
      <c r="E274" s="118" t="s">
        <v>199</v>
      </c>
      <c r="F274" s="82" t="s">
        <v>535</v>
      </c>
      <c r="G274" s="118" t="s">
        <v>67</v>
      </c>
      <c r="H274" s="118">
        <f t="shared" si="54"/>
        <v>51803.95</v>
      </c>
      <c r="I274" s="118">
        <f t="shared" si="54"/>
        <v>51803.95</v>
      </c>
      <c r="J274" s="118">
        <f t="shared" si="53"/>
        <v>100</v>
      </c>
    </row>
    <row r="275" spans="1:10" ht="22.5">
      <c r="A275" s="82"/>
      <c r="B275" s="83">
        <v>834</v>
      </c>
      <c r="C275" s="44" t="s">
        <v>263</v>
      </c>
      <c r="D275" s="118" t="s">
        <v>185</v>
      </c>
      <c r="E275" s="118" t="s">
        <v>199</v>
      </c>
      <c r="F275" s="82" t="s">
        <v>535</v>
      </c>
      <c r="G275" s="118" t="s">
        <v>68</v>
      </c>
      <c r="H275" s="118">
        <f t="shared" si="54"/>
        <v>51803.95</v>
      </c>
      <c r="I275" s="118">
        <f t="shared" si="54"/>
        <v>51803.95</v>
      </c>
      <c r="J275" s="118">
        <f t="shared" si="53"/>
        <v>100</v>
      </c>
    </row>
    <row r="276" spans="1:10" ht="22.5">
      <c r="A276" s="82"/>
      <c r="B276" s="83">
        <v>834</v>
      </c>
      <c r="C276" s="44" t="s">
        <v>73</v>
      </c>
      <c r="D276" s="118" t="s">
        <v>185</v>
      </c>
      <c r="E276" s="118" t="s">
        <v>199</v>
      </c>
      <c r="F276" s="82" t="s">
        <v>535</v>
      </c>
      <c r="G276" s="118" t="s">
        <v>74</v>
      </c>
      <c r="H276" s="118">
        <v>51803.95</v>
      </c>
      <c r="I276" s="118">
        <v>51803.95</v>
      </c>
      <c r="J276" s="118">
        <f t="shared" si="53"/>
        <v>100</v>
      </c>
    </row>
    <row r="277" spans="1:10" ht="22.5">
      <c r="A277" s="82">
        <v>277</v>
      </c>
      <c r="B277" s="83">
        <v>834</v>
      </c>
      <c r="C277" s="44" t="s">
        <v>382</v>
      </c>
      <c r="D277" s="118" t="s">
        <v>185</v>
      </c>
      <c r="E277" s="118" t="s">
        <v>199</v>
      </c>
      <c r="F277" s="82" t="s">
        <v>384</v>
      </c>
      <c r="G277" s="118"/>
      <c r="H277" s="118">
        <f>H278+H282</f>
        <v>354279.78</v>
      </c>
      <c r="I277" s="118">
        <f>I278+I282</f>
        <v>343371.11</v>
      </c>
      <c r="J277" s="118">
        <f t="shared" si="53"/>
        <v>96.9208883442346</v>
      </c>
    </row>
    <row r="278" spans="1:10" ht="77.25" customHeight="1">
      <c r="A278" s="82">
        <v>278</v>
      </c>
      <c r="B278" s="83">
        <v>834</v>
      </c>
      <c r="C278" s="90" t="s">
        <v>518</v>
      </c>
      <c r="D278" s="118" t="s">
        <v>185</v>
      </c>
      <c r="E278" s="118" t="s">
        <v>199</v>
      </c>
      <c r="F278" s="82" t="s">
        <v>385</v>
      </c>
      <c r="G278" s="118"/>
      <c r="H278" s="118">
        <f aca="true" t="shared" si="55" ref="H278:I280">H279</f>
        <v>100000</v>
      </c>
      <c r="I278" s="118">
        <f t="shared" si="55"/>
        <v>89108.14</v>
      </c>
      <c r="J278" s="118">
        <f t="shared" si="53"/>
        <v>89.10814</v>
      </c>
    </row>
    <row r="279" spans="1:10" ht="22.5">
      <c r="A279" s="82">
        <v>279</v>
      </c>
      <c r="B279" s="83">
        <v>834</v>
      </c>
      <c r="C279" s="44" t="s">
        <v>66</v>
      </c>
      <c r="D279" s="118" t="s">
        <v>185</v>
      </c>
      <c r="E279" s="118" t="s">
        <v>199</v>
      </c>
      <c r="F279" s="82" t="s">
        <v>385</v>
      </c>
      <c r="G279" s="118" t="s">
        <v>67</v>
      </c>
      <c r="H279" s="118">
        <f t="shared" si="55"/>
        <v>100000</v>
      </c>
      <c r="I279" s="118">
        <f t="shared" si="55"/>
        <v>89108.14</v>
      </c>
      <c r="J279" s="118">
        <f t="shared" si="53"/>
        <v>89.10814</v>
      </c>
    </row>
    <row r="280" spans="1:10" ht="22.5">
      <c r="A280" s="82">
        <v>280</v>
      </c>
      <c r="B280" s="83">
        <v>834</v>
      </c>
      <c r="C280" s="44" t="s">
        <v>263</v>
      </c>
      <c r="D280" s="118" t="s">
        <v>185</v>
      </c>
      <c r="E280" s="118" t="s">
        <v>199</v>
      </c>
      <c r="F280" s="82" t="s">
        <v>385</v>
      </c>
      <c r="G280" s="118" t="s">
        <v>68</v>
      </c>
      <c r="H280" s="118">
        <f t="shared" si="55"/>
        <v>100000</v>
      </c>
      <c r="I280" s="118">
        <f t="shared" si="55"/>
        <v>89108.14</v>
      </c>
      <c r="J280" s="118">
        <f t="shared" si="53"/>
        <v>89.10814</v>
      </c>
    </row>
    <row r="281" spans="1:10" ht="22.5">
      <c r="A281" s="82">
        <v>281</v>
      </c>
      <c r="B281" s="83">
        <v>834</v>
      </c>
      <c r="C281" s="50" t="s">
        <v>73</v>
      </c>
      <c r="D281" s="119" t="s">
        <v>185</v>
      </c>
      <c r="E281" s="119" t="s">
        <v>199</v>
      </c>
      <c r="F281" s="82" t="s">
        <v>385</v>
      </c>
      <c r="G281" s="119" t="s">
        <v>74</v>
      </c>
      <c r="H281" s="119">
        <v>100000</v>
      </c>
      <c r="I281" s="119">
        <v>89108.14</v>
      </c>
      <c r="J281" s="118">
        <f t="shared" si="53"/>
        <v>89.10814</v>
      </c>
    </row>
    <row r="282" spans="1:10" ht="77.25" customHeight="1">
      <c r="A282" s="82">
        <v>282</v>
      </c>
      <c r="B282" s="83">
        <v>834</v>
      </c>
      <c r="C282" s="90" t="s">
        <v>519</v>
      </c>
      <c r="D282" s="118" t="s">
        <v>185</v>
      </c>
      <c r="E282" s="118" t="s">
        <v>199</v>
      </c>
      <c r="F282" s="82" t="s">
        <v>387</v>
      </c>
      <c r="G282" s="118"/>
      <c r="H282" s="118">
        <f aca="true" t="shared" si="56" ref="H282:I284">H283</f>
        <v>254279.78</v>
      </c>
      <c r="I282" s="118">
        <f t="shared" si="56"/>
        <v>254262.97</v>
      </c>
      <c r="J282" s="118">
        <f t="shared" si="53"/>
        <v>99.99338917156527</v>
      </c>
    </row>
    <row r="283" spans="1:10" ht="22.5">
      <c r="A283" s="82">
        <v>283</v>
      </c>
      <c r="B283" s="83">
        <v>834</v>
      </c>
      <c r="C283" s="44" t="s">
        <v>66</v>
      </c>
      <c r="D283" s="118" t="s">
        <v>185</v>
      </c>
      <c r="E283" s="118" t="s">
        <v>199</v>
      </c>
      <c r="F283" s="82" t="s">
        <v>387</v>
      </c>
      <c r="G283" s="118" t="s">
        <v>67</v>
      </c>
      <c r="H283" s="118">
        <f t="shared" si="56"/>
        <v>254279.78</v>
      </c>
      <c r="I283" s="118">
        <f t="shared" si="56"/>
        <v>254262.97</v>
      </c>
      <c r="J283" s="118">
        <f t="shared" si="53"/>
        <v>99.99338917156527</v>
      </c>
    </row>
    <row r="284" spans="1:10" ht="22.5">
      <c r="A284" s="82">
        <v>284</v>
      </c>
      <c r="B284" s="83">
        <v>834</v>
      </c>
      <c r="C284" s="44" t="s">
        <v>263</v>
      </c>
      <c r="D284" s="118" t="s">
        <v>185</v>
      </c>
      <c r="E284" s="118" t="s">
        <v>199</v>
      </c>
      <c r="F284" s="82" t="s">
        <v>387</v>
      </c>
      <c r="G284" s="118" t="s">
        <v>68</v>
      </c>
      <c r="H284" s="118">
        <f t="shared" si="56"/>
        <v>254279.78</v>
      </c>
      <c r="I284" s="118">
        <f t="shared" si="56"/>
        <v>254262.97</v>
      </c>
      <c r="J284" s="118">
        <f t="shared" si="53"/>
        <v>99.99338917156527</v>
      </c>
    </row>
    <row r="285" spans="1:10" ht="22.5">
      <c r="A285" s="82">
        <v>285</v>
      </c>
      <c r="B285" s="83">
        <v>834</v>
      </c>
      <c r="C285" s="50" t="s">
        <v>73</v>
      </c>
      <c r="D285" s="119" t="s">
        <v>185</v>
      </c>
      <c r="E285" s="119" t="s">
        <v>199</v>
      </c>
      <c r="F285" s="82" t="s">
        <v>387</v>
      </c>
      <c r="G285" s="119" t="s">
        <v>74</v>
      </c>
      <c r="H285" s="119">
        <v>254279.78</v>
      </c>
      <c r="I285" s="119">
        <v>254262.97</v>
      </c>
      <c r="J285" s="118">
        <f t="shared" si="53"/>
        <v>99.99338917156527</v>
      </c>
    </row>
    <row r="286" spans="1:10" ht="77.25" customHeight="1">
      <c r="A286" s="82">
        <v>286</v>
      </c>
      <c r="B286" s="83">
        <v>834</v>
      </c>
      <c r="C286" s="90" t="s">
        <v>95</v>
      </c>
      <c r="D286" s="118" t="s">
        <v>185</v>
      </c>
      <c r="E286" s="118" t="s">
        <v>199</v>
      </c>
      <c r="F286" s="82" t="s">
        <v>394</v>
      </c>
      <c r="G286" s="118"/>
      <c r="H286" s="118">
        <f aca="true" t="shared" si="57" ref="H286:I288">H287</f>
        <v>148008</v>
      </c>
      <c r="I286" s="118">
        <f t="shared" si="57"/>
        <v>148008</v>
      </c>
      <c r="J286" s="118">
        <f t="shared" si="53"/>
        <v>100</v>
      </c>
    </row>
    <row r="287" spans="1:10" ht="22.5">
      <c r="A287" s="82">
        <v>287</v>
      </c>
      <c r="B287" s="83">
        <v>834</v>
      </c>
      <c r="C287" s="44" t="s">
        <v>66</v>
      </c>
      <c r="D287" s="118" t="s">
        <v>185</v>
      </c>
      <c r="E287" s="118" t="s">
        <v>199</v>
      </c>
      <c r="F287" s="82" t="s">
        <v>394</v>
      </c>
      <c r="G287" s="118" t="s">
        <v>67</v>
      </c>
      <c r="H287" s="118">
        <f t="shared" si="57"/>
        <v>148008</v>
      </c>
      <c r="I287" s="118">
        <f t="shared" si="57"/>
        <v>148008</v>
      </c>
      <c r="J287" s="118">
        <f t="shared" si="53"/>
        <v>100</v>
      </c>
    </row>
    <row r="288" spans="1:10" ht="22.5">
      <c r="A288" s="82">
        <v>288</v>
      </c>
      <c r="B288" s="83">
        <v>834</v>
      </c>
      <c r="C288" s="44" t="s">
        <v>263</v>
      </c>
      <c r="D288" s="118" t="s">
        <v>185</v>
      </c>
      <c r="E288" s="118" t="s">
        <v>199</v>
      </c>
      <c r="F288" s="82" t="s">
        <v>394</v>
      </c>
      <c r="G288" s="118" t="s">
        <v>68</v>
      </c>
      <c r="H288" s="118">
        <f t="shared" si="57"/>
        <v>148008</v>
      </c>
      <c r="I288" s="118">
        <f t="shared" si="57"/>
        <v>148008</v>
      </c>
      <c r="J288" s="118">
        <f t="shared" si="53"/>
        <v>100</v>
      </c>
    </row>
    <row r="289" spans="1:10" ht="22.5">
      <c r="A289" s="82">
        <v>289</v>
      </c>
      <c r="B289" s="83">
        <v>834</v>
      </c>
      <c r="C289" s="50" t="s">
        <v>73</v>
      </c>
      <c r="D289" s="119" t="s">
        <v>185</v>
      </c>
      <c r="E289" s="119" t="s">
        <v>199</v>
      </c>
      <c r="F289" s="82" t="s">
        <v>394</v>
      </c>
      <c r="G289" s="119" t="s">
        <v>74</v>
      </c>
      <c r="H289" s="119">
        <v>148008</v>
      </c>
      <c r="I289" s="119">
        <v>148008</v>
      </c>
      <c r="J289" s="118">
        <f t="shared" si="53"/>
        <v>100</v>
      </c>
    </row>
    <row r="290" spans="1:10" ht="12.75">
      <c r="A290" s="82">
        <v>290</v>
      </c>
      <c r="B290" s="83">
        <v>834</v>
      </c>
      <c r="C290" s="44" t="s">
        <v>51</v>
      </c>
      <c r="D290" s="118" t="s">
        <v>179</v>
      </c>
      <c r="E290" s="118"/>
      <c r="F290" s="82"/>
      <c r="G290" s="118"/>
      <c r="H290" s="162">
        <f>H291</f>
        <v>665255</v>
      </c>
      <c r="I290" s="162">
        <f>I291</f>
        <v>665255</v>
      </c>
      <c r="J290" s="118">
        <f t="shared" si="53"/>
        <v>100</v>
      </c>
    </row>
    <row r="291" spans="1:10" ht="12.75">
      <c r="A291" s="82">
        <v>291</v>
      </c>
      <c r="B291" s="83">
        <v>834</v>
      </c>
      <c r="C291" s="44" t="s">
        <v>286</v>
      </c>
      <c r="D291" s="118" t="s">
        <v>179</v>
      </c>
      <c r="E291" s="118" t="s">
        <v>179</v>
      </c>
      <c r="F291" s="82"/>
      <c r="G291" s="118"/>
      <c r="H291" s="118">
        <f>H292+H298</f>
        <v>665255</v>
      </c>
      <c r="I291" s="118">
        <f>I292+I298</f>
        <v>665255</v>
      </c>
      <c r="J291" s="118">
        <f t="shared" si="53"/>
        <v>100</v>
      </c>
    </row>
    <row r="292" spans="1:10" ht="22.5">
      <c r="A292" s="82">
        <v>292</v>
      </c>
      <c r="B292" s="83">
        <v>834</v>
      </c>
      <c r="C292" s="44" t="s">
        <v>84</v>
      </c>
      <c r="D292" s="118" t="s">
        <v>179</v>
      </c>
      <c r="E292" s="118" t="s">
        <v>179</v>
      </c>
      <c r="F292" s="82"/>
      <c r="G292" s="118"/>
      <c r="H292" s="118">
        <f aca="true" t="shared" si="58" ref="H292:I296">H293</f>
        <v>636355</v>
      </c>
      <c r="I292" s="118">
        <f t="shared" si="58"/>
        <v>636355</v>
      </c>
      <c r="J292" s="118">
        <f t="shared" si="53"/>
        <v>100</v>
      </c>
    </row>
    <row r="293" spans="1:10" ht="22.5">
      <c r="A293" s="82">
        <v>293</v>
      </c>
      <c r="B293" s="83">
        <v>834</v>
      </c>
      <c r="C293" s="44" t="s">
        <v>96</v>
      </c>
      <c r="D293" s="118" t="s">
        <v>179</v>
      </c>
      <c r="E293" s="118" t="s">
        <v>179</v>
      </c>
      <c r="F293" s="82"/>
      <c r="G293" s="118"/>
      <c r="H293" s="118">
        <f t="shared" si="58"/>
        <v>636355</v>
      </c>
      <c r="I293" s="118">
        <f t="shared" si="58"/>
        <v>636355</v>
      </c>
      <c r="J293" s="118">
        <f t="shared" si="53"/>
        <v>100</v>
      </c>
    </row>
    <row r="294" spans="1:10" ht="67.5">
      <c r="A294" s="82">
        <v>294</v>
      </c>
      <c r="B294" s="83">
        <v>834</v>
      </c>
      <c r="C294" s="88" t="s">
        <v>98</v>
      </c>
      <c r="D294" s="118" t="s">
        <v>179</v>
      </c>
      <c r="E294" s="118" t="s">
        <v>179</v>
      </c>
      <c r="F294" s="82" t="s">
        <v>388</v>
      </c>
      <c r="G294" s="118"/>
      <c r="H294" s="118">
        <f t="shared" si="58"/>
        <v>636355</v>
      </c>
      <c r="I294" s="118">
        <f t="shared" si="58"/>
        <v>636355</v>
      </c>
      <c r="J294" s="118">
        <f t="shared" si="53"/>
        <v>100</v>
      </c>
    </row>
    <row r="295" spans="1:10" ht="22.5">
      <c r="A295" s="82">
        <v>295</v>
      </c>
      <c r="B295" s="83">
        <v>834</v>
      </c>
      <c r="C295" s="44" t="s">
        <v>66</v>
      </c>
      <c r="D295" s="118" t="s">
        <v>179</v>
      </c>
      <c r="E295" s="118" t="s">
        <v>179</v>
      </c>
      <c r="F295" s="82" t="s">
        <v>388</v>
      </c>
      <c r="G295" s="118" t="s">
        <v>310</v>
      </c>
      <c r="H295" s="118">
        <f t="shared" si="58"/>
        <v>636355</v>
      </c>
      <c r="I295" s="118">
        <f t="shared" si="58"/>
        <v>636355</v>
      </c>
      <c r="J295" s="118">
        <f t="shared" si="53"/>
        <v>100</v>
      </c>
    </row>
    <row r="296" spans="1:10" ht="22.5">
      <c r="A296" s="82">
        <v>296</v>
      </c>
      <c r="B296" s="83">
        <v>834</v>
      </c>
      <c r="C296" s="44" t="s">
        <v>263</v>
      </c>
      <c r="D296" s="118" t="s">
        <v>179</v>
      </c>
      <c r="E296" s="118" t="s">
        <v>179</v>
      </c>
      <c r="F296" s="82" t="s">
        <v>388</v>
      </c>
      <c r="G296" s="118" t="s">
        <v>310</v>
      </c>
      <c r="H296" s="118">
        <f t="shared" si="58"/>
        <v>636355</v>
      </c>
      <c r="I296" s="118">
        <f t="shared" si="58"/>
        <v>636355</v>
      </c>
      <c r="J296" s="118">
        <f t="shared" si="53"/>
        <v>100</v>
      </c>
    </row>
    <row r="297" spans="1:10" ht="22.5">
      <c r="A297" s="82">
        <v>297</v>
      </c>
      <c r="B297" s="83">
        <v>834</v>
      </c>
      <c r="C297" s="50" t="s">
        <v>73</v>
      </c>
      <c r="D297" s="119" t="s">
        <v>179</v>
      </c>
      <c r="E297" s="119" t="s">
        <v>179</v>
      </c>
      <c r="F297" s="82" t="s">
        <v>388</v>
      </c>
      <c r="G297" s="119" t="s">
        <v>282</v>
      </c>
      <c r="H297" s="119">
        <v>636355</v>
      </c>
      <c r="I297" s="119">
        <v>636355</v>
      </c>
      <c r="J297" s="118">
        <f t="shared" si="53"/>
        <v>100</v>
      </c>
    </row>
    <row r="298" spans="1:10" ht="33.75">
      <c r="A298" s="82">
        <v>298</v>
      </c>
      <c r="B298" s="83">
        <v>834</v>
      </c>
      <c r="C298" s="44" t="s">
        <v>12</v>
      </c>
      <c r="D298" s="118" t="s">
        <v>179</v>
      </c>
      <c r="E298" s="118" t="s">
        <v>179</v>
      </c>
      <c r="F298" s="82" t="s">
        <v>389</v>
      </c>
      <c r="G298" s="118"/>
      <c r="H298" s="118">
        <f>H299</f>
        <v>28900</v>
      </c>
      <c r="I298" s="118">
        <f>I299</f>
        <v>28900</v>
      </c>
      <c r="J298" s="118">
        <f t="shared" si="53"/>
        <v>100</v>
      </c>
    </row>
    <row r="299" spans="1:10" ht="45">
      <c r="A299" s="82">
        <v>299</v>
      </c>
      <c r="B299" s="83">
        <v>834</v>
      </c>
      <c r="C299" s="44" t="s">
        <v>99</v>
      </c>
      <c r="D299" s="118" t="s">
        <v>179</v>
      </c>
      <c r="E299" s="118" t="s">
        <v>179</v>
      </c>
      <c r="F299" s="82" t="s">
        <v>389</v>
      </c>
      <c r="G299" s="118"/>
      <c r="H299" s="118">
        <f>H300+H304</f>
        <v>28900</v>
      </c>
      <c r="I299" s="118">
        <f>I300+I304</f>
        <v>28900</v>
      </c>
      <c r="J299" s="118">
        <f t="shared" si="53"/>
        <v>100</v>
      </c>
    </row>
    <row r="300" spans="1:10" ht="90">
      <c r="A300" s="82">
        <v>300</v>
      </c>
      <c r="B300" s="83">
        <v>834</v>
      </c>
      <c r="C300" s="88" t="s">
        <v>340</v>
      </c>
      <c r="D300" s="118" t="s">
        <v>179</v>
      </c>
      <c r="E300" s="118" t="s">
        <v>179</v>
      </c>
      <c r="F300" s="82" t="s">
        <v>390</v>
      </c>
      <c r="G300" s="118"/>
      <c r="H300" s="118">
        <f aca="true" t="shared" si="59" ref="H300:I302">H301</f>
        <v>8900</v>
      </c>
      <c r="I300" s="118">
        <f t="shared" si="59"/>
        <v>8900</v>
      </c>
      <c r="J300" s="118">
        <f t="shared" si="53"/>
        <v>100</v>
      </c>
    </row>
    <row r="301" spans="1:10" ht="22.5">
      <c r="A301" s="82">
        <v>301</v>
      </c>
      <c r="B301" s="83">
        <v>834</v>
      </c>
      <c r="C301" s="44" t="s">
        <v>66</v>
      </c>
      <c r="D301" s="118" t="s">
        <v>179</v>
      </c>
      <c r="E301" s="118" t="s">
        <v>179</v>
      </c>
      <c r="F301" s="82" t="s">
        <v>390</v>
      </c>
      <c r="G301" s="118" t="s">
        <v>67</v>
      </c>
      <c r="H301" s="118">
        <f t="shared" si="59"/>
        <v>8900</v>
      </c>
      <c r="I301" s="118">
        <f t="shared" si="59"/>
        <v>8900</v>
      </c>
      <c r="J301" s="118">
        <f t="shared" si="53"/>
        <v>100</v>
      </c>
    </row>
    <row r="302" spans="1:10" ht="22.5">
      <c r="A302" s="82">
        <v>302</v>
      </c>
      <c r="B302" s="83">
        <v>834</v>
      </c>
      <c r="C302" s="44" t="s">
        <v>263</v>
      </c>
      <c r="D302" s="118" t="s">
        <v>179</v>
      </c>
      <c r="E302" s="118" t="s">
        <v>179</v>
      </c>
      <c r="F302" s="82" t="s">
        <v>390</v>
      </c>
      <c r="G302" s="118" t="s">
        <v>68</v>
      </c>
      <c r="H302" s="118">
        <f t="shared" si="59"/>
        <v>8900</v>
      </c>
      <c r="I302" s="118">
        <f t="shared" si="59"/>
        <v>8900</v>
      </c>
      <c r="J302" s="118">
        <f t="shared" si="53"/>
        <v>100</v>
      </c>
    </row>
    <row r="303" spans="1:10" ht="22.5">
      <c r="A303" s="82">
        <v>303</v>
      </c>
      <c r="B303" s="83">
        <v>834</v>
      </c>
      <c r="C303" s="50" t="s">
        <v>73</v>
      </c>
      <c r="D303" s="119" t="s">
        <v>179</v>
      </c>
      <c r="E303" s="119" t="s">
        <v>179</v>
      </c>
      <c r="F303" s="82" t="s">
        <v>390</v>
      </c>
      <c r="G303" s="119" t="s">
        <v>74</v>
      </c>
      <c r="H303" s="119">
        <v>8900</v>
      </c>
      <c r="I303" s="119">
        <v>8900</v>
      </c>
      <c r="J303" s="118">
        <f t="shared" si="53"/>
        <v>100</v>
      </c>
    </row>
    <row r="304" spans="1:10" ht="129.75" customHeight="1">
      <c r="A304" s="82">
        <v>304</v>
      </c>
      <c r="B304" s="83">
        <v>834</v>
      </c>
      <c r="C304" s="88" t="s">
        <v>520</v>
      </c>
      <c r="D304" s="118" t="s">
        <v>179</v>
      </c>
      <c r="E304" s="118" t="s">
        <v>179</v>
      </c>
      <c r="F304" s="82" t="s">
        <v>392</v>
      </c>
      <c r="G304" s="118"/>
      <c r="H304" s="118">
        <f aca="true" t="shared" si="60" ref="H304:I306">H305</f>
        <v>20000</v>
      </c>
      <c r="I304" s="118">
        <f t="shared" si="60"/>
        <v>20000</v>
      </c>
      <c r="J304" s="118">
        <f t="shared" si="53"/>
        <v>100</v>
      </c>
    </row>
    <row r="305" spans="1:10" ht="22.5">
      <c r="A305" s="82">
        <v>305</v>
      </c>
      <c r="B305" s="83">
        <v>834</v>
      </c>
      <c r="C305" s="44" t="s">
        <v>66</v>
      </c>
      <c r="D305" s="118" t="s">
        <v>179</v>
      </c>
      <c r="E305" s="118" t="s">
        <v>179</v>
      </c>
      <c r="F305" s="82" t="s">
        <v>392</v>
      </c>
      <c r="G305" s="118" t="s">
        <v>67</v>
      </c>
      <c r="H305" s="118">
        <f t="shared" si="60"/>
        <v>20000</v>
      </c>
      <c r="I305" s="118">
        <f t="shared" si="60"/>
        <v>20000</v>
      </c>
      <c r="J305" s="118">
        <f t="shared" si="53"/>
        <v>100</v>
      </c>
    </row>
    <row r="306" spans="1:10" ht="22.5">
      <c r="A306" s="82">
        <v>306</v>
      </c>
      <c r="B306" s="83">
        <v>834</v>
      </c>
      <c r="C306" s="44" t="s">
        <v>263</v>
      </c>
      <c r="D306" s="118" t="s">
        <v>179</v>
      </c>
      <c r="E306" s="118" t="s">
        <v>179</v>
      </c>
      <c r="F306" s="82" t="s">
        <v>392</v>
      </c>
      <c r="G306" s="118" t="s">
        <v>68</v>
      </c>
      <c r="H306" s="118">
        <f t="shared" si="60"/>
        <v>20000</v>
      </c>
      <c r="I306" s="118">
        <f t="shared" si="60"/>
        <v>20000</v>
      </c>
      <c r="J306" s="118">
        <f t="shared" si="53"/>
        <v>100</v>
      </c>
    </row>
    <row r="307" spans="1:10" ht="22.5">
      <c r="A307" s="82">
        <v>307</v>
      </c>
      <c r="B307" s="83">
        <v>834</v>
      </c>
      <c r="C307" s="50" t="s">
        <v>73</v>
      </c>
      <c r="D307" s="119" t="s">
        <v>179</v>
      </c>
      <c r="E307" s="119" t="s">
        <v>179</v>
      </c>
      <c r="F307" s="82" t="s">
        <v>392</v>
      </c>
      <c r="G307" s="119" t="s">
        <v>74</v>
      </c>
      <c r="H307" s="119">
        <v>20000</v>
      </c>
      <c r="I307" s="119">
        <v>20000</v>
      </c>
      <c r="J307" s="118">
        <f t="shared" si="53"/>
        <v>100</v>
      </c>
    </row>
    <row r="308" spans="1:10" ht="12.75">
      <c r="A308" s="82">
        <v>308</v>
      </c>
      <c r="B308" s="83">
        <v>834</v>
      </c>
      <c r="C308" s="44" t="s">
        <v>52</v>
      </c>
      <c r="D308" s="118" t="s">
        <v>177</v>
      </c>
      <c r="E308" s="118"/>
      <c r="F308" s="82"/>
      <c r="G308" s="118"/>
      <c r="H308" s="162">
        <f aca="true" t="shared" si="61" ref="H308:I310">H309</f>
        <v>2059053</v>
      </c>
      <c r="I308" s="162">
        <f t="shared" si="61"/>
        <v>1774751.73</v>
      </c>
      <c r="J308" s="118">
        <f t="shared" si="53"/>
        <v>86.19262010254228</v>
      </c>
    </row>
    <row r="309" spans="1:12" ht="12.75">
      <c r="A309" s="82">
        <v>309</v>
      </c>
      <c r="B309" s="83">
        <v>834</v>
      </c>
      <c r="C309" s="44" t="s">
        <v>53</v>
      </c>
      <c r="D309" s="118" t="s">
        <v>177</v>
      </c>
      <c r="E309" s="118" t="s">
        <v>165</v>
      </c>
      <c r="F309" s="82"/>
      <c r="G309" s="118"/>
      <c r="H309" s="118">
        <f t="shared" si="61"/>
        <v>2059053</v>
      </c>
      <c r="I309" s="118">
        <f t="shared" si="61"/>
        <v>1774751.73</v>
      </c>
      <c r="J309" s="118">
        <f t="shared" si="53"/>
        <v>86.19262010254228</v>
      </c>
      <c r="K309" s="154"/>
      <c r="L309" s="154"/>
    </row>
    <row r="310" spans="1:10" ht="44.25" customHeight="1">
      <c r="A310" s="82">
        <v>310</v>
      </c>
      <c r="B310" s="83">
        <v>834</v>
      </c>
      <c r="C310" s="44" t="s">
        <v>396</v>
      </c>
      <c r="D310" s="118" t="s">
        <v>177</v>
      </c>
      <c r="E310" s="118" t="s">
        <v>165</v>
      </c>
      <c r="F310" s="82"/>
      <c r="G310" s="118"/>
      <c r="H310" s="118">
        <f t="shared" si="61"/>
        <v>2059053</v>
      </c>
      <c r="I310" s="118">
        <f t="shared" si="61"/>
        <v>1774751.73</v>
      </c>
      <c r="J310" s="118">
        <f t="shared" si="53"/>
        <v>86.19262010254228</v>
      </c>
    </row>
    <row r="311" spans="1:10" ht="27" customHeight="1">
      <c r="A311" s="82">
        <v>311</v>
      </c>
      <c r="B311" s="83">
        <v>834</v>
      </c>
      <c r="C311" s="44" t="s">
        <v>395</v>
      </c>
      <c r="D311" s="118" t="s">
        <v>177</v>
      </c>
      <c r="E311" s="118" t="s">
        <v>165</v>
      </c>
      <c r="F311" s="82"/>
      <c r="G311" s="118"/>
      <c r="H311" s="118">
        <f>H312+H335</f>
        <v>2059053</v>
      </c>
      <c r="I311" s="118">
        <v>1774751.73</v>
      </c>
      <c r="J311" s="118">
        <f t="shared" si="53"/>
        <v>86.19262010254228</v>
      </c>
    </row>
    <row r="312" spans="1:10" ht="78.75">
      <c r="A312" s="82">
        <v>312</v>
      </c>
      <c r="B312" s="83">
        <v>834</v>
      </c>
      <c r="C312" s="90" t="s">
        <v>521</v>
      </c>
      <c r="D312" s="118" t="s">
        <v>177</v>
      </c>
      <c r="E312" s="118" t="s">
        <v>165</v>
      </c>
      <c r="F312" s="82"/>
      <c r="G312" s="118"/>
      <c r="H312" s="162">
        <f>H313+H320</f>
        <v>1503181</v>
      </c>
      <c r="I312" s="162">
        <f>I313+I320</f>
        <v>1255324.4100000001</v>
      </c>
      <c r="J312" s="118">
        <f t="shared" si="53"/>
        <v>83.51119459333242</v>
      </c>
    </row>
    <row r="313" spans="1:10" ht="56.25">
      <c r="A313" s="82">
        <v>313</v>
      </c>
      <c r="B313" s="83">
        <v>834</v>
      </c>
      <c r="C313" s="44" t="s">
        <v>63</v>
      </c>
      <c r="D313" s="118" t="s">
        <v>177</v>
      </c>
      <c r="E313" s="118" t="s">
        <v>165</v>
      </c>
      <c r="F313" s="82"/>
      <c r="G313" s="118" t="s">
        <v>61</v>
      </c>
      <c r="H313" s="118">
        <f>H314</f>
        <v>838804</v>
      </c>
      <c r="I313" s="118">
        <f>I314</f>
        <v>773232.63</v>
      </c>
      <c r="J313" s="118">
        <f t="shared" si="53"/>
        <v>92.18275425486765</v>
      </c>
    </row>
    <row r="314" spans="1:10" ht="12.75">
      <c r="A314" s="82">
        <v>314</v>
      </c>
      <c r="B314" s="83">
        <v>834</v>
      </c>
      <c r="C314" s="44" t="s">
        <v>88</v>
      </c>
      <c r="D314" s="118" t="s">
        <v>177</v>
      </c>
      <c r="E314" s="118" t="s">
        <v>165</v>
      </c>
      <c r="F314" s="82"/>
      <c r="G314" s="118" t="s">
        <v>169</v>
      </c>
      <c r="H314" s="118">
        <f>H315+H319+H316+H317+H318</f>
        <v>838804</v>
      </c>
      <c r="I314" s="118">
        <f>I315+I319+I316+I317+I318</f>
        <v>773232.63</v>
      </c>
      <c r="J314" s="118">
        <f t="shared" si="53"/>
        <v>92.18275425486765</v>
      </c>
    </row>
    <row r="315" spans="1:10" ht="15.75" customHeight="1">
      <c r="A315" s="82">
        <v>315</v>
      </c>
      <c r="B315" s="83">
        <v>834</v>
      </c>
      <c r="C315" s="44" t="s">
        <v>1134</v>
      </c>
      <c r="D315" s="118" t="s">
        <v>177</v>
      </c>
      <c r="E315" s="118" t="s">
        <v>165</v>
      </c>
      <c r="F315" s="82">
        <v>1629681</v>
      </c>
      <c r="G315" s="99">
        <v>121</v>
      </c>
      <c r="H315" s="118">
        <f>23461.69+548780.31</f>
        <v>572242</v>
      </c>
      <c r="I315" s="118">
        <v>512695</v>
      </c>
      <c r="J315" s="118">
        <f t="shared" si="53"/>
        <v>89.59408781599393</v>
      </c>
    </row>
    <row r="316" spans="1:10" ht="22.5">
      <c r="A316" s="82">
        <v>316</v>
      </c>
      <c r="B316" s="83">
        <v>834</v>
      </c>
      <c r="C316" s="44" t="s">
        <v>89</v>
      </c>
      <c r="D316" s="118" t="s">
        <v>177</v>
      </c>
      <c r="E316" s="118" t="s">
        <v>165</v>
      </c>
      <c r="F316" s="82">
        <v>1629681</v>
      </c>
      <c r="G316" s="99">
        <v>121</v>
      </c>
      <c r="H316" s="118">
        <f>181429.69-13461.69</f>
        <v>167968</v>
      </c>
      <c r="I316" s="118">
        <v>163557.5</v>
      </c>
      <c r="J316" s="118">
        <f t="shared" si="53"/>
        <v>97.374202228996</v>
      </c>
    </row>
    <row r="317" spans="1:10" ht="23.25" customHeight="1">
      <c r="A317" s="82">
        <v>315</v>
      </c>
      <c r="B317" s="83">
        <v>834</v>
      </c>
      <c r="C317" s="44" t="s">
        <v>1136</v>
      </c>
      <c r="D317" s="118" t="s">
        <v>177</v>
      </c>
      <c r="E317" s="118" t="s">
        <v>165</v>
      </c>
      <c r="F317" s="82">
        <v>1629681</v>
      </c>
      <c r="G317" s="99">
        <v>121</v>
      </c>
      <c r="H317" s="118">
        <v>16623.66</v>
      </c>
      <c r="I317" s="118">
        <v>16623.66</v>
      </c>
      <c r="J317" s="118">
        <f>I317*100/H317</f>
        <v>100</v>
      </c>
    </row>
    <row r="318" spans="1:10" ht="33.75">
      <c r="A318" s="82">
        <v>316</v>
      </c>
      <c r="B318" s="83">
        <v>834</v>
      </c>
      <c r="C318" s="44" t="s">
        <v>1137</v>
      </c>
      <c r="D318" s="118" t="s">
        <v>177</v>
      </c>
      <c r="E318" s="118" t="s">
        <v>165</v>
      </c>
      <c r="F318" s="82">
        <v>1629681</v>
      </c>
      <c r="G318" s="99">
        <v>121</v>
      </c>
      <c r="H318" s="118">
        <v>5020.34</v>
      </c>
      <c r="I318" s="118">
        <v>5020.34</v>
      </c>
      <c r="J318" s="118">
        <f>I318*100/H318</f>
        <v>100</v>
      </c>
    </row>
    <row r="319" spans="1:10" ht="22.5">
      <c r="A319" s="82">
        <v>317</v>
      </c>
      <c r="B319" s="83">
        <v>834</v>
      </c>
      <c r="C319" s="44" t="s">
        <v>90</v>
      </c>
      <c r="D319" s="118" t="s">
        <v>177</v>
      </c>
      <c r="E319" s="118" t="s">
        <v>165</v>
      </c>
      <c r="F319" s="82">
        <v>1629635</v>
      </c>
      <c r="G319" s="118" t="s">
        <v>269</v>
      </c>
      <c r="H319" s="118">
        <v>76950</v>
      </c>
      <c r="I319" s="118">
        <v>75336.13</v>
      </c>
      <c r="J319" s="118">
        <f t="shared" si="53"/>
        <v>97.90270305393112</v>
      </c>
    </row>
    <row r="320" spans="1:10" ht="22.5">
      <c r="A320" s="82">
        <v>318</v>
      </c>
      <c r="B320" s="83">
        <v>834</v>
      </c>
      <c r="C320" s="44" t="s">
        <v>66</v>
      </c>
      <c r="D320" s="118" t="s">
        <v>177</v>
      </c>
      <c r="E320" s="118" t="s">
        <v>165</v>
      </c>
      <c r="F320" s="82"/>
      <c r="G320" s="118" t="s">
        <v>67</v>
      </c>
      <c r="H320" s="118">
        <f>H322</f>
        <v>664377</v>
      </c>
      <c r="I320" s="118">
        <f>I322</f>
        <v>482091.78</v>
      </c>
      <c r="J320" s="118">
        <f t="shared" si="53"/>
        <v>72.56298457050741</v>
      </c>
    </row>
    <row r="321" spans="1:10" ht="22.5">
      <c r="A321" s="82">
        <v>319</v>
      </c>
      <c r="B321" s="83">
        <v>834</v>
      </c>
      <c r="C321" s="44" t="s">
        <v>263</v>
      </c>
      <c r="D321" s="118" t="s">
        <v>177</v>
      </c>
      <c r="E321" s="118" t="s">
        <v>165</v>
      </c>
      <c r="F321" s="82"/>
      <c r="G321" s="118" t="s">
        <v>68</v>
      </c>
      <c r="H321" s="118">
        <f>H322</f>
        <v>664377</v>
      </c>
      <c r="I321" s="118">
        <f>I322</f>
        <v>482091.78</v>
      </c>
      <c r="J321" s="118">
        <f t="shared" si="53"/>
        <v>72.56298457050741</v>
      </c>
    </row>
    <row r="322" spans="1:10" ht="22.5">
      <c r="A322" s="82">
        <v>320</v>
      </c>
      <c r="B322" s="83">
        <v>834</v>
      </c>
      <c r="C322" s="50" t="s">
        <v>73</v>
      </c>
      <c r="D322" s="119" t="s">
        <v>177</v>
      </c>
      <c r="E322" s="119" t="s">
        <v>165</v>
      </c>
      <c r="F322" s="82"/>
      <c r="G322" s="119" t="s">
        <v>74</v>
      </c>
      <c r="H322" s="119">
        <f>H323+H331+H327</f>
        <v>664377</v>
      </c>
      <c r="I322" s="119">
        <f>I323+I331+I327</f>
        <v>482091.78</v>
      </c>
      <c r="J322" s="118">
        <f t="shared" si="53"/>
        <v>72.56298457050741</v>
      </c>
    </row>
    <row r="323" spans="1:10" ht="55.5" customHeight="1">
      <c r="A323" s="82">
        <v>321</v>
      </c>
      <c r="B323" s="83">
        <v>834</v>
      </c>
      <c r="C323" s="90" t="s">
        <v>1135</v>
      </c>
      <c r="D323" s="118" t="s">
        <v>177</v>
      </c>
      <c r="E323" s="118" t="s">
        <v>165</v>
      </c>
      <c r="F323" s="82">
        <v>9160082</v>
      </c>
      <c r="G323" s="118"/>
      <c r="H323" s="118">
        <f>H326</f>
        <v>550033</v>
      </c>
      <c r="I323" s="118">
        <f>I326</f>
        <v>369352.78</v>
      </c>
      <c r="J323" s="118">
        <f t="shared" si="53"/>
        <v>67.15102184778004</v>
      </c>
    </row>
    <row r="324" spans="1:10" ht="22.5">
      <c r="A324" s="82">
        <v>322</v>
      </c>
      <c r="B324" s="83">
        <v>834</v>
      </c>
      <c r="C324" s="44" t="s">
        <v>66</v>
      </c>
      <c r="D324" s="118" t="s">
        <v>177</v>
      </c>
      <c r="E324" s="118" t="s">
        <v>165</v>
      </c>
      <c r="F324" s="82">
        <v>9160082</v>
      </c>
      <c r="G324" s="118" t="s">
        <v>67</v>
      </c>
      <c r="H324" s="118">
        <f>H325</f>
        <v>550033</v>
      </c>
      <c r="I324" s="118">
        <f>I325</f>
        <v>369352.78</v>
      </c>
      <c r="J324" s="118">
        <f t="shared" si="53"/>
        <v>67.15102184778004</v>
      </c>
    </row>
    <row r="325" spans="1:10" ht="22.5">
      <c r="A325" s="82">
        <v>323</v>
      </c>
      <c r="B325" s="83">
        <v>834</v>
      </c>
      <c r="C325" s="44" t="s">
        <v>263</v>
      </c>
      <c r="D325" s="118" t="s">
        <v>177</v>
      </c>
      <c r="E325" s="118" t="s">
        <v>165</v>
      </c>
      <c r="F325" s="82">
        <v>9160082</v>
      </c>
      <c r="G325" s="118" t="s">
        <v>68</v>
      </c>
      <c r="H325" s="118">
        <f>H326</f>
        <v>550033</v>
      </c>
      <c r="I325" s="118">
        <f>I326</f>
        <v>369352.78</v>
      </c>
      <c r="J325" s="118">
        <f t="shared" si="53"/>
        <v>67.15102184778004</v>
      </c>
    </row>
    <row r="326" spans="1:10" ht="22.5">
      <c r="A326" s="82">
        <v>324</v>
      </c>
      <c r="B326" s="83">
        <v>834</v>
      </c>
      <c r="C326" s="50" t="s">
        <v>73</v>
      </c>
      <c r="D326" s="119" t="s">
        <v>177</v>
      </c>
      <c r="E326" s="119" t="s">
        <v>165</v>
      </c>
      <c r="F326" s="82">
        <v>9160082</v>
      </c>
      <c r="G326" s="119" t="s">
        <v>74</v>
      </c>
      <c r="H326" s="119">
        <v>550033</v>
      </c>
      <c r="I326" s="119">
        <v>369352.78</v>
      </c>
      <c r="J326" s="118">
        <f t="shared" si="53"/>
        <v>67.15102184778004</v>
      </c>
    </row>
    <row r="327" spans="1:10" ht="93.75" customHeight="1">
      <c r="A327" s="82">
        <v>325</v>
      </c>
      <c r="B327" s="83">
        <v>834</v>
      </c>
      <c r="C327" s="90" t="s">
        <v>398</v>
      </c>
      <c r="D327" s="118" t="s">
        <v>177</v>
      </c>
      <c r="E327" s="118" t="s">
        <v>165</v>
      </c>
      <c r="F327" s="82">
        <v>1629632</v>
      </c>
      <c r="G327" s="118"/>
      <c r="H327" s="118">
        <f aca="true" t="shared" si="62" ref="H327:I329">H328</f>
        <v>30049</v>
      </c>
      <c r="I327" s="118">
        <f t="shared" si="62"/>
        <v>30049</v>
      </c>
      <c r="J327" s="118">
        <f>I327*100/H327</f>
        <v>100</v>
      </c>
    </row>
    <row r="328" spans="1:10" ht="22.5">
      <c r="A328" s="82">
        <v>326</v>
      </c>
      <c r="B328" s="83">
        <v>834</v>
      </c>
      <c r="C328" s="44" t="s">
        <v>66</v>
      </c>
      <c r="D328" s="118" t="s">
        <v>177</v>
      </c>
      <c r="E328" s="118" t="s">
        <v>165</v>
      </c>
      <c r="F328" s="82">
        <v>1629632</v>
      </c>
      <c r="G328" s="118" t="s">
        <v>67</v>
      </c>
      <c r="H328" s="118">
        <f t="shared" si="62"/>
        <v>30049</v>
      </c>
      <c r="I328" s="118">
        <f t="shared" si="62"/>
        <v>30049</v>
      </c>
      <c r="J328" s="118">
        <f>I328*100/H328</f>
        <v>100</v>
      </c>
    </row>
    <row r="329" spans="1:10" ht="22.5">
      <c r="A329" s="82">
        <v>327</v>
      </c>
      <c r="B329" s="83">
        <v>834</v>
      </c>
      <c r="C329" s="44" t="s">
        <v>263</v>
      </c>
      <c r="D329" s="118" t="s">
        <v>177</v>
      </c>
      <c r="E329" s="118" t="s">
        <v>165</v>
      </c>
      <c r="F329" s="82">
        <v>1629632</v>
      </c>
      <c r="G329" s="118" t="s">
        <v>68</v>
      </c>
      <c r="H329" s="118">
        <f t="shared" si="62"/>
        <v>30049</v>
      </c>
      <c r="I329" s="118">
        <f t="shared" si="62"/>
        <v>30049</v>
      </c>
      <c r="J329" s="118">
        <f>I329*100/H329</f>
        <v>100</v>
      </c>
    </row>
    <row r="330" spans="1:10" ht="22.5">
      <c r="A330" s="82">
        <v>328</v>
      </c>
      <c r="B330" s="83">
        <v>834</v>
      </c>
      <c r="C330" s="50" t="s">
        <v>73</v>
      </c>
      <c r="D330" s="119" t="s">
        <v>177</v>
      </c>
      <c r="E330" s="119" t="s">
        <v>165</v>
      </c>
      <c r="F330" s="82">
        <v>1629632</v>
      </c>
      <c r="G330" s="119" t="s">
        <v>74</v>
      </c>
      <c r="H330" s="119">
        <v>30049</v>
      </c>
      <c r="I330" s="119">
        <v>30049</v>
      </c>
      <c r="J330" s="118">
        <f>I330*100/H330</f>
        <v>100</v>
      </c>
    </row>
    <row r="331" spans="1:10" ht="77.25" customHeight="1">
      <c r="A331" s="82">
        <v>325</v>
      </c>
      <c r="B331" s="83">
        <v>834</v>
      </c>
      <c r="C331" s="90" t="s">
        <v>522</v>
      </c>
      <c r="D331" s="118" t="s">
        <v>177</v>
      </c>
      <c r="E331" s="118" t="s">
        <v>165</v>
      </c>
      <c r="F331" s="82">
        <v>1629634</v>
      </c>
      <c r="G331" s="118"/>
      <c r="H331" s="118">
        <f aca="true" t="shared" si="63" ref="H331:I333">H332</f>
        <v>84295</v>
      </c>
      <c r="I331" s="118">
        <f t="shared" si="63"/>
        <v>82690</v>
      </c>
      <c r="J331" s="118">
        <f t="shared" si="53"/>
        <v>98.0959724776084</v>
      </c>
    </row>
    <row r="332" spans="1:10" ht="22.5">
      <c r="A332" s="82">
        <v>326</v>
      </c>
      <c r="B332" s="83">
        <v>834</v>
      </c>
      <c r="C332" s="44" t="s">
        <v>66</v>
      </c>
      <c r="D332" s="118" t="s">
        <v>177</v>
      </c>
      <c r="E332" s="118" t="s">
        <v>165</v>
      </c>
      <c r="F332" s="82" t="s">
        <v>295</v>
      </c>
      <c r="G332" s="118" t="s">
        <v>67</v>
      </c>
      <c r="H332" s="118">
        <f t="shared" si="63"/>
        <v>84295</v>
      </c>
      <c r="I332" s="118">
        <f t="shared" si="63"/>
        <v>82690</v>
      </c>
      <c r="J332" s="118">
        <f t="shared" si="53"/>
        <v>98.0959724776084</v>
      </c>
    </row>
    <row r="333" spans="1:10" ht="22.5">
      <c r="A333" s="82">
        <v>327</v>
      </c>
      <c r="B333" s="83">
        <v>834</v>
      </c>
      <c r="C333" s="44" t="s">
        <v>263</v>
      </c>
      <c r="D333" s="118" t="s">
        <v>177</v>
      </c>
      <c r="E333" s="118" t="s">
        <v>165</v>
      </c>
      <c r="F333" s="82" t="s">
        <v>295</v>
      </c>
      <c r="G333" s="118" t="s">
        <v>68</v>
      </c>
      <c r="H333" s="118">
        <f t="shared" si="63"/>
        <v>84295</v>
      </c>
      <c r="I333" s="118">
        <f t="shared" si="63"/>
        <v>82690</v>
      </c>
      <c r="J333" s="118">
        <f t="shared" si="53"/>
        <v>98.0959724776084</v>
      </c>
    </row>
    <row r="334" spans="1:10" ht="22.5">
      <c r="A334" s="82">
        <v>328</v>
      </c>
      <c r="B334" s="83">
        <v>834</v>
      </c>
      <c r="C334" s="50" t="s">
        <v>73</v>
      </c>
      <c r="D334" s="119" t="s">
        <v>177</v>
      </c>
      <c r="E334" s="119" t="s">
        <v>165</v>
      </c>
      <c r="F334" s="82" t="s">
        <v>295</v>
      </c>
      <c r="G334" s="119" t="s">
        <v>74</v>
      </c>
      <c r="H334" s="119">
        <v>84295</v>
      </c>
      <c r="I334" s="119">
        <f>48395+34295</f>
        <v>82690</v>
      </c>
      <c r="J334" s="118">
        <f t="shared" si="53"/>
        <v>98.0959724776084</v>
      </c>
    </row>
    <row r="335" spans="1:10" ht="78.75">
      <c r="A335" s="82">
        <v>329</v>
      </c>
      <c r="B335" s="83">
        <v>834</v>
      </c>
      <c r="C335" s="90" t="s">
        <v>523</v>
      </c>
      <c r="D335" s="118" t="s">
        <v>177</v>
      </c>
      <c r="E335" s="118" t="s">
        <v>165</v>
      </c>
      <c r="F335" s="82" t="s">
        <v>543</v>
      </c>
      <c r="G335" s="118"/>
      <c r="H335" s="162">
        <f>H336+H339+H343</f>
        <v>555872</v>
      </c>
      <c r="I335" s="162">
        <f>I336+I339+I343</f>
        <v>519427.32</v>
      </c>
      <c r="J335" s="118">
        <f t="shared" si="53"/>
        <v>93.44369207299522</v>
      </c>
    </row>
    <row r="336" spans="1:12" ht="56.25">
      <c r="A336" s="82">
        <v>330</v>
      </c>
      <c r="B336" s="83">
        <v>834</v>
      </c>
      <c r="C336" s="44" t="s">
        <v>63</v>
      </c>
      <c r="D336" s="118" t="s">
        <v>177</v>
      </c>
      <c r="E336" s="118" t="s">
        <v>165</v>
      </c>
      <c r="F336" s="82"/>
      <c r="G336" s="118" t="s">
        <v>61</v>
      </c>
      <c r="H336" s="118">
        <f>H337+H338</f>
        <v>465872</v>
      </c>
      <c r="I336" s="118">
        <f>I337+I338</f>
        <v>458786.38</v>
      </c>
      <c r="J336" s="118">
        <f t="shared" si="53"/>
        <v>98.47906291856991</v>
      </c>
      <c r="K336" s="154"/>
      <c r="L336" s="154"/>
    </row>
    <row r="337" spans="1:10" ht="12.75">
      <c r="A337" s="82">
        <v>331</v>
      </c>
      <c r="B337" s="83">
        <v>834</v>
      </c>
      <c r="C337" s="44" t="s">
        <v>1138</v>
      </c>
      <c r="D337" s="118" t="s">
        <v>177</v>
      </c>
      <c r="E337" s="118" t="s">
        <v>165</v>
      </c>
      <c r="F337" s="82">
        <v>9160081</v>
      </c>
      <c r="G337" s="82">
        <v>121</v>
      </c>
      <c r="H337" s="118">
        <v>354091</v>
      </c>
      <c r="I337" s="118">
        <v>352731.17</v>
      </c>
      <c r="J337" s="118">
        <f t="shared" si="53"/>
        <v>99.61596595225521</v>
      </c>
    </row>
    <row r="338" spans="1:12" ht="22.5">
      <c r="A338" s="82">
        <v>332</v>
      </c>
      <c r="B338" s="83">
        <v>834</v>
      </c>
      <c r="C338" s="50" t="s">
        <v>89</v>
      </c>
      <c r="D338" s="119" t="s">
        <v>177</v>
      </c>
      <c r="E338" s="119" t="s">
        <v>165</v>
      </c>
      <c r="F338" s="82">
        <v>9160081</v>
      </c>
      <c r="G338" s="171">
        <v>121</v>
      </c>
      <c r="H338" s="158">
        <f>-27593+139374</f>
        <v>111781</v>
      </c>
      <c r="I338" s="158">
        <v>106055.21</v>
      </c>
      <c r="J338" s="118">
        <f t="shared" si="53"/>
        <v>94.87767151841547</v>
      </c>
      <c r="K338" s="154"/>
      <c r="L338" s="154"/>
    </row>
    <row r="339" spans="1:10" ht="66.75" customHeight="1">
      <c r="A339" s="82">
        <v>333</v>
      </c>
      <c r="B339" s="83">
        <v>834</v>
      </c>
      <c r="C339" s="90" t="s">
        <v>399</v>
      </c>
      <c r="D339" s="118" t="s">
        <v>177</v>
      </c>
      <c r="E339" s="118" t="s">
        <v>165</v>
      </c>
      <c r="F339" s="82">
        <v>1629633</v>
      </c>
      <c r="G339" s="118"/>
      <c r="H339" s="118">
        <f aca="true" t="shared" si="64" ref="H339:I341">H340</f>
        <v>40000</v>
      </c>
      <c r="I339" s="118">
        <f t="shared" si="64"/>
        <v>37500</v>
      </c>
      <c r="J339" s="118">
        <f aca="true" t="shared" si="65" ref="J339:J402">I339*100/H339</f>
        <v>93.75</v>
      </c>
    </row>
    <row r="340" spans="1:10" ht="22.5">
      <c r="A340" s="82">
        <v>334</v>
      </c>
      <c r="B340" s="83">
        <v>834</v>
      </c>
      <c r="C340" s="44" t="s">
        <v>66</v>
      </c>
      <c r="D340" s="118" t="s">
        <v>177</v>
      </c>
      <c r="E340" s="118" t="s">
        <v>165</v>
      </c>
      <c r="F340" s="82">
        <v>1629633</v>
      </c>
      <c r="G340" s="118" t="s">
        <v>67</v>
      </c>
      <c r="H340" s="118">
        <f t="shared" si="64"/>
        <v>40000</v>
      </c>
      <c r="I340" s="118">
        <f t="shared" si="64"/>
        <v>37500</v>
      </c>
      <c r="J340" s="118">
        <f t="shared" si="65"/>
        <v>93.75</v>
      </c>
    </row>
    <row r="341" spans="1:10" ht="22.5">
      <c r="A341" s="82">
        <v>335</v>
      </c>
      <c r="B341" s="83">
        <v>834</v>
      </c>
      <c r="C341" s="44" t="s">
        <v>263</v>
      </c>
      <c r="D341" s="118" t="s">
        <v>177</v>
      </c>
      <c r="E341" s="118" t="s">
        <v>165</v>
      </c>
      <c r="F341" s="82">
        <v>1629633</v>
      </c>
      <c r="G341" s="118" t="s">
        <v>68</v>
      </c>
      <c r="H341" s="118">
        <f t="shared" si="64"/>
        <v>40000</v>
      </c>
      <c r="I341" s="118">
        <f t="shared" si="64"/>
        <v>37500</v>
      </c>
      <c r="J341" s="118">
        <f t="shared" si="65"/>
        <v>93.75</v>
      </c>
    </row>
    <row r="342" spans="1:10" ht="22.5">
      <c r="A342" s="82">
        <v>336</v>
      </c>
      <c r="B342" s="83">
        <v>834</v>
      </c>
      <c r="C342" s="50" t="s">
        <v>73</v>
      </c>
      <c r="D342" s="119" t="s">
        <v>177</v>
      </c>
      <c r="E342" s="119" t="s">
        <v>165</v>
      </c>
      <c r="F342" s="82">
        <v>1629633</v>
      </c>
      <c r="G342" s="119" t="s">
        <v>74</v>
      </c>
      <c r="H342" s="119">
        <v>40000</v>
      </c>
      <c r="I342" s="119">
        <v>37500</v>
      </c>
      <c r="J342" s="118">
        <f t="shared" si="65"/>
        <v>93.75</v>
      </c>
    </row>
    <row r="343" spans="1:10" ht="81.75" customHeight="1">
      <c r="A343" s="82">
        <v>337</v>
      </c>
      <c r="B343" s="83">
        <v>834</v>
      </c>
      <c r="C343" s="90" t="s">
        <v>401</v>
      </c>
      <c r="D343" s="118" t="s">
        <v>177</v>
      </c>
      <c r="E343" s="118" t="s">
        <v>165</v>
      </c>
      <c r="F343" s="82">
        <v>1629638</v>
      </c>
      <c r="G343" s="118"/>
      <c r="H343" s="118">
        <f aca="true" t="shared" si="66" ref="H343:I345">H344</f>
        <v>50000</v>
      </c>
      <c r="I343" s="118">
        <f t="shared" si="66"/>
        <v>23140.94</v>
      </c>
      <c r="J343" s="118">
        <f t="shared" si="65"/>
        <v>46.28188</v>
      </c>
    </row>
    <row r="344" spans="1:10" ht="22.5">
      <c r="A344" s="82">
        <v>338</v>
      </c>
      <c r="B344" s="83">
        <v>834</v>
      </c>
      <c r="C344" s="44" t="s">
        <v>66</v>
      </c>
      <c r="D344" s="118" t="s">
        <v>177</v>
      </c>
      <c r="E344" s="118" t="s">
        <v>165</v>
      </c>
      <c r="F344" s="82">
        <v>1629638</v>
      </c>
      <c r="G344" s="118" t="s">
        <v>67</v>
      </c>
      <c r="H344" s="118">
        <f t="shared" si="66"/>
        <v>50000</v>
      </c>
      <c r="I344" s="118">
        <f t="shared" si="66"/>
        <v>23140.94</v>
      </c>
      <c r="J344" s="118">
        <f t="shared" si="65"/>
        <v>46.28188</v>
      </c>
    </row>
    <row r="345" spans="1:10" ht="22.5">
      <c r="A345" s="82">
        <v>339</v>
      </c>
      <c r="B345" s="83">
        <v>834</v>
      </c>
      <c r="C345" s="44" t="s">
        <v>263</v>
      </c>
      <c r="D345" s="118" t="s">
        <v>177</v>
      </c>
      <c r="E345" s="118" t="s">
        <v>165</v>
      </c>
      <c r="F345" s="82">
        <v>1629638</v>
      </c>
      <c r="G345" s="118" t="s">
        <v>68</v>
      </c>
      <c r="H345" s="118">
        <f t="shared" si="66"/>
        <v>50000</v>
      </c>
      <c r="I345" s="118">
        <f t="shared" si="66"/>
        <v>23140.94</v>
      </c>
      <c r="J345" s="118">
        <f t="shared" si="65"/>
        <v>46.28188</v>
      </c>
    </row>
    <row r="346" spans="1:10" ht="22.5">
      <c r="A346" s="82">
        <v>340</v>
      </c>
      <c r="B346" s="83">
        <v>834</v>
      </c>
      <c r="C346" s="50" t="s">
        <v>73</v>
      </c>
      <c r="D346" s="119" t="s">
        <v>177</v>
      </c>
      <c r="E346" s="119" t="s">
        <v>165</v>
      </c>
      <c r="F346" s="82">
        <v>1629638</v>
      </c>
      <c r="G346" s="119" t="s">
        <v>74</v>
      </c>
      <c r="H346" s="119">
        <v>50000</v>
      </c>
      <c r="I346" s="119">
        <v>23140.94</v>
      </c>
      <c r="J346" s="118">
        <f t="shared" si="65"/>
        <v>46.28188</v>
      </c>
    </row>
    <row r="347" spans="1:10" ht="90" hidden="1">
      <c r="A347" s="82">
        <v>341</v>
      </c>
      <c r="B347" s="83">
        <v>834</v>
      </c>
      <c r="C347" s="90" t="s">
        <v>524</v>
      </c>
      <c r="D347" s="118" t="s">
        <v>177</v>
      </c>
      <c r="E347" s="118" t="s">
        <v>165</v>
      </c>
      <c r="F347" s="82" t="s">
        <v>297</v>
      </c>
      <c r="G347" s="118"/>
      <c r="H347" s="118">
        <f aca="true" t="shared" si="67" ref="H347:I349">H348</f>
        <v>0</v>
      </c>
      <c r="I347" s="118">
        <f t="shared" si="67"/>
        <v>0</v>
      </c>
      <c r="J347" s="118" t="e">
        <f t="shared" si="65"/>
        <v>#DIV/0!</v>
      </c>
    </row>
    <row r="348" spans="1:10" ht="22.5" hidden="1">
      <c r="A348" s="82">
        <v>342</v>
      </c>
      <c r="B348" s="83">
        <v>834</v>
      </c>
      <c r="C348" s="44" t="s">
        <v>66</v>
      </c>
      <c r="D348" s="118" t="s">
        <v>177</v>
      </c>
      <c r="E348" s="118" t="s">
        <v>165</v>
      </c>
      <c r="F348" s="82" t="s">
        <v>297</v>
      </c>
      <c r="G348" s="118" t="s">
        <v>67</v>
      </c>
      <c r="H348" s="118">
        <f t="shared" si="67"/>
        <v>0</v>
      </c>
      <c r="I348" s="118">
        <f t="shared" si="67"/>
        <v>0</v>
      </c>
      <c r="J348" s="118" t="e">
        <f t="shared" si="65"/>
        <v>#DIV/0!</v>
      </c>
    </row>
    <row r="349" spans="1:10" ht="22.5" hidden="1">
      <c r="A349" s="82">
        <v>343</v>
      </c>
      <c r="B349" s="83">
        <v>834</v>
      </c>
      <c r="C349" s="44" t="s">
        <v>263</v>
      </c>
      <c r="D349" s="118" t="s">
        <v>177</v>
      </c>
      <c r="E349" s="118" t="s">
        <v>165</v>
      </c>
      <c r="F349" s="82" t="s">
        <v>297</v>
      </c>
      <c r="G349" s="118" t="s">
        <v>68</v>
      </c>
      <c r="H349" s="118">
        <f t="shared" si="67"/>
        <v>0</v>
      </c>
      <c r="I349" s="118">
        <f t="shared" si="67"/>
        <v>0</v>
      </c>
      <c r="J349" s="118" t="e">
        <f t="shared" si="65"/>
        <v>#DIV/0!</v>
      </c>
    </row>
    <row r="350" spans="1:10" ht="22.5" hidden="1">
      <c r="A350" s="82">
        <v>344</v>
      </c>
      <c r="B350" s="83">
        <v>834</v>
      </c>
      <c r="C350" s="50" t="s">
        <v>73</v>
      </c>
      <c r="D350" s="119" t="s">
        <v>177</v>
      </c>
      <c r="E350" s="119" t="s">
        <v>165</v>
      </c>
      <c r="F350" s="82" t="s">
        <v>297</v>
      </c>
      <c r="G350" s="119" t="s">
        <v>74</v>
      </c>
      <c r="H350" s="119">
        <v>0</v>
      </c>
      <c r="I350" s="119">
        <v>0</v>
      </c>
      <c r="J350" s="118" t="e">
        <f t="shared" si="65"/>
        <v>#DIV/0!</v>
      </c>
    </row>
    <row r="351" spans="1:10" ht="112.5" hidden="1">
      <c r="A351" s="82">
        <v>345</v>
      </c>
      <c r="B351" s="83">
        <v>834</v>
      </c>
      <c r="C351" s="90" t="s">
        <v>525</v>
      </c>
      <c r="D351" s="118" t="s">
        <v>177</v>
      </c>
      <c r="E351" s="118" t="s">
        <v>165</v>
      </c>
      <c r="F351" s="82" t="s">
        <v>299</v>
      </c>
      <c r="G351" s="118"/>
      <c r="H351" s="118">
        <f aca="true" t="shared" si="68" ref="H351:I353">H352</f>
        <v>0</v>
      </c>
      <c r="I351" s="118">
        <f t="shared" si="68"/>
        <v>0</v>
      </c>
      <c r="J351" s="118" t="e">
        <f t="shared" si="65"/>
        <v>#DIV/0!</v>
      </c>
    </row>
    <row r="352" spans="1:10" ht="22.5" hidden="1">
      <c r="A352" s="82">
        <v>346</v>
      </c>
      <c r="B352" s="83">
        <v>834</v>
      </c>
      <c r="C352" s="44" t="s">
        <v>66</v>
      </c>
      <c r="D352" s="118" t="s">
        <v>177</v>
      </c>
      <c r="E352" s="118" t="s">
        <v>165</v>
      </c>
      <c r="F352" s="82" t="s">
        <v>299</v>
      </c>
      <c r="G352" s="118" t="s">
        <v>67</v>
      </c>
      <c r="H352" s="118">
        <f t="shared" si="68"/>
        <v>0</v>
      </c>
      <c r="I352" s="118">
        <f t="shared" si="68"/>
        <v>0</v>
      </c>
      <c r="J352" s="118" t="e">
        <f t="shared" si="65"/>
        <v>#DIV/0!</v>
      </c>
    </row>
    <row r="353" spans="1:10" ht="22.5" hidden="1">
      <c r="A353" s="82">
        <v>347</v>
      </c>
      <c r="B353" s="83">
        <v>834</v>
      </c>
      <c r="C353" s="44" t="s">
        <v>263</v>
      </c>
      <c r="D353" s="118" t="s">
        <v>177</v>
      </c>
      <c r="E353" s="118" t="s">
        <v>165</v>
      </c>
      <c r="F353" s="82" t="s">
        <v>299</v>
      </c>
      <c r="G353" s="118" t="s">
        <v>68</v>
      </c>
      <c r="H353" s="118">
        <f t="shared" si="68"/>
        <v>0</v>
      </c>
      <c r="I353" s="118">
        <f t="shared" si="68"/>
        <v>0</v>
      </c>
      <c r="J353" s="118" t="e">
        <f t="shared" si="65"/>
        <v>#DIV/0!</v>
      </c>
    </row>
    <row r="354" spans="1:10" ht="22.5" hidden="1">
      <c r="A354" s="82">
        <v>348</v>
      </c>
      <c r="B354" s="83">
        <v>834</v>
      </c>
      <c r="C354" s="50" t="s">
        <v>73</v>
      </c>
      <c r="D354" s="119" t="s">
        <v>177</v>
      </c>
      <c r="E354" s="119" t="s">
        <v>165</v>
      </c>
      <c r="F354" s="82" t="s">
        <v>299</v>
      </c>
      <c r="G354" s="119" t="s">
        <v>74</v>
      </c>
      <c r="H354" s="158">
        <v>0</v>
      </c>
      <c r="I354" s="158">
        <v>0</v>
      </c>
      <c r="J354" s="118" t="e">
        <f t="shared" si="65"/>
        <v>#DIV/0!</v>
      </c>
    </row>
    <row r="355" spans="1:10" ht="22.5" hidden="1">
      <c r="A355" s="82">
        <v>349</v>
      </c>
      <c r="B355" s="83">
        <v>834</v>
      </c>
      <c r="C355" s="44" t="s">
        <v>407</v>
      </c>
      <c r="D355" s="118" t="s">
        <v>177</v>
      </c>
      <c r="E355" s="118" t="s">
        <v>165</v>
      </c>
      <c r="F355" s="82" t="s">
        <v>406</v>
      </c>
      <c r="G355" s="118"/>
      <c r="H355" s="118">
        <v>0</v>
      </c>
      <c r="I355" s="118">
        <v>0</v>
      </c>
      <c r="J355" s="118" t="e">
        <f t="shared" si="65"/>
        <v>#DIV/0!</v>
      </c>
    </row>
    <row r="356" spans="1:10" ht="12.75" hidden="1">
      <c r="A356" s="82">
        <v>350</v>
      </c>
      <c r="B356" s="83">
        <v>834</v>
      </c>
      <c r="C356" s="44" t="s">
        <v>424</v>
      </c>
      <c r="D356" s="118" t="s">
        <v>177</v>
      </c>
      <c r="E356" s="118" t="s">
        <v>165</v>
      </c>
      <c r="F356" s="82" t="s">
        <v>406</v>
      </c>
      <c r="G356" s="118"/>
      <c r="H356" s="118">
        <v>0</v>
      </c>
      <c r="I356" s="118">
        <v>0</v>
      </c>
      <c r="J356" s="118" t="e">
        <f t="shared" si="65"/>
        <v>#DIV/0!</v>
      </c>
    </row>
    <row r="357" spans="1:10" ht="67.5" hidden="1">
      <c r="A357" s="82">
        <v>351</v>
      </c>
      <c r="B357" s="83">
        <v>834</v>
      </c>
      <c r="C357" s="44" t="s">
        <v>425</v>
      </c>
      <c r="D357" s="118" t="s">
        <v>177</v>
      </c>
      <c r="E357" s="118" t="s">
        <v>165</v>
      </c>
      <c r="F357" s="82" t="s">
        <v>403</v>
      </c>
      <c r="G357" s="118"/>
      <c r="H357" s="118">
        <v>0</v>
      </c>
      <c r="I357" s="118">
        <v>0</v>
      </c>
      <c r="J357" s="118" t="e">
        <f t="shared" si="65"/>
        <v>#DIV/0!</v>
      </c>
    </row>
    <row r="358" spans="1:10" ht="22.5" hidden="1">
      <c r="A358" s="82">
        <v>352</v>
      </c>
      <c r="B358" s="83">
        <v>834</v>
      </c>
      <c r="C358" s="44" t="s">
        <v>66</v>
      </c>
      <c r="D358" s="118" t="s">
        <v>177</v>
      </c>
      <c r="E358" s="118" t="s">
        <v>165</v>
      </c>
      <c r="F358" s="82" t="s">
        <v>403</v>
      </c>
      <c r="G358" s="118" t="s">
        <v>67</v>
      </c>
      <c r="H358" s="118">
        <f>H359</f>
        <v>0</v>
      </c>
      <c r="I358" s="118">
        <f>I359</f>
        <v>0</v>
      </c>
      <c r="J358" s="118" t="e">
        <f t="shared" si="65"/>
        <v>#DIV/0!</v>
      </c>
    </row>
    <row r="359" spans="1:10" ht="22.5" hidden="1">
      <c r="A359" s="82">
        <v>353</v>
      </c>
      <c r="B359" s="83">
        <v>834</v>
      </c>
      <c r="C359" s="44" t="s">
        <v>263</v>
      </c>
      <c r="D359" s="118" t="s">
        <v>177</v>
      </c>
      <c r="E359" s="118" t="s">
        <v>165</v>
      </c>
      <c r="F359" s="82" t="s">
        <v>403</v>
      </c>
      <c r="G359" s="118" t="s">
        <v>68</v>
      </c>
      <c r="H359" s="118">
        <f>H360</f>
        <v>0</v>
      </c>
      <c r="I359" s="118">
        <f>I360</f>
        <v>0</v>
      </c>
      <c r="J359" s="118" t="e">
        <f t="shared" si="65"/>
        <v>#DIV/0!</v>
      </c>
    </row>
    <row r="360" spans="1:10" ht="22.5" hidden="1">
      <c r="A360" s="82">
        <v>354</v>
      </c>
      <c r="B360" s="83">
        <v>834</v>
      </c>
      <c r="C360" s="50" t="s">
        <v>73</v>
      </c>
      <c r="D360" s="119" t="s">
        <v>177</v>
      </c>
      <c r="E360" s="119" t="s">
        <v>165</v>
      </c>
      <c r="F360" s="82" t="s">
        <v>403</v>
      </c>
      <c r="G360" s="119" t="s">
        <v>74</v>
      </c>
      <c r="H360" s="158">
        <v>0</v>
      </c>
      <c r="I360" s="158">
        <v>0</v>
      </c>
      <c r="J360" s="118" t="e">
        <f t="shared" si="65"/>
        <v>#DIV/0!</v>
      </c>
    </row>
    <row r="361" spans="1:10" ht="22.5" hidden="1">
      <c r="A361" s="82">
        <v>355</v>
      </c>
      <c r="B361" s="83">
        <v>834</v>
      </c>
      <c r="C361" s="44" t="s">
        <v>97</v>
      </c>
      <c r="D361" s="118" t="s">
        <v>177</v>
      </c>
      <c r="E361" s="118" t="s">
        <v>165</v>
      </c>
      <c r="F361" s="82" t="s">
        <v>405</v>
      </c>
      <c r="G361" s="118"/>
      <c r="H361" s="118">
        <v>0</v>
      </c>
      <c r="I361" s="118">
        <v>0</v>
      </c>
      <c r="J361" s="118" t="e">
        <f t="shared" si="65"/>
        <v>#DIV/0!</v>
      </c>
    </row>
    <row r="362" spans="1:10" ht="136.5" customHeight="1" hidden="1">
      <c r="A362" s="82">
        <v>356</v>
      </c>
      <c r="B362" s="83">
        <v>834</v>
      </c>
      <c r="C362" s="88" t="s">
        <v>532</v>
      </c>
      <c r="D362" s="118" t="s">
        <v>177</v>
      </c>
      <c r="E362" s="118" t="s">
        <v>165</v>
      </c>
      <c r="F362" s="82" t="s">
        <v>404</v>
      </c>
      <c r="G362" s="118"/>
      <c r="H362" s="118">
        <v>0</v>
      </c>
      <c r="I362" s="118">
        <v>0</v>
      </c>
      <c r="J362" s="118" t="e">
        <f t="shared" si="65"/>
        <v>#DIV/0!</v>
      </c>
    </row>
    <row r="363" spans="1:10" ht="22.5" hidden="1">
      <c r="A363" s="82">
        <v>357</v>
      </c>
      <c r="B363" s="83">
        <v>834</v>
      </c>
      <c r="C363" s="44" t="s">
        <v>66</v>
      </c>
      <c r="D363" s="118" t="s">
        <v>177</v>
      </c>
      <c r="E363" s="118" t="s">
        <v>165</v>
      </c>
      <c r="F363" s="82" t="s">
        <v>404</v>
      </c>
      <c r="G363" s="118" t="s">
        <v>67</v>
      </c>
      <c r="H363" s="118">
        <f>H364</f>
        <v>0</v>
      </c>
      <c r="I363" s="118">
        <f>I364</f>
        <v>0</v>
      </c>
      <c r="J363" s="118" t="e">
        <f t="shared" si="65"/>
        <v>#DIV/0!</v>
      </c>
    </row>
    <row r="364" spans="1:10" ht="21.75" customHeight="1" hidden="1">
      <c r="A364" s="82">
        <v>358</v>
      </c>
      <c r="B364" s="83">
        <v>834</v>
      </c>
      <c r="C364" s="44" t="s">
        <v>263</v>
      </c>
      <c r="D364" s="118" t="s">
        <v>177</v>
      </c>
      <c r="E364" s="118" t="s">
        <v>165</v>
      </c>
      <c r="F364" s="82" t="s">
        <v>404</v>
      </c>
      <c r="G364" s="118" t="s">
        <v>68</v>
      </c>
      <c r="H364" s="118">
        <f>H365</f>
        <v>0</v>
      </c>
      <c r="I364" s="118">
        <f>I365</f>
        <v>0</v>
      </c>
      <c r="J364" s="118" t="e">
        <f t="shared" si="65"/>
        <v>#DIV/0!</v>
      </c>
    </row>
    <row r="365" spans="1:10" ht="22.5" hidden="1">
      <c r="A365" s="82">
        <v>359</v>
      </c>
      <c r="B365" s="83">
        <v>834</v>
      </c>
      <c r="C365" s="50" t="s">
        <v>73</v>
      </c>
      <c r="D365" s="119" t="s">
        <v>177</v>
      </c>
      <c r="E365" s="119" t="s">
        <v>165</v>
      </c>
      <c r="F365" s="82" t="s">
        <v>404</v>
      </c>
      <c r="G365" s="119" t="s">
        <v>74</v>
      </c>
      <c r="H365" s="158">
        <v>0</v>
      </c>
      <c r="I365" s="158">
        <v>0</v>
      </c>
      <c r="J365" s="118" t="e">
        <f t="shared" si="65"/>
        <v>#DIV/0!</v>
      </c>
    </row>
    <row r="366" spans="1:10" ht="12.75">
      <c r="A366" s="82">
        <v>360</v>
      </c>
      <c r="B366" s="83">
        <v>834</v>
      </c>
      <c r="C366" s="44" t="s">
        <v>54</v>
      </c>
      <c r="D366" s="118" t="s">
        <v>203</v>
      </c>
      <c r="E366" s="118"/>
      <c r="F366" s="82"/>
      <c r="G366" s="118"/>
      <c r="H366" s="162">
        <f>H367+H372</f>
        <v>250880</v>
      </c>
      <c r="I366" s="162">
        <f>I367+I372</f>
        <v>247472</v>
      </c>
      <c r="J366" s="118">
        <f t="shared" si="65"/>
        <v>98.64158163265306</v>
      </c>
    </row>
    <row r="367" spans="1:10" ht="12.75">
      <c r="A367" s="82">
        <v>361</v>
      </c>
      <c r="B367" s="83">
        <v>834</v>
      </c>
      <c r="C367" s="44" t="s">
        <v>55</v>
      </c>
      <c r="D367" s="118" t="s">
        <v>203</v>
      </c>
      <c r="E367" s="118" t="s">
        <v>165</v>
      </c>
      <c r="F367" s="82"/>
      <c r="G367" s="118"/>
      <c r="H367" s="118">
        <f aca="true" t="shared" si="69" ref="H367:I370">H368</f>
        <v>60000</v>
      </c>
      <c r="I367" s="118">
        <f t="shared" si="69"/>
        <v>56592</v>
      </c>
      <c r="J367" s="118">
        <f t="shared" si="65"/>
        <v>94.32</v>
      </c>
    </row>
    <row r="368" spans="1:10" ht="24" customHeight="1">
      <c r="A368" s="82">
        <v>362</v>
      </c>
      <c r="B368" s="83">
        <v>834</v>
      </c>
      <c r="C368" s="88" t="s">
        <v>408</v>
      </c>
      <c r="D368" s="118" t="s">
        <v>203</v>
      </c>
      <c r="E368" s="118" t="s">
        <v>165</v>
      </c>
      <c r="F368" s="82" t="s">
        <v>321</v>
      </c>
      <c r="G368" s="118"/>
      <c r="H368" s="118">
        <f t="shared" si="69"/>
        <v>60000</v>
      </c>
      <c r="I368" s="118">
        <f t="shared" si="69"/>
        <v>56592</v>
      </c>
      <c r="J368" s="118">
        <f t="shared" si="65"/>
        <v>94.32</v>
      </c>
    </row>
    <row r="369" spans="1:10" ht="13.5" customHeight="1">
      <c r="A369" s="82">
        <v>363</v>
      </c>
      <c r="B369" s="83">
        <v>834</v>
      </c>
      <c r="C369" s="44" t="s">
        <v>311</v>
      </c>
      <c r="D369" s="118" t="s">
        <v>203</v>
      </c>
      <c r="E369" s="118" t="s">
        <v>165</v>
      </c>
      <c r="F369" s="82" t="s">
        <v>128</v>
      </c>
      <c r="G369" s="118" t="s">
        <v>310</v>
      </c>
      <c r="H369" s="118">
        <f t="shared" si="69"/>
        <v>60000</v>
      </c>
      <c r="I369" s="118">
        <f t="shared" si="69"/>
        <v>56592</v>
      </c>
      <c r="J369" s="118">
        <f t="shared" si="65"/>
        <v>94.32</v>
      </c>
    </row>
    <row r="370" spans="1:10" ht="22.5">
      <c r="A370" s="82">
        <v>364</v>
      </c>
      <c r="B370" s="83">
        <v>834</v>
      </c>
      <c r="C370" s="44" t="s">
        <v>312</v>
      </c>
      <c r="D370" s="118" t="s">
        <v>203</v>
      </c>
      <c r="E370" s="118" t="s">
        <v>165</v>
      </c>
      <c r="F370" s="82" t="s">
        <v>128</v>
      </c>
      <c r="G370" s="118" t="s">
        <v>313</v>
      </c>
      <c r="H370" s="118">
        <f t="shared" si="69"/>
        <v>60000</v>
      </c>
      <c r="I370" s="118">
        <f t="shared" si="69"/>
        <v>56592</v>
      </c>
      <c r="J370" s="118">
        <f t="shared" si="65"/>
        <v>94.32</v>
      </c>
    </row>
    <row r="371" spans="1:10" ht="22.5">
      <c r="A371" s="82">
        <v>365</v>
      </c>
      <c r="B371" s="83">
        <v>834</v>
      </c>
      <c r="C371" s="50" t="s">
        <v>426</v>
      </c>
      <c r="D371" s="119" t="s">
        <v>203</v>
      </c>
      <c r="E371" s="119" t="s">
        <v>165</v>
      </c>
      <c r="F371" s="171" t="s">
        <v>128</v>
      </c>
      <c r="G371" s="119" t="s">
        <v>92</v>
      </c>
      <c r="H371" s="119">
        <v>60000</v>
      </c>
      <c r="I371" s="119">
        <v>56592</v>
      </c>
      <c r="J371" s="118">
        <f t="shared" si="65"/>
        <v>94.32</v>
      </c>
    </row>
    <row r="372" spans="1:10" ht="12.75">
      <c r="A372" s="82">
        <v>366</v>
      </c>
      <c r="B372" s="83">
        <v>834</v>
      </c>
      <c r="C372" s="44" t="s">
        <v>56</v>
      </c>
      <c r="D372" s="118" t="s">
        <v>203</v>
      </c>
      <c r="E372" s="118" t="s">
        <v>199</v>
      </c>
      <c r="F372" s="82"/>
      <c r="G372" s="118"/>
      <c r="H372" s="118">
        <f aca="true" t="shared" si="70" ref="H372:I374">H373</f>
        <v>190880</v>
      </c>
      <c r="I372" s="118">
        <f t="shared" si="70"/>
        <v>190880</v>
      </c>
      <c r="J372" s="118">
        <f t="shared" si="65"/>
        <v>100</v>
      </c>
    </row>
    <row r="373" spans="1:10" ht="12.75">
      <c r="A373" s="82">
        <v>367</v>
      </c>
      <c r="B373" s="83">
        <v>834</v>
      </c>
      <c r="C373" s="44" t="s">
        <v>311</v>
      </c>
      <c r="D373" s="118" t="s">
        <v>203</v>
      </c>
      <c r="E373" s="118" t="s">
        <v>199</v>
      </c>
      <c r="F373" s="82" t="s">
        <v>283</v>
      </c>
      <c r="G373" s="118" t="s">
        <v>310</v>
      </c>
      <c r="H373" s="118">
        <f t="shared" si="70"/>
        <v>190880</v>
      </c>
      <c r="I373" s="118">
        <f t="shared" si="70"/>
        <v>190880</v>
      </c>
      <c r="J373" s="118">
        <f t="shared" si="65"/>
        <v>100</v>
      </c>
    </row>
    <row r="374" spans="1:10" ht="22.5">
      <c r="A374" s="82">
        <v>368</v>
      </c>
      <c r="B374" s="83">
        <v>834</v>
      </c>
      <c r="C374" s="44" t="s">
        <v>312</v>
      </c>
      <c r="D374" s="118" t="s">
        <v>203</v>
      </c>
      <c r="E374" s="118" t="s">
        <v>199</v>
      </c>
      <c r="F374" s="82" t="s">
        <v>283</v>
      </c>
      <c r="G374" s="118" t="s">
        <v>313</v>
      </c>
      <c r="H374" s="118">
        <f t="shared" si="70"/>
        <v>190880</v>
      </c>
      <c r="I374" s="118">
        <f t="shared" si="70"/>
        <v>190880</v>
      </c>
      <c r="J374" s="118">
        <f t="shared" si="65"/>
        <v>100</v>
      </c>
    </row>
    <row r="375" spans="1:10" ht="22.5">
      <c r="A375" s="82">
        <v>369</v>
      </c>
      <c r="B375" s="83">
        <v>834</v>
      </c>
      <c r="C375" s="50" t="s">
        <v>426</v>
      </c>
      <c r="D375" s="119" t="s">
        <v>203</v>
      </c>
      <c r="E375" s="119" t="s">
        <v>199</v>
      </c>
      <c r="F375" s="82" t="s">
        <v>283</v>
      </c>
      <c r="G375" s="119" t="s">
        <v>92</v>
      </c>
      <c r="H375" s="158">
        <v>190880</v>
      </c>
      <c r="I375" s="158">
        <v>190880</v>
      </c>
      <c r="J375" s="118">
        <f t="shared" si="65"/>
        <v>100</v>
      </c>
    </row>
    <row r="376" spans="1:10" ht="12.75">
      <c r="A376" s="82">
        <v>370</v>
      </c>
      <c r="B376" s="83">
        <v>834</v>
      </c>
      <c r="C376" s="44" t="s">
        <v>57</v>
      </c>
      <c r="D376" s="118" t="s">
        <v>183</v>
      </c>
      <c r="E376" s="118"/>
      <c r="F376" s="82"/>
      <c r="G376" s="118"/>
      <c r="H376" s="162">
        <f>H377+H384</f>
        <v>571700</v>
      </c>
      <c r="I376" s="162">
        <f>I377+I384</f>
        <v>569305.0800000001</v>
      </c>
      <c r="J376" s="118">
        <f t="shared" si="65"/>
        <v>99.581087983208</v>
      </c>
    </row>
    <row r="377" spans="1:10" ht="12.75">
      <c r="A377" s="82">
        <v>371</v>
      </c>
      <c r="B377" s="83">
        <v>834</v>
      </c>
      <c r="C377" s="44" t="s">
        <v>427</v>
      </c>
      <c r="D377" s="118" t="s">
        <v>183</v>
      </c>
      <c r="E377" s="118" t="s">
        <v>165</v>
      </c>
      <c r="F377" s="82"/>
      <c r="G377" s="118"/>
      <c r="H377" s="118">
        <f aca="true" t="shared" si="71" ref="H377:I382">H378</f>
        <v>56700</v>
      </c>
      <c r="I377" s="118">
        <f t="shared" si="71"/>
        <v>56700</v>
      </c>
      <c r="J377" s="118">
        <f t="shared" si="65"/>
        <v>100</v>
      </c>
    </row>
    <row r="378" spans="1:10" ht="33.75">
      <c r="A378" s="82">
        <v>372</v>
      </c>
      <c r="B378" s="83">
        <v>834</v>
      </c>
      <c r="C378" s="44" t="s">
        <v>12</v>
      </c>
      <c r="D378" s="118" t="s">
        <v>183</v>
      </c>
      <c r="E378" s="118" t="s">
        <v>165</v>
      </c>
      <c r="F378" s="82" t="s">
        <v>409</v>
      </c>
      <c r="G378" s="118"/>
      <c r="H378" s="118">
        <f t="shared" si="71"/>
        <v>56700</v>
      </c>
      <c r="I378" s="118">
        <f t="shared" si="71"/>
        <v>56700</v>
      </c>
      <c r="J378" s="118">
        <f t="shared" si="65"/>
        <v>100</v>
      </c>
    </row>
    <row r="379" spans="1:10" ht="22.5">
      <c r="A379" s="82">
        <v>373</v>
      </c>
      <c r="B379" s="83">
        <v>834</v>
      </c>
      <c r="C379" s="44" t="s">
        <v>428</v>
      </c>
      <c r="D379" s="118" t="s">
        <v>183</v>
      </c>
      <c r="E379" s="118" t="s">
        <v>165</v>
      </c>
      <c r="F379" s="82" t="s">
        <v>409</v>
      </c>
      <c r="G379" s="118"/>
      <c r="H379" s="118">
        <f t="shared" si="71"/>
        <v>56700</v>
      </c>
      <c r="I379" s="118">
        <f t="shared" si="71"/>
        <v>56700</v>
      </c>
      <c r="J379" s="118">
        <f t="shared" si="65"/>
        <v>100</v>
      </c>
    </row>
    <row r="380" spans="1:10" ht="67.5">
      <c r="A380" s="82">
        <v>374</v>
      </c>
      <c r="B380" s="83">
        <v>834</v>
      </c>
      <c r="C380" s="88" t="s">
        <v>429</v>
      </c>
      <c r="D380" s="118" t="s">
        <v>183</v>
      </c>
      <c r="E380" s="118" t="s">
        <v>165</v>
      </c>
      <c r="F380" s="82" t="s">
        <v>409</v>
      </c>
      <c r="G380" s="118"/>
      <c r="H380" s="118">
        <f t="shared" si="71"/>
        <v>56700</v>
      </c>
      <c r="I380" s="118">
        <f t="shared" si="71"/>
        <v>56700</v>
      </c>
      <c r="J380" s="118">
        <f t="shared" si="65"/>
        <v>100</v>
      </c>
    </row>
    <row r="381" spans="1:10" ht="22.5">
      <c r="A381" s="82">
        <v>375</v>
      </c>
      <c r="B381" s="83">
        <v>834</v>
      </c>
      <c r="C381" s="44" t="s">
        <v>66</v>
      </c>
      <c r="D381" s="118" t="s">
        <v>183</v>
      </c>
      <c r="E381" s="118" t="s">
        <v>166</v>
      </c>
      <c r="F381" s="82" t="s">
        <v>409</v>
      </c>
      <c r="G381" s="118" t="s">
        <v>67</v>
      </c>
      <c r="H381" s="118">
        <f t="shared" si="71"/>
        <v>56700</v>
      </c>
      <c r="I381" s="118">
        <f t="shared" si="71"/>
        <v>56700</v>
      </c>
      <c r="J381" s="118">
        <f t="shared" si="65"/>
        <v>100</v>
      </c>
    </row>
    <row r="382" spans="1:10" ht="22.5" customHeight="1">
      <c r="A382" s="82">
        <v>376</v>
      </c>
      <c r="B382" s="83">
        <v>834</v>
      </c>
      <c r="C382" s="44" t="s">
        <v>263</v>
      </c>
      <c r="D382" s="118" t="s">
        <v>183</v>
      </c>
      <c r="E382" s="118" t="s">
        <v>166</v>
      </c>
      <c r="F382" s="82" t="s">
        <v>409</v>
      </c>
      <c r="G382" s="118" t="s">
        <v>68</v>
      </c>
      <c r="H382" s="118">
        <f t="shared" si="71"/>
        <v>56700</v>
      </c>
      <c r="I382" s="118">
        <f t="shared" si="71"/>
        <v>56700</v>
      </c>
      <c r="J382" s="118">
        <f t="shared" si="65"/>
        <v>100</v>
      </c>
    </row>
    <row r="383" spans="1:10" ht="22.5">
      <c r="A383" s="82">
        <v>377</v>
      </c>
      <c r="B383" s="83">
        <v>834</v>
      </c>
      <c r="C383" s="50" t="s">
        <v>73</v>
      </c>
      <c r="D383" s="119" t="s">
        <v>183</v>
      </c>
      <c r="E383" s="119" t="s">
        <v>166</v>
      </c>
      <c r="F383" s="82" t="s">
        <v>409</v>
      </c>
      <c r="G383" s="119" t="s">
        <v>74</v>
      </c>
      <c r="H383" s="119">
        <v>56700</v>
      </c>
      <c r="I383" s="119">
        <v>56700</v>
      </c>
      <c r="J383" s="118">
        <f t="shared" si="65"/>
        <v>100</v>
      </c>
    </row>
    <row r="384" spans="1:10" ht="12.75">
      <c r="A384" s="82">
        <v>378</v>
      </c>
      <c r="B384" s="83">
        <v>834</v>
      </c>
      <c r="C384" s="44" t="s">
        <v>314</v>
      </c>
      <c r="D384" s="118" t="s">
        <v>183</v>
      </c>
      <c r="E384" s="118" t="s">
        <v>166</v>
      </c>
      <c r="F384" s="82"/>
      <c r="G384" s="118"/>
      <c r="H384" s="118">
        <f>H385</f>
        <v>515000</v>
      </c>
      <c r="I384" s="118">
        <f>I385</f>
        <v>512605.08</v>
      </c>
      <c r="J384" s="118">
        <f t="shared" si="65"/>
        <v>99.53496699029127</v>
      </c>
    </row>
    <row r="385" spans="1:10" ht="46.5" customHeight="1">
      <c r="A385" s="82">
        <v>379</v>
      </c>
      <c r="B385" s="83">
        <v>834</v>
      </c>
      <c r="C385" s="44" t="s">
        <v>410</v>
      </c>
      <c r="D385" s="118" t="s">
        <v>183</v>
      </c>
      <c r="E385" s="118" t="s">
        <v>166</v>
      </c>
      <c r="F385" s="82" t="s">
        <v>315</v>
      </c>
      <c r="G385" s="118"/>
      <c r="H385" s="118">
        <f>H386</f>
        <v>515000</v>
      </c>
      <c r="I385" s="118">
        <f>I386</f>
        <v>512605.08</v>
      </c>
      <c r="J385" s="118">
        <f t="shared" si="65"/>
        <v>99.53496699029127</v>
      </c>
    </row>
    <row r="386" spans="1:10" ht="12.75">
      <c r="A386" s="82">
        <v>380</v>
      </c>
      <c r="B386" s="83">
        <v>834</v>
      </c>
      <c r="C386" s="44" t="s">
        <v>411</v>
      </c>
      <c r="D386" s="118" t="s">
        <v>183</v>
      </c>
      <c r="E386" s="118" t="s">
        <v>166</v>
      </c>
      <c r="F386" s="82" t="s">
        <v>315</v>
      </c>
      <c r="G386" s="118"/>
      <c r="H386" s="118">
        <f>H387+H391+H395+H399+H403+H407</f>
        <v>515000</v>
      </c>
      <c r="I386" s="118">
        <f>I387+I391+I395+I399+I403+I407</f>
        <v>512605.08</v>
      </c>
      <c r="J386" s="118">
        <f t="shared" si="65"/>
        <v>99.53496699029127</v>
      </c>
    </row>
    <row r="387" spans="1:10" ht="78.75">
      <c r="A387" s="82">
        <v>381</v>
      </c>
      <c r="B387" s="83">
        <v>834</v>
      </c>
      <c r="C387" s="90" t="s">
        <v>526</v>
      </c>
      <c r="D387" s="118" t="s">
        <v>183</v>
      </c>
      <c r="E387" s="118" t="s">
        <v>166</v>
      </c>
      <c r="F387" s="82" t="s">
        <v>316</v>
      </c>
      <c r="G387" s="118"/>
      <c r="H387" s="118">
        <f aca="true" t="shared" si="72" ref="H387:I389">H388</f>
        <v>300000</v>
      </c>
      <c r="I387" s="118">
        <f t="shared" si="72"/>
        <v>299005.08</v>
      </c>
      <c r="J387" s="118">
        <f t="shared" si="65"/>
        <v>99.66836</v>
      </c>
    </row>
    <row r="388" spans="1:10" ht="22.5">
      <c r="A388" s="82">
        <v>382</v>
      </c>
      <c r="B388" s="83">
        <v>834</v>
      </c>
      <c r="C388" s="44" t="s">
        <v>66</v>
      </c>
      <c r="D388" s="118" t="s">
        <v>183</v>
      </c>
      <c r="E388" s="118" t="s">
        <v>166</v>
      </c>
      <c r="F388" s="82" t="s">
        <v>316</v>
      </c>
      <c r="G388" s="118" t="s">
        <v>67</v>
      </c>
      <c r="H388" s="118">
        <f t="shared" si="72"/>
        <v>300000</v>
      </c>
      <c r="I388" s="118">
        <f t="shared" si="72"/>
        <v>299005.08</v>
      </c>
      <c r="J388" s="118">
        <f t="shared" si="65"/>
        <v>99.66836</v>
      </c>
    </row>
    <row r="389" spans="1:10" ht="22.5">
      <c r="A389" s="82">
        <v>383</v>
      </c>
      <c r="B389" s="83">
        <v>834</v>
      </c>
      <c r="C389" s="44" t="s">
        <v>263</v>
      </c>
      <c r="D389" s="118" t="s">
        <v>183</v>
      </c>
      <c r="E389" s="118" t="s">
        <v>166</v>
      </c>
      <c r="F389" s="82" t="s">
        <v>316</v>
      </c>
      <c r="G389" s="118" t="s">
        <v>68</v>
      </c>
      <c r="H389" s="118">
        <f t="shared" si="72"/>
        <v>300000</v>
      </c>
      <c r="I389" s="118">
        <f t="shared" si="72"/>
        <v>299005.08</v>
      </c>
      <c r="J389" s="118">
        <f t="shared" si="65"/>
        <v>99.66836</v>
      </c>
    </row>
    <row r="390" spans="1:10" ht="22.5">
      <c r="A390" s="82">
        <v>384</v>
      </c>
      <c r="B390" s="83">
        <v>834</v>
      </c>
      <c r="C390" s="50" t="s">
        <v>73</v>
      </c>
      <c r="D390" s="119" t="s">
        <v>183</v>
      </c>
      <c r="E390" s="119" t="s">
        <v>166</v>
      </c>
      <c r="F390" s="82" t="s">
        <v>316</v>
      </c>
      <c r="G390" s="119" t="s">
        <v>74</v>
      </c>
      <c r="H390" s="119">
        <v>300000</v>
      </c>
      <c r="I390" s="119">
        <v>299005.08</v>
      </c>
      <c r="J390" s="118">
        <f t="shared" si="65"/>
        <v>99.66836</v>
      </c>
    </row>
    <row r="391" spans="1:10" ht="73.5" customHeight="1">
      <c r="A391" s="82">
        <v>385</v>
      </c>
      <c r="B391" s="83">
        <v>834</v>
      </c>
      <c r="C391" s="90" t="s">
        <v>527</v>
      </c>
      <c r="D391" s="118" t="s">
        <v>183</v>
      </c>
      <c r="E391" s="118" t="s">
        <v>166</v>
      </c>
      <c r="F391" s="82" t="s">
        <v>317</v>
      </c>
      <c r="G391" s="118"/>
      <c r="H391" s="118">
        <f aca="true" t="shared" si="73" ref="H391:I393">H392</f>
        <v>50000</v>
      </c>
      <c r="I391" s="118">
        <f t="shared" si="73"/>
        <v>50000</v>
      </c>
      <c r="J391" s="118">
        <f t="shared" si="65"/>
        <v>100</v>
      </c>
    </row>
    <row r="392" spans="1:10" ht="22.5">
      <c r="A392" s="82">
        <v>386</v>
      </c>
      <c r="B392" s="83">
        <v>834</v>
      </c>
      <c r="C392" s="44" t="s">
        <v>66</v>
      </c>
      <c r="D392" s="118" t="s">
        <v>183</v>
      </c>
      <c r="E392" s="118" t="s">
        <v>166</v>
      </c>
      <c r="F392" s="82" t="s">
        <v>317</v>
      </c>
      <c r="G392" s="118" t="s">
        <v>67</v>
      </c>
      <c r="H392" s="118">
        <f t="shared" si="73"/>
        <v>50000</v>
      </c>
      <c r="I392" s="118">
        <f t="shared" si="73"/>
        <v>50000</v>
      </c>
      <c r="J392" s="118">
        <f t="shared" si="65"/>
        <v>100</v>
      </c>
    </row>
    <row r="393" spans="1:10" ht="22.5">
      <c r="A393" s="82">
        <v>387</v>
      </c>
      <c r="B393" s="83">
        <v>834</v>
      </c>
      <c r="C393" s="44" t="s">
        <v>263</v>
      </c>
      <c r="D393" s="118" t="s">
        <v>183</v>
      </c>
      <c r="E393" s="118" t="s">
        <v>166</v>
      </c>
      <c r="F393" s="82" t="s">
        <v>317</v>
      </c>
      <c r="G393" s="118" t="s">
        <v>68</v>
      </c>
      <c r="H393" s="118">
        <f t="shared" si="73"/>
        <v>50000</v>
      </c>
      <c r="I393" s="118">
        <f t="shared" si="73"/>
        <v>50000</v>
      </c>
      <c r="J393" s="118">
        <f t="shared" si="65"/>
        <v>100</v>
      </c>
    </row>
    <row r="394" spans="1:10" ht="22.5">
      <c r="A394" s="82">
        <v>388</v>
      </c>
      <c r="B394" s="83">
        <v>834</v>
      </c>
      <c r="C394" s="50" t="s">
        <v>73</v>
      </c>
      <c r="D394" s="119" t="s">
        <v>183</v>
      </c>
      <c r="E394" s="119" t="s">
        <v>166</v>
      </c>
      <c r="F394" s="82" t="s">
        <v>317</v>
      </c>
      <c r="G394" s="119" t="s">
        <v>74</v>
      </c>
      <c r="H394" s="119">
        <v>50000</v>
      </c>
      <c r="I394" s="119">
        <v>50000</v>
      </c>
      <c r="J394" s="118">
        <f t="shared" si="65"/>
        <v>100</v>
      </c>
    </row>
    <row r="395" spans="1:10" ht="78.75">
      <c r="A395" s="82">
        <v>389</v>
      </c>
      <c r="B395" s="83">
        <v>834</v>
      </c>
      <c r="C395" s="90" t="s">
        <v>528</v>
      </c>
      <c r="D395" s="118" t="s">
        <v>183</v>
      </c>
      <c r="E395" s="118" t="s">
        <v>166</v>
      </c>
      <c r="F395" s="82" t="s">
        <v>318</v>
      </c>
      <c r="G395" s="118"/>
      <c r="H395" s="118">
        <f aca="true" t="shared" si="74" ref="H395:I397">H396</f>
        <v>80000</v>
      </c>
      <c r="I395" s="118">
        <f t="shared" si="74"/>
        <v>79600</v>
      </c>
      <c r="J395" s="118">
        <f t="shared" si="65"/>
        <v>99.5</v>
      </c>
    </row>
    <row r="396" spans="1:10" ht="22.5">
      <c r="A396" s="82">
        <v>390</v>
      </c>
      <c r="B396" s="83">
        <v>834</v>
      </c>
      <c r="C396" s="44" t="s">
        <v>66</v>
      </c>
      <c r="D396" s="118" t="s">
        <v>183</v>
      </c>
      <c r="E396" s="118" t="s">
        <v>166</v>
      </c>
      <c r="F396" s="82" t="s">
        <v>318</v>
      </c>
      <c r="G396" s="118" t="s">
        <v>67</v>
      </c>
      <c r="H396" s="118">
        <f t="shared" si="74"/>
        <v>80000</v>
      </c>
      <c r="I396" s="118">
        <f t="shared" si="74"/>
        <v>79600</v>
      </c>
      <c r="J396" s="118">
        <f t="shared" si="65"/>
        <v>99.5</v>
      </c>
    </row>
    <row r="397" spans="1:10" ht="22.5">
      <c r="A397" s="82">
        <v>391</v>
      </c>
      <c r="B397" s="83">
        <v>834</v>
      </c>
      <c r="C397" s="44" t="s">
        <v>263</v>
      </c>
      <c r="D397" s="118" t="s">
        <v>183</v>
      </c>
      <c r="E397" s="118" t="s">
        <v>166</v>
      </c>
      <c r="F397" s="82" t="s">
        <v>318</v>
      </c>
      <c r="G397" s="118" t="s">
        <v>68</v>
      </c>
      <c r="H397" s="118">
        <f t="shared" si="74"/>
        <v>80000</v>
      </c>
      <c r="I397" s="118">
        <f t="shared" si="74"/>
        <v>79600</v>
      </c>
      <c r="J397" s="118">
        <f t="shared" si="65"/>
        <v>99.5</v>
      </c>
    </row>
    <row r="398" spans="1:10" ht="22.5">
      <c r="A398" s="82">
        <v>392</v>
      </c>
      <c r="B398" s="83">
        <v>834</v>
      </c>
      <c r="C398" s="44" t="s">
        <v>73</v>
      </c>
      <c r="D398" s="118" t="s">
        <v>183</v>
      </c>
      <c r="E398" s="118" t="s">
        <v>166</v>
      </c>
      <c r="F398" s="82" t="s">
        <v>318</v>
      </c>
      <c r="G398" s="118" t="s">
        <v>74</v>
      </c>
      <c r="H398" s="118">
        <v>80000</v>
      </c>
      <c r="I398" s="118">
        <v>79600</v>
      </c>
      <c r="J398" s="118">
        <f t="shared" si="65"/>
        <v>99.5</v>
      </c>
    </row>
    <row r="399" spans="1:10" ht="76.5" customHeight="1">
      <c r="A399" s="82">
        <v>393</v>
      </c>
      <c r="B399" s="83">
        <v>834</v>
      </c>
      <c r="C399" s="90" t="s">
        <v>529</v>
      </c>
      <c r="D399" s="118" t="s">
        <v>183</v>
      </c>
      <c r="E399" s="118" t="s">
        <v>166</v>
      </c>
      <c r="F399" s="82" t="s">
        <v>319</v>
      </c>
      <c r="G399" s="118"/>
      <c r="H399" s="118">
        <f aca="true" t="shared" si="75" ref="H399:I401">H400</f>
        <v>40000</v>
      </c>
      <c r="I399" s="118">
        <f t="shared" si="75"/>
        <v>40000</v>
      </c>
      <c r="J399" s="118">
        <f t="shared" si="65"/>
        <v>100</v>
      </c>
    </row>
    <row r="400" spans="1:10" ht="22.5">
      <c r="A400" s="82">
        <v>394</v>
      </c>
      <c r="B400" s="83">
        <v>834</v>
      </c>
      <c r="C400" s="44" t="s">
        <v>66</v>
      </c>
      <c r="D400" s="118" t="s">
        <v>183</v>
      </c>
      <c r="E400" s="118" t="s">
        <v>166</v>
      </c>
      <c r="F400" s="82" t="s">
        <v>319</v>
      </c>
      <c r="G400" s="118" t="s">
        <v>67</v>
      </c>
      <c r="H400" s="118">
        <f t="shared" si="75"/>
        <v>40000</v>
      </c>
      <c r="I400" s="118">
        <f t="shared" si="75"/>
        <v>40000</v>
      </c>
      <c r="J400" s="118">
        <f t="shared" si="65"/>
        <v>100</v>
      </c>
    </row>
    <row r="401" spans="1:10" ht="24" customHeight="1">
      <c r="A401" s="82">
        <v>395</v>
      </c>
      <c r="B401" s="83">
        <v>834</v>
      </c>
      <c r="C401" s="44" t="s">
        <v>263</v>
      </c>
      <c r="D401" s="118" t="s">
        <v>183</v>
      </c>
      <c r="E401" s="118" t="s">
        <v>166</v>
      </c>
      <c r="F401" s="82" t="s">
        <v>319</v>
      </c>
      <c r="G401" s="118" t="s">
        <v>68</v>
      </c>
      <c r="H401" s="118">
        <f t="shared" si="75"/>
        <v>40000</v>
      </c>
      <c r="I401" s="118">
        <f t="shared" si="75"/>
        <v>40000</v>
      </c>
      <c r="J401" s="118">
        <f t="shared" si="65"/>
        <v>100</v>
      </c>
    </row>
    <row r="402" spans="1:10" ht="22.5">
      <c r="A402" s="82">
        <v>396</v>
      </c>
      <c r="B402" s="83">
        <v>834</v>
      </c>
      <c r="C402" s="44" t="s">
        <v>73</v>
      </c>
      <c r="D402" s="118" t="s">
        <v>183</v>
      </c>
      <c r="E402" s="118" t="s">
        <v>166</v>
      </c>
      <c r="F402" s="82" t="s">
        <v>319</v>
      </c>
      <c r="G402" s="118" t="s">
        <v>74</v>
      </c>
      <c r="H402" s="118">
        <v>40000</v>
      </c>
      <c r="I402" s="118">
        <v>40000</v>
      </c>
      <c r="J402" s="118">
        <f t="shared" si="65"/>
        <v>100</v>
      </c>
    </row>
    <row r="403" spans="1:10" ht="67.5">
      <c r="A403" s="82">
        <v>397</v>
      </c>
      <c r="B403" s="83">
        <v>834</v>
      </c>
      <c r="C403" s="90" t="s">
        <v>530</v>
      </c>
      <c r="D403" s="118" t="s">
        <v>183</v>
      </c>
      <c r="E403" s="118" t="s">
        <v>166</v>
      </c>
      <c r="F403" s="82" t="s">
        <v>300</v>
      </c>
      <c r="G403" s="118"/>
      <c r="H403" s="118">
        <f aca="true" t="shared" si="76" ref="H403:I405">H404</f>
        <v>35000</v>
      </c>
      <c r="I403" s="118">
        <f t="shared" si="76"/>
        <v>35000</v>
      </c>
      <c r="J403" s="118">
        <f aca="true" t="shared" si="77" ref="J403:J414">I403*100/H403</f>
        <v>100</v>
      </c>
    </row>
    <row r="404" spans="1:10" ht="22.5">
      <c r="A404" s="82">
        <v>398</v>
      </c>
      <c r="B404" s="83">
        <v>834</v>
      </c>
      <c r="C404" s="44" t="s">
        <v>66</v>
      </c>
      <c r="D404" s="118" t="s">
        <v>183</v>
      </c>
      <c r="E404" s="118" t="s">
        <v>166</v>
      </c>
      <c r="F404" s="82" t="s">
        <v>300</v>
      </c>
      <c r="G404" s="118" t="s">
        <v>67</v>
      </c>
      <c r="H404" s="118">
        <f t="shared" si="76"/>
        <v>35000</v>
      </c>
      <c r="I404" s="118">
        <f t="shared" si="76"/>
        <v>35000</v>
      </c>
      <c r="J404" s="118">
        <f t="shared" si="77"/>
        <v>100</v>
      </c>
    </row>
    <row r="405" spans="1:10" ht="24" customHeight="1">
      <c r="A405" s="82">
        <v>399</v>
      </c>
      <c r="B405" s="83">
        <v>834</v>
      </c>
      <c r="C405" s="44" t="s">
        <v>263</v>
      </c>
      <c r="D405" s="118" t="s">
        <v>183</v>
      </c>
      <c r="E405" s="118" t="s">
        <v>166</v>
      </c>
      <c r="F405" s="82" t="s">
        <v>300</v>
      </c>
      <c r="G405" s="118" t="s">
        <v>68</v>
      </c>
      <c r="H405" s="118">
        <f t="shared" si="76"/>
        <v>35000</v>
      </c>
      <c r="I405" s="118">
        <f t="shared" si="76"/>
        <v>35000</v>
      </c>
      <c r="J405" s="118">
        <f t="shared" si="77"/>
        <v>100</v>
      </c>
    </row>
    <row r="406" spans="1:10" ht="22.5">
      <c r="A406" s="82">
        <v>400</v>
      </c>
      <c r="B406" s="83">
        <v>834</v>
      </c>
      <c r="C406" s="44" t="s">
        <v>73</v>
      </c>
      <c r="D406" s="118" t="s">
        <v>183</v>
      </c>
      <c r="E406" s="118" t="s">
        <v>166</v>
      </c>
      <c r="F406" s="82" t="s">
        <v>300</v>
      </c>
      <c r="G406" s="118" t="s">
        <v>74</v>
      </c>
      <c r="H406" s="118">
        <v>35000</v>
      </c>
      <c r="I406" s="118">
        <v>35000</v>
      </c>
      <c r="J406" s="118">
        <f t="shared" si="77"/>
        <v>100</v>
      </c>
    </row>
    <row r="407" spans="1:10" ht="67.5">
      <c r="A407" s="82">
        <v>405</v>
      </c>
      <c r="B407" s="83">
        <v>834</v>
      </c>
      <c r="C407" s="90" t="s">
        <v>1100</v>
      </c>
      <c r="D407" s="118" t="s">
        <v>183</v>
      </c>
      <c r="E407" s="118" t="s">
        <v>166</v>
      </c>
      <c r="F407" s="82" t="s">
        <v>1101</v>
      </c>
      <c r="G407" s="118"/>
      <c r="H407" s="118">
        <f aca="true" t="shared" si="78" ref="H407:I409">H408</f>
        <v>10000</v>
      </c>
      <c r="I407" s="118">
        <f t="shared" si="78"/>
        <v>9000</v>
      </c>
      <c r="J407" s="118">
        <f t="shared" si="77"/>
        <v>90</v>
      </c>
    </row>
    <row r="408" spans="1:10" ht="22.5">
      <c r="A408" s="82">
        <v>406</v>
      </c>
      <c r="B408" s="83">
        <v>834</v>
      </c>
      <c r="C408" s="44" t="s">
        <v>66</v>
      </c>
      <c r="D408" s="118" t="s">
        <v>183</v>
      </c>
      <c r="E408" s="118" t="s">
        <v>166</v>
      </c>
      <c r="F408" s="82" t="s">
        <v>1101</v>
      </c>
      <c r="G408" s="118" t="s">
        <v>67</v>
      </c>
      <c r="H408" s="118">
        <f t="shared" si="78"/>
        <v>10000</v>
      </c>
      <c r="I408" s="118">
        <f t="shared" si="78"/>
        <v>9000</v>
      </c>
      <c r="J408" s="118">
        <f t="shared" si="77"/>
        <v>90</v>
      </c>
    </row>
    <row r="409" spans="1:10" ht="22.5">
      <c r="A409" s="82">
        <v>407</v>
      </c>
      <c r="B409" s="83">
        <v>834</v>
      </c>
      <c r="C409" s="44" t="s">
        <v>263</v>
      </c>
      <c r="D409" s="118" t="s">
        <v>183</v>
      </c>
      <c r="E409" s="118" t="s">
        <v>166</v>
      </c>
      <c r="F409" s="82" t="s">
        <v>1101</v>
      </c>
      <c r="G409" s="118" t="s">
        <v>68</v>
      </c>
      <c r="H409" s="118">
        <f t="shared" si="78"/>
        <v>10000</v>
      </c>
      <c r="I409" s="118">
        <f t="shared" si="78"/>
        <v>9000</v>
      </c>
      <c r="J409" s="118">
        <f t="shared" si="77"/>
        <v>90</v>
      </c>
    </row>
    <row r="410" spans="1:10" ht="22.5">
      <c r="A410" s="82">
        <v>408</v>
      </c>
      <c r="B410" s="83">
        <v>834</v>
      </c>
      <c r="C410" s="44" t="s">
        <v>73</v>
      </c>
      <c r="D410" s="118" t="s">
        <v>183</v>
      </c>
      <c r="E410" s="118" t="s">
        <v>166</v>
      </c>
      <c r="F410" s="82" t="s">
        <v>1101</v>
      </c>
      <c r="G410" s="118" t="s">
        <v>74</v>
      </c>
      <c r="H410" s="161">
        <v>10000</v>
      </c>
      <c r="I410" s="161">
        <v>9000</v>
      </c>
      <c r="J410" s="118">
        <f t="shared" si="77"/>
        <v>90</v>
      </c>
    </row>
    <row r="411" spans="1:10" ht="12.75" customHeight="1">
      <c r="A411" s="82">
        <v>409</v>
      </c>
      <c r="B411" s="83">
        <v>834</v>
      </c>
      <c r="C411" s="91" t="s">
        <v>488</v>
      </c>
      <c r="D411" s="122">
        <v>14</v>
      </c>
      <c r="E411" s="122"/>
      <c r="F411" s="174"/>
      <c r="G411" s="122"/>
      <c r="H411" s="176">
        <f>H412</f>
        <v>427430</v>
      </c>
      <c r="I411" s="176">
        <f>I412</f>
        <v>427430</v>
      </c>
      <c r="J411" s="118">
        <f t="shared" si="77"/>
        <v>100</v>
      </c>
    </row>
    <row r="412" spans="1:10" ht="12.75" customHeight="1">
      <c r="A412" s="82">
        <v>410</v>
      </c>
      <c r="B412" s="83">
        <v>834</v>
      </c>
      <c r="C412" s="67"/>
      <c r="D412" s="122">
        <v>14</v>
      </c>
      <c r="E412" s="122" t="s">
        <v>199</v>
      </c>
      <c r="F412" s="174"/>
      <c r="G412" s="122"/>
      <c r="H412" s="122">
        <f>H413+H414</f>
        <v>427430</v>
      </c>
      <c r="I412" s="122">
        <f>I413+I414</f>
        <v>427430</v>
      </c>
      <c r="J412" s="118">
        <f t="shared" si="77"/>
        <v>100</v>
      </c>
    </row>
    <row r="413" spans="1:10" ht="23.25" customHeight="1">
      <c r="A413" s="82">
        <v>411</v>
      </c>
      <c r="B413" s="83">
        <v>834</v>
      </c>
      <c r="C413" s="52" t="s">
        <v>485</v>
      </c>
      <c r="D413" s="122" t="s">
        <v>484</v>
      </c>
      <c r="E413" s="122" t="s">
        <v>199</v>
      </c>
      <c r="F413" s="174" t="s">
        <v>128</v>
      </c>
      <c r="G413" s="122" t="s">
        <v>487</v>
      </c>
      <c r="H413" s="122">
        <v>307430</v>
      </c>
      <c r="I413" s="122">
        <v>307430</v>
      </c>
      <c r="J413" s="118">
        <f t="shared" si="77"/>
        <v>100</v>
      </c>
    </row>
    <row r="414" spans="1:10" ht="47.25" customHeight="1">
      <c r="A414" s="82">
        <v>412</v>
      </c>
      <c r="B414" s="83">
        <v>834</v>
      </c>
      <c r="C414" s="52" t="s">
        <v>531</v>
      </c>
      <c r="D414" s="122" t="s">
        <v>484</v>
      </c>
      <c r="E414" s="122" t="s">
        <v>199</v>
      </c>
      <c r="F414" s="174" t="s">
        <v>283</v>
      </c>
      <c r="G414" s="122" t="s">
        <v>487</v>
      </c>
      <c r="H414" s="122">
        <v>120000</v>
      </c>
      <c r="I414" s="122">
        <v>120000</v>
      </c>
      <c r="J414" s="118">
        <f t="shared" si="77"/>
        <v>100</v>
      </c>
    </row>
  </sheetData>
  <sheetProtection/>
  <mergeCells count="11">
    <mergeCell ref="D9:G9"/>
    <mergeCell ref="H9:H10"/>
    <mergeCell ref="B9:B10"/>
    <mergeCell ref="K9:K10"/>
    <mergeCell ref="I9:I10"/>
    <mergeCell ref="J9:J10"/>
    <mergeCell ref="A5:H5"/>
    <mergeCell ref="A8:C8"/>
    <mergeCell ref="A6:H6"/>
    <mergeCell ref="A9:A10"/>
    <mergeCell ref="C9:C10"/>
  </mergeCells>
  <printOptions/>
  <pageMargins left="0.7086614173228347" right="0.1968503937007874" top="0.7480314960629921" bottom="0.7480314960629921" header="0.31496062992125984" footer="0.31496062992125984"/>
  <pageSetup fitToHeight="0" fitToWidth="1" horizontalDpi="600" verticalDpi="600" orientation="portrait" paperSize="9" scale="5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J430"/>
  <sheetViews>
    <sheetView zoomScale="170" zoomScaleNormal="170" zoomScalePageLayoutView="0" workbookViewId="0" topLeftCell="D1">
      <selection activeCell="H3" sqref="H3"/>
    </sheetView>
  </sheetViews>
  <sheetFormatPr defaultColWidth="9.00390625" defaultRowHeight="12.75"/>
  <cols>
    <col min="1" max="1" width="8.00390625" style="26" customWidth="1"/>
    <col min="2" max="2" width="40.75390625" style="26" customWidth="1"/>
    <col min="3" max="5" width="10.75390625" style="26" customWidth="1"/>
    <col min="6" max="6" width="6.25390625" style="26" customWidth="1"/>
    <col min="7" max="7" width="12.75390625" style="183" customWidth="1"/>
    <col min="8" max="9" width="15.75390625" style="183" customWidth="1"/>
    <col min="10" max="10" width="21.00390625" style="26" customWidth="1"/>
    <col min="11" max="16384" width="9.125" style="26" customWidth="1"/>
  </cols>
  <sheetData>
    <row r="1" spans="1:9" ht="12.75">
      <c r="A1" s="23"/>
      <c r="B1" s="24"/>
      <c r="C1" s="25"/>
      <c r="D1" s="25"/>
      <c r="E1" s="128"/>
      <c r="I1" s="203" t="s">
        <v>118</v>
      </c>
    </row>
    <row r="2" spans="1:9" ht="12.75">
      <c r="A2" s="27"/>
      <c r="B2" s="28"/>
      <c r="C2" s="29"/>
      <c r="D2" s="29"/>
      <c r="E2" s="128"/>
      <c r="I2" s="204" t="s">
        <v>276</v>
      </c>
    </row>
    <row r="3" spans="1:9" ht="12.75">
      <c r="A3" s="28"/>
      <c r="B3" s="28"/>
      <c r="C3" s="28"/>
      <c r="D3" s="28"/>
      <c r="E3" s="128"/>
      <c r="H3" s="184" t="s">
        <v>1146</v>
      </c>
      <c r="I3" s="184"/>
    </row>
    <row r="4" spans="1:6" ht="12.75">
      <c r="A4" s="28"/>
      <c r="B4" s="28"/>
      <c r="C4" s="28"/>
      <c r="D4" s="28"/>
      <c r="E4" s="28"/>
      <c r="F4" s="28"/>
    </row>
    <row r="5" spans="1:7" ht="15.75">
      <c r="A5" s="324"/>
      <c r="B5" s="324"/>
      <c r="C5" s="324"/>
      <c r="D5" s="324"/>
      <c r="E5" s="324"/>
      <c r="F5" s="324"/>
      <c r="G5" s="324"/>
    </row>
    <row r="6" spans="1:9" ht="51" customHeight="1">
      <c r="A6" s="325" t="s">
        <v>1127</v>
      </c>
      <c r="B6" s="325"/>
      <c r="C6" s="325"/>
      <c r="D6" s="325"/>
      <c r="E6" s="325"/>
      <c r="F6" s="326"/>
      <c r="G6" s="327"/>
      <c r="H6" s="327"/>
      <c r="I6" s="327"/>
    </row>
    <row r="7" spans="1:9" ht="15.75">
      <c r="A7" s="30"/>
      <c r="B7" s="30"/>
      <c r="C7" s="30"/>
      <c r="D7" s="30"/>
      <c r="E7" s="30"/>
      <c r="F7" s="30"/>
      <c r="G7" s="185"/>
      <c r="H7" s="185"/>
      <c r="I7" s="185"/>
    </row>
    <row r="8" spans="1:9" ht="12.75">
      <c r="A8" s="51"/>
      <c r="B8" s="51"/>
      <c r="C8" s="31"/>
      <c r="E8" s="32"/>
      <c r="F8" s="32" t="s">
        <v>240</v>
      </c>
      <c r="G8" s="186"/>
      <c r="H8" s="186"/>
      <c r="I8" s="186"/>
    </row>
    <row r="9" spans="1:10" ht="12.75">
      <c r="A9" s="328" t="s">
        <v>241</v>
      </c>
      <c r="B9" s="328" t="s">
        <v>274</v>
      </c>
      <c r="C9" s="330" t="s">
        <v>242</v>
      </c>
      <c r="D9" s="331"/>
      <c r="E9" s="331"/>
      <c r="F9" s="331"/>
      <c r="G9" s="322" t="s">
        <v>1118</v>
      </c>
      <c r="H9" s="322" t="s">
        <v>1125</v>
      </c>
      <c r="I9" s="322" t="s">
        <v>1126</v>
      </c>
      <c r="J9" s="33"/>
    </row>
    <row r="10" spans="1:10" ht="12.75">
      <c r="A10" s="329"/>
      <c r="B10" s="329"/>
      <c r="C10" s="92" t="s">
        <v>243</v>
      </c>
      <c r="D10" s="92" t="s">
        <v>244</v>
      </c>
      <c r="E10" s="92" t="s">
        <v>245</v>
      </c>
      <c r="F10" s="92" t="s">
        <v>246</v>
      </c>
      <c r="G10" s="323"/>
      <c r="H10" s="323"/>
      <c r="I10" s="323"/>
      <c r="J10" s="33"/>
    </row>
    <row r="11" spans="1:10" ht="12.75">
      <c r="A11" s="93" t="s">
        <v>164</v>
      </c>
      <c r="B11" s="93" t="s">
        <v>188</v>
      </c>
      <c r="C11" s="93" t="s">
        <v>58</v>
      </c>
      <c r="D11" s="93" t="s">
        <v>59</v>
      </c>
      <c r="E11" s="93" t="s">
        <v>231</v>
      </c>
      <c r="F11" s="93" t="s">
        <v>247</v>
      </c>
      <c r="G11" s="187" t="s">
        <v>248</v>
      </c>
      <c r="H11" s="187" t="s">
        <v>249</v>
      </c>
      <c r="I11" s="187" t="s">
        <v>250</v>
      </c>
      <c r="J11" s="33"/>
    </row>
    <row r="12" spans="1:9" ht="12.75">
      <c r="A12" s="94" t="s">
        <v>164</v>
      </c>
      <c r="B12" s="95" t="s">
        <v>251</v>
      </c>
      <c r="C12" s="94"/>
      <c r="D12" s="94"/>
      <c r="E12" s="94"/>
      <c r="F12" s="96"/>
      <c r="G12" s="205">
        <f>G20+G27+G34+G47+G54+G60+G66+G104+G158+G293+G311+G371+G381+G420</f>
        <v>76952694.59</v>
      </c>
      <c r="H12" s="205">
        <f>H20+H27+H34+H47+H54+H60+H66+H104+H158+H293+H311+H371+H381+H420</f>
        <v>71316844.08</v>
      </c>
      <c r="I12" s="188">
        <f>H12*100/G12</f>
        <v>92.67621421182517</v>
      </c>
    </row>
    <row r="13" spans="1:10" ht="12.75" hidden="1">
      <c r="A13" s="83"/>
      <c r="B13" s="44"/>
      <c r="C13" s="45"/>
      <c r="D13" s="45"/>
      <c r="E13" s="45"/>
      <c r="F13" s="45"/>
      <c r="G13" s="189"/>
      <c r="H13" s="189"/>
      <c r="I13" s="188"/>
      <c r="J13" s="123"/>
    </row>
    <row r="14" spans="1:9" ht="12.75" hidden="1">
      <c r="A14" s="83"/>
      <c r="B14" s="44"/>
      <c r="C14" s="45"/>
      <c r="D14" s="45"/>
      <c r="E14" s="45"/>
      <c r="F14" s="45"/>
      <c r="G14" s="189"/>
      <c r="H14" s="189"/>
      <c r="I14" s="188"/>
    </row>
    <row r="15" spans="1:9" ht="12.75" hidden="1">
      <c r="A15" s="83"/>
      <c r="B15" s="44"/>
      <c r="C15" s="45"/>
      <c r="D15" s="45"/>
      <c r="E15" s="45"/>
      <c r="F15" s="45"/>
      <c r="G15" s="189"/>
      <c r="H15" s="189"/>
      <c r="I15" s="188"/>
    </row>
    <row r="16" spans="1:9" ht="12.75" hidden="1">
      <c r="A16" s="83"/>
      <c r="B16" s="44"/>
      <c r="C16" s="45"/>
      <c r="D16" s="45"/>
      <c r="E16" s="45"/>
      <c r="F16" s="45"/>
      <c r="G16" s="189"/>
      <c r="H16" s="189"/>
      <c r="I16" s="188"/>
    </row>
    <row r="17" spans="1:9" ht="12.75" hidden="1">
      <c r="A17" s="83"/>
      <c r="B17" s="44"/>
      <c r="C17" s="45"/>
      <c r="D17" s="45"/>
      <c r="E17" s="45"/>
      <c r="F17" s="45"/>
      <c r="G17" s="189"/>
      <c r="H17" s="189"/>
      <c r="I17" s="188"/>
    </row>
    <row r="18" spans="1:9" ht="12.75" hidden="1">
      <c r="A18" s="83"/>
      <c r="B18" s="50"/>
      <c r="C18" s="77"/>
      <c r="D18" s="77"/>
      <c r="E18" s="77"/>
      <c r="F18" s="77"/>
      <c r="G18" s="190"/>
      <c r="H18" s="191"/>
      <c r="I18" s="188"/>
    </row>
    <row r="19" spans="1:9" ht="12.75">
      <c r="A19" s="83">
        <f aca="true" t="shared" si="0" ref="A19:A82">A18+1</f>
        <v>1</v>
      </c>
      <c r="B19" s="44" t="s">
        <v>232</v>
      </c>
      <c r="C19" s="45" t="s">
        <v>165</v>
      </c>
      <c r="D19" s="45"/>
      <c r="E19" s="45"/>
      <c r="F19" s="45"/>
      <c r="G19" s="189">
        <f>G20+G27+G34+G47+G54+G60</f>
        <v>16257951.47</v>
      </c>
      <c r="H19" s="189">
        <f>H20+H27+H34+H47+H54+H60</f>
        <v>15167152.68</v>
      </c>
      <c r="I19" s="188">
        <f aca="true" t="shared" si="1" ref="I19:I76">H19*100/G19</f>
        <v>93.29067507666757</v>
      </c>
    </row>
    <row r="20" spans="1:9" ht="25.5" customHeight="1">
      <c r="A20" s="83">
        <f t="shared" si="0"/>
        <v>2</v>
      </c>
      <c r="B20" s="44" t="s">
        <v>252</v>
      </c>
      <c r="C20" s="45" t="s">
        <v>165</v>
      </c>
      <c r="D20" s="45" t="s">
        <v>166</v>
      </c>
      <c r="E20" s="45"/>
      <c r="F20" s="45"/>
      <c r="G20" s="192">
        <f aca="true" t="shared" si="2" ref="G20:G25">G21</f>
        <v>1123070.79</v>
      </c>
      <c r="H20" s="192">
        <f aca="true" t="shared" si="3" ref="H20:H25">H21</f>
        <v>1119220.05</v>
      </c>
      <c r="I20" s="188">
        <f t="shared" si="1"/>
        <v>99.65712401797931</v>
      </c>
    </row>
    <row r="21" spans="1:9" ht="22.5">
      <c r="A21" s="83">
        <f t="shared" si="0"/>
        <v>3</v>
      </c>
      <c r="B21" s="44" t="s">
        <v>253</v>
      </c>
      <c r="C21" s="45" t="s">
        <v>165</v>
      </c>
      <c r="D21" s="45" t="s">
        <v>166</v>
      </c>
      <c r="E21" s="45" t="s">
        <v>60</v>
      </c>
      <c r="F21" s="45"/>
      <c r="G21" s="189">
        <f t="shared" si="2"/>
        <v>1123070.79</v>
      </c>
      <c r="H21" s="189">
        <f t="shared" si="3"/>
        <v>1119220.05</v>
      </c>
      <c r="I21" s="188">
        <f t="shared" si="1"/>
        <v>99.65712401797931</v>
      </c>
    </row>
    <row r="22" spans="1:9" ht="12.75">
      <c r="A22" s="83">
        <f t="shared" si="0"/>
        <v>4</v>
      </c>
      <c r="B22" s="44" t="s">
        <v>254</v>
      </c>
      <c r="C22" s="45" t="s">
        <v>165</v>
      </c>
      <c r="D22" s="45" t="s">
        <v>166</v>
      </c>
      <c r="E22" s="76" t="s">
        <v>60</v>
      </c>
      <c r="F22" s="45"/>
      <c r="G22" s="189">
        <f t="shared" si="2"/>
        <v>1123070.79</v>
      </c>
      <c r="H22" s="189">
        <f t="shared" si="3"/>
        <v>1119220.05</v>
      </c>
      <c r="I22" s="188">
        <f t="shared" si="1"/>
        <v>99.65712401797931</v>
      </c>
    </row>
    <row r="23" spans="1:9" ht="12.75">
      <c r="A23" s="83">
        <f t="shared" si="0"/>
        <v>5</v>
      </c>
      <c r="B23" s="44" t="s">
        <v>255</v>
      </c>
      <c r="C23" s="45" t="s">
        <v>165</v>
      </c>
      <c r="D23" s="45" t="s">
        <v>166</v>
      </c>
      <c r="E23" s="76" t="s">
        <v>60</v>
      </c>
      <c r="F23" s="45"/>
      <c r="G23" s="189">
        <f t="shared" si="2"/>
        <v>1123070.79</v>
      </c>
      <c r="H23" s="189">
        <f t="shared" si="3"/>
        <v>1119220.05</v>
      </c>
      <c r="I23" s="188">
        <f t="shared" si="1"/>
        <v>99.65712401797931</v>
      </c>
    </row>
    <row r="24" spans="1:9" ht="56.25">
      <c r="A24" s="83">
        <f t="shared" si="0"/>
        <v>6</v>
      </c>
      <c r="B24" s="44" t="s">
        <v>63</v>
      </c>
      <c r="C24" s="45" t="s">
        <v>165</v>
      </c>
      <c r="D24" s="45" t="s">
        <v>166</v>
      </c>
      <c r="E24" s="76" t="s">
        <v>60</v>
      </c>
      <c r="F24" s="45" t="s">
        <v>61</v>
      </c>
      <c r="G24" s="189">
        <f t="shared" si="2"/>
        <v>1123070.79</v>
      </c>
      <c r="H24" s="189">
        <f t="shared" si="3"/>
        <v>1119220.05</v>
      </c>
      <c r="I24" s="188">
        <f t="shared" si="1"/>
        <v>99.65712401797931</v>
      </c>
    </row>
    <row r="25" spans="1:9" ht="22.5">
      <c r="A25" s="83">
        <f t="shared" si="0"/>
        <v>7</v>
      </c>
      <c r="B25" s="44" t="s">
        <v>64</v>
      </c>
      <c r="C25" s="45" t="s">
        <v>165</v>
      </c>
      <c r="D25" s="45" t="s">
        <v>166</v>
      </c>
      <c r="E25" s="76" t="s">
        <v>60</v>
      </c>
      <c r="F25" s="45" t="s">
        <v>65</v>
      </c>
      <c r="G25" s="189">
        <f t="shared" si="2"/>
        <v>1123070.79</v>
      </c>
      <c r="H25" s="189">
        <f t="shared" si="3"/>
        <v>1119220.05</v>
      </c>
      <c r="I25" s="188">
        <f t="shared" si="1"/>
        <v>99.65712401797931</v>
      </c>
    </row>
    <row r="26" spans="1:9" ht="33.75">
      <c r="A26" s="83">
        <f t="shared" si="0"/>
        <v>8</v>
      </c>
      <c r="B26" s="50" t="s">
        <v>257</v>
      </c>
      <c r="C26" s="77" t="s">
        <v>165</v>
      </c>
      <c r="D26" s="77" t="s">
        <v>166</v>
      </c>
      <c r="E26" s="76" t="s">
        <v>60</v>
      </c>
      <c r="F26" s="77" t="s">
        <v>258</v>
      </c>
      <c r="G26" s="191">
        <v>1123070.79</v>
      </c>
      <c r="H26" s="191">
        <v>1119220.05</v>
      </c>
      <c r="I26" s="188">
        <f t="shared" si="1"/>
        <v>99.65712401797931</v>
      </c>
    </row>
    <row r="27" spans="1:9" ht="45">
      <c r="A27" s="83">
        <f t="shared" si="0"/>
        <v>9</v>
      </c>
      <c r="B27" s="44" t="s">
        <v>277</v>
      </c>
      <c r="C27" s="45" t="s">
        <v>165</v>
      </c>
      <c r="D27" s="45" t="s">
        <v>199</v>
      </c>
      <c r="E27" s="76" t="s">
        <v>62</v>
      </c>
      <c r="F27" s="45"/>
      <c r="G27" s="192">
        <f aca="true" t="shared" si="4" ref="G27:G32">G28</f>
        <v>659101.1</v>
      </c>
      <c r="H27" s="192">
        <f aca="true" t="shared" si="5" ref="H27:H32">H28</f>
        <v>657803.31</v>
      </c>
      <c r="I27" s="188">
        <f t="shared" si="1"/>
        <v>99.80309697556264</v>
      </c>
    </row>
    <row r="28" spans="1:9" ht="12.75">
      <c r="A28" s="83">
        <f t="shared" si="0"/>
        <v>10</v>
      </c>
      <c r="B28" s="44" t="s">
        <v>261</v>
      </c>
      <c r="C28" s="45" t="s">
        <v>165</v>
      </c>
      <c r="D28" s="45" t="s">
        <v>199</v>
      </c>
      <c r="E28" s="76" t="s">
        <v>62</v>
      </c>
      <c r="F28" s="45"/>
      <c r="G28" s="189">
        <f t="shared" si="4"/>
        <v>659101.1</v>
      </c>
      <c r="H28" s="189">
        <f t="shared" si="5"/>
        <v>657803.31</v>
      </c>
      <c r="I28" s="188">
        <f t="shared" si="1"/>
        <v>99.80309697556264</v>
      </c>
    </row>
    <row r="29" spans="1:9" ht="22.5">
      <c r="A29" s="83">
        <f t="shared" si="0"/>
        <v>11</v>
      </c>
      <c r="B29" s="44" t="s">
        <v>430</v>
      </c>
      <c r="C29" s="45" t="s">
        <v>165</v>
      </c>
      <c r="D29" s="45" t="s">
        <v>199</v>
      </c>
      <c r="E29" s="76" t="s">
        <v>62</v>
      </c>
      <c r="F29" s="45"/>
      <c r="G29" s="189">
        <f t="shared" si="4"/>
        <v>659101.1</v>
      </c>
      <c r="H29" s="189">
        <f t="shared" si="5"/>
        <v>657803.31</v>
      </c>
      <c r="I29" s="188">
        <f t="shared" si="1"/>
        <v>99.80309697556264</v>
      </c>
    </row>
    <row r="30" spans="1:9" ht="22.5">
      <c r="A30" s="83">
        <f t="shared" si="0"/>
        <v>12</v>
      </c>
      <c r="B30" s="44" t="s">
        <v>262</v>
      </c>
      <c r="C30" s="45" t="s">
        <v>165</v>
      </c>
      <c r="D30" s="45" t="s">
        <v>199</v>
      </c>
      <c r="E30" s="76" t="s">
        <v>62</v>
      </c>
      <c r="F30" s="45"/>
      <c r="G30" s="189">
        <f t="shared" si="4"/>
        <v>659101.1</v>
      </c>
      <c r="H30" s="189">
        <f t="shared" si="5"/>
        <v>657803.31</v>
      </c>
      <c r="I30" s="188">
        <f t="shared" si="1"/>
        <v>99.80309697556264</v>
      </c>
    </row>
    <row r="31" spans="1:9" ht="56.25">
      <c r="A31" s="83">
        <f t="shared" si="0"/>
        <v>13</v>
      </c>
      <c r="B31" s="44" t="s">
        <v>63</v>
      </c>
      <c r="C31" s="45" t="s">
        <v>165</v>
      </c>
      <c r="D31" s="45" t="s">
        <v>199</v>
      </c>
      <c r="E31" s="76" t="s">
        <v>62</v>
      </c>
      <c r="F31" s="45" t="s">
        <v>61</v>
      </c>
      <c r="G31" s="189">
        <f t="shared" si="4"/>
        <v>659101.1</v>
      </c>
      <c r="H31" s="189">
        <f t="shared" si="5"/>
        <v>657803.31</v>
      </c>
      <c r="I31" s="188">
        <f t="shared" si="1"/>
        <v>99.80309697556264</v>
      </c>
    </row>
    <row r="32" spans="1:9" ht="22.5">
      <c r="A32" s="83">
        <f t="shared" si="0"/>
        <v>14</v>
      </c>
      <c r="B32" s="44" t="s">
        <v>64</v>
      </c>
      <c r="C32" s="45" t="s">
        <v>165</v>
      </c>
      <c r="D32" s="45" t="s">
        <v>199</v>
      </c>
      <c r="E32" s="76" t="s">
        <v>62</v>
      </c>
      <c r="F32" s="45" t="s">
        <v>65</v>
      </c>
      <c r="G32" s="189">
        <f t="shared" si="4"/>
        <v>659101.1</v>
      </c>
      <c r="H32" s="189">
        <f t="shared" si="5"/>
        <v>657803.31</v>
      </c>
      <c r="I32" s="188">
        <f t="shared" si="1"/>
        <v>99.80309697556264</v>
      </c>
    </row>
    <row r="33" spans="1:9" ht="33.75">
      <c r="A33" s="83">
        <f t="shared" si="0"/>
        <v>15</v>
      </c>
      <c r="B33" s="50" t="s">
        <v>257</v>
      </c>
      <c r="C33" s="77" t="s">
        <v>165</v>
      </c>
      <c r="D33" s="77" t="s">
        <v>199</v>
      </c>
      <c r="E33" s="76" t="s">
        <v>62</v>
      </c>
      <c r="F33" s="77" t="s">
        <v>258</v>
      </c>
      <c r="G33" s="190">
        <v>659101.1</v>
      </c>
      <c r="H33" s="190">
        <v>657803.31</v>
      </c>
      <c r="I33" s="188">
        <f t="shared" si="1"/>
        <v>99.80309697556264</v>
      </c>
    </row>
    <row r="34" spans="1:9" ht="45">
      <c r="A34" s="83">
        <f t="shared" si="0"/>
        <v>16</v>
      </c>
      <c r="B34" s="44" t="s">
        <v>278</v>
      </c>
      <c r="C34" s="45" t="s">
        <v>165</v>
      </c>
      <c r="D34" s="45" t="s">
        <v>194</v>
      </c>
      <c r="E34" s="45"/>
      <c r="F34" s="45"/>
      <c r="G34" s="192">
        <f>G35</f>
        <v>12775779.58</v>
      </c>
      <c r="H34" s="192">
        <f>H35</f>
        <v>11799785.91</v>
      </c>
      <c r="I34" s="188">
        <f t="shared" si="1"/>
        <v>92.36059401394274</v>
      </c>
    </row>
    <row r="35" spans="1:10" ht="22.5">
      <c r="A35" s="83">
        <f t="shared" si="0"/>
        <v>17</v>
      </c>
      <c r="B35" s="44" t="s">
        <v>431</v>
      </c>
      <c r="C35" s="45" t="s">
        <v>165</v>
      </c>
      <c r="D35" s="45" t="s">
        <v>194</v>
      </c>
      <c r="E35" s="45" t="s">
        <v>309</v>
      </c>
      <c r="F35" s="45"/>
      <c r="G35" s="189">
        <f>G36</f>
        <v>12775779.58</v>
      </c>
      <c r="H35" s="189">
        <f>H36</f>
        <v>11799785.91</v>
      </c>
      <c r="I35" s="188">
        <f t="shared" si="1"/>
        <v>92.36059401394274</v>
      </c>
      <c r="J35" s="123"/>
    </row>
    <row r="36" spans="1:9" ht="22.5">
      <c r="A36" s="83">
        <f t="shared" si="0"/>
        <v>18</v>
      </c>
      <c r="B36" s="44" t="s">
        <v>432</v>
      </c>
      <c r="C36" s="45" t="s">
        <v>165</v>
      </c>
      <c r="D36" s="45" t="s">
        <v>194</v>
      </c>
      <c r="E36" s="45" t="s">
        <v>309</v>
      </c>
      <c r="F36" s="45"/>
      <c r="G36" s="189">
        <f>G37+G41+G44</f>
        <v>12775779.58</v>
      </c>
      <c r="H36" s="189">
        <f>H37+H41+H44</f>
        <v>11799785.91</v>
      </c>
      <c r="I36" s="188">
        <f t="shared" si="1"/>
        <v>92.36059401394274</v>
      </c>
    </row>
    <row r="37" spans="1:9" ht="56.25">
      <c r="A37" s="83">
        <f t="shared" si="0"/>
        <v>19</v>
      </c>
      <c r="B37" s="44" t="s">
        <v>63</v>
      </c>
      <c r="C37" s="45" t="s">
        <v>165</v>
      </c>
      <c r="D37" s="45" t="s">
        <v>194</v>
      </c>
      <c r="E37" s="45" t="s">
        <v>309</v>
      </c>
      <c r="F37" s="45" t="s">
        <v>61</v>
      </c>
      <c r="G37" s="189">
        <f>G38</f>
        <v>8933520.44</v>
      </c>
      <c r="H37" s="189">
        <f>H38</f>
        <v>8844051.57</v>
      </c>
      <c r="I37" s="188">
        <f t="shared" si="1"/>
        <v>98.9985037746217</v>
      </c>
    </row>
    <row r="38" spans="1:9" ht="22.5">
      <c r="A38" s="83">
        <f t="shared" si="0"/>
        <v>20</v>
      </c>
      <c r="B38" s="44" t="s">
        <v>64</v>
      </c>
      <c r="C38" s="45" t="s">
        <v>165</v>
      </c>
      <c r="D38" s="45" t="s">
        <v>194</v>
      </c>
      <c r="E38" s="45" t="s">
        <v>309</v>
      </c>
      <c r="F38" s="45" t="s">
        <v>65</v>
      </c>
      <c r="G38" s="189">
        <f>G39+G40</f>
        <v>8933520.44</v>
      </c>
      <c r="H38" s="189">
        <f>H39+H40</f>
        <v>8844051.57</v>
      </c>
      <c r="I38" s="188">
        <f t="shared" si="1"/>
        <v>98.9985037746217</v>
      </c>
    </row>
    <row r="39" spans="1:9" ht="33.75">
      <c r="A39" s="83">
        <f t="shared" si="0"/>
        <v>21</v>
      </c>
      <c r="B39" s="50" t="s">
        <v>257</v>
      </c>
      <c r="C39" s="77" t="s">
        <v>165</v>
      </c>
      <c r="D39" s="77" t="s">
        <v>194</v>
      </c>
      <c r="E39" s="77" t="s">
        <v>309</v>
      </c>
      <c r="F39" s="77" t="s">
        <v>258</v>
      </c>
      <c r="G39" s="182">
        <v>8262872.1</v>
      </c>
      <c r="H39" s="182">
        <v>8225999.62</v>
      </c>
      <c r="I39" s="188">
        <f t="shared" si="1"/>
        <v>99.5537571009964</v>
      </c>
    </row>
    <row r="40" spans="1:9" ht="33.75">
      <c r="A40" s="83">
        <f t="shared" si="0"/>
        <v>22</v>
      </c>
      <c r="B40" s="50" t="s">
        <v>259</v>
      </c>
      <c r="C40" s="77" t="s">
        <v>165</v>
      </c>
      <c r="D40" s="77" t="s">
        <v>194</v>
      </c>
      <c r="E40" s="77" t="s">
        <v>309</v>
      </c>
      <c r="F40" s="77" t="s">
        <v>260</v>
      </c>
      <c r="G40" s="189">
        <v>670648.34</v>
      </c>
      <c r="H40" s="189">
        <v>618051.95</v>
      </c>
      <c r="I40" s="188">
        <f t="shared" si="1"/>
        <v>92.15738161672031</v>
      </c>
    </row>
    <row r="41" spans="1:9" ht="22.5">
      <c r="A41" s="83">
        <f t="shared" si="0"/>
        <v>23</v>
      </c>
      <c r="B41" s="44" t="s">
        <v>66</v>
      </c>
      <c r="C41" s="45" t="s">
        <v>165</v>
      </c>
      <c r="D41" s="45" t="s">
        <v>194</v>
      </c>
      <c r="E41" s="45" t="s">
        <v>433</v>
      </c>
      <c r="F41" s="45" t="s">
        <v>67</v>
      </c>
      <c r="G41" s="189">
        <f>G42</f>
        <v>3839759.14</v>
      </c>
      <c r="H41" s="189">
        <f>H42</f>
        <v>2953561.34</v>
      </c>
      <c r="I41" s="188">
        <f t="shared" si="1"/>
        <v>76.92048465310769</v>
      </c>
    </row>
    <row r="42" spans="1:9" ht="22.5">
      <c r="A42" s="83">
        <f t="shared" si="0"/>
        <v>24</v>
      </c>
      <c r="B42" s="44" t="s">
        <v>263</v>
      </c>
      <c r="C42" s="45" t="s">
        <v>165</v>
      </c>
      <c r="D42" s="45" t="s">
        <v>194</v>
      </c>
      <c r="E42" s="45" t="s">
        <v>433</v>
      </c>
      <c r="F42" s="45" t="s">
        <v>68</v>
      </c>
      <c r="G42" s="189">
        <f>G43</f>
        <v>3839759.14</v>
      </c>
      <c r="H42" s="189">
        <f>H43</f>
        <v>2953561.34</v>
      </c>
      <c r="I42" s="188">
        <f t="shared" si="1"/>
        <v>76.92048465310769</v>
      </c>
    </row>
    <row r="43" spans="1:9" ht="22.5">
      <c r="A43" s="83">
        <f t="shared" si="0"/>
        <v>25</v>
      </c>
      <c r="B43" s="50" t="s">
        <v>73</v>
      </c>
      <c r="C43" s="77" t="s">
        <v>165</v>
      </c>
      <c r="D43" s="77" t="s">
        <v>194</v>
      </c>
      <c r="E43" s="77" t="s">
        <v>433</v>
      </c>
      <c r="F43" s="77" t="s">
        <v>74</v>
      </c>
      <c r="G43" s="190">
        <v>3839759.14</v>
      </c>
      <c r="H43" s="190">
        <v>2953561.34</v>
      </c>
      <c r="I43" s="188">
        <f t="shared" si="1"/>
        <v>76.92048465310769</v>
      </c>
    </row>
    <row r="44" spans="1:9" ht="12.75">
      <c r="A44" s="83">
        <f t="shared" si="0"/>
        <v>26</v>
      </c>
      <c r="B44" s="44" t="s">
        <v>70</v>
      </c>
      <c r="C44" s="45" t="s">
        <v>165</v>
      </c>
      <c r="D44" s="45" t="s">
        <v>194</v>
      </c>
      <c r="E44" s="45" t="s">
        <v>301</v>
      </c>
      <c r="F44" s="45" t="s">
        <v>69</v>
      </c>
      <c r="G44" s="189">
        <f>G45</f>
        <v>2500</v>
      </c>
      <c r="H44" s="189">
        <f>H45</f>
        <v>2173</v>
      </c>
      <c r="I44" s="188">
        <f t="shared" si="1"/>
        <v>86.92</v>
      </c>
    </row>
    <row r="45" spans="1:9" ht="12.75">
      <c r="A45" s="83">
        <f t="shared" si="0"/>
        <v>27</v>
      </c>
      <c r="B45" s="44" t="s">
        <v>264</v>
      </c>
      <c r="C45" s="45" t="s">
        <v>165</v>
      </c>
      <c r="D45" s="45" t="s">
        <v>194</v>
      </c>
      <c r="E45" s="45" t="s">
        <v>301</v>
      </c>
      <c r="F45" s="45" t="s">
        <v>265</v>
      </c>
      <c r="G45" s="189">
        <f>G46</f>
        <v>2500</v>
      </c>
      <c r="H45" s="189">
        <f>H46</f>
        <v>2173</v>
      </c>
      <c r="I45" s="188">
        <f t="shared" si="1"/>
        <v>86.92</v>
      </c>
    </row>
    <row r="46" spans="1:9" ht="12.75">
      <c r="A46" s="83">
        <f t="shared" si="0"/>
        <v>28</v>
      </c>
      <c r="B46" s="50" t="s">
        <v>266</v>
      </c>
      <c r="C46" s="77" t="s">
        <v>165</v>
      </c>
      <c r="D46" s="77" t="s">
        <v>194</v>
      </c>
      <c r="E46" s="77" t="s">
        <v>301</v>
      </c>
      <c r="F46" s="77" t="s">
        <v>267</v>
      </c>
      <c r="G46" s="190">
        <v>2500</v>
      </c>
      <c r="H46" s="190">
        <v>2173</v>
      </c>
      <c r="I46" s="188">
        <f t="shared" si="1"/>
        <v>86.92</v>
      </c>
    </row>
    <row r="47" spans="1:9" ht="12.75">
      <c r="A47" s="83">
        <f t="shared" si="0"/>
        <v>29</v>
      </c>
      <c r="B47" s="44" t="s">
        <v>270</v>
      </c>
      <c r="C47" s="45" t="s">
        <v>165</v>
      </c>
      <c r="D47" s="45" t="s">
        <v>179</v>
      </c>
      <c r="E47" s="45"/>
      <c r="F47" s="45"/>
      <c r="G47" s="202">
        <f>G48</f>
        <v>1476956</v>
      </c>
      <c r="H47" s="202">
        <f>H53</f>
        <v>1418273.41</v>
      </c>
      <c r="I47" s="188">
        <f t="shared" si="1"/>
        <v>96.0267882049296</v>
      </c>
    </row>
    <row r="48" spans="1:9" ht="22.5">
      <c r="A48" s="83">
        <f t="shared" si="0"/>
        <v>30</v>
      </c>
      <c r="B48" s="44" t="s">
        <v>431</v>
      </c>
      <c r="C48" s="45" t="s">
        <v>165</v>
      </c>
      <c r="D48" s="45" t="s">
        <v>179</v>
      </c>
      <c r="E48" s="45" t="s">
        <v>434</v>
      </c>
      <c r="F48" s="45"/>
      <c r="G48" s="199">
        <f>G49</f>
        <v>1476956</v>
      </c>
      <c r="H48" s="199">
        <f>H53</f>
        <v>1418273.41</v>
      </c>
      <c r="I48" s="188">
        <f t="shared" si="1"/>
        <v>96.0267882049296</v>
      </c>
    </row>
    <row r="49" spans="1:9" ht="22.5">
      <c r="A49" s="83">
        <f t="shared" si="0"/>
        <v>31</v>
      </c>
      <c r="B49" s="44" t="s">
        <v>432</v>
      </c>
      <c r="C49" s="45" t="s">
        <v>165</v>
      </c>
      <c r="D49" s="45" t="s">
        <v>179</v>
      </c>
      <c r="E49" s="45" t="s">
        <v>434</v>
      </c>
      <c r="F49" s="45"/>
      <c r="G49" s="199">
        <f>G50</f>
        <v>1476956</v>
      </c>
      <c r="H49" s="199">
        <f>H53</f>
        <v>1418273.41</v>
      </c>
      <c r="I49" s="188">
        <f t="shared" si="1"/>
        <v>96.0267882049296</v>
      </c>
    </row>
    <row r="50" spans="1:9" ht="22.5">
      <c r="A50" s="83">
        <f t="shared" si="0"/>
        <v>32</v>
      </c>
      <c r="B50" s="44" t="s">
        <v>435</v>
      </c>
      <c r="C50" s="45" t="s">
        <v>165</v>
      </c>
      <c r="D50" s="45" t="s">
        <v>179</v>
      </c>
      <c r="E50" s="45" t="s">
        <v>434</v>
      </c>
      <c r="F50" s="45"/>
      <c r="G50" s="200">
        <f>G53</f>
        <v>1476956</v>
      </c>
      <c r="H50" s="199">
        <f>H53</f>
        <v>1418273.41</v>
      </c>
      <c r="I50" s="188">
        <f t="shared" si="1"/>
        <v>96.0267882049296</v>
      </c>
    </row>
    <row r="51" spans="1:9" ht="22.5">
      <c r="A51" s="83">
        <f t="shared" si="0"/>
        <v>33</v>
      </c>
      <c r="B51" s="44" t="s">
        <v>66</v>
      </c>
      <c r="C51" s="45" t="s">
        <v>165</v>
      </c>
      <c r="D51" s="45" t="s">
        <v>179</v>
      </c>
      <c r="E51" s="45" t="s">
        <v>271</v>
      </c>
      <c r="F51" s="45" t="s">
        <v>67</v>
      </c>
      <c r="G51" s="199">
        <f>G52</f>
        <v>1476956</v>
      </c>
      <c r="H51" s="199">
        <f>H53</f>
        <v>1418273.41</v>
      </c>
      <c r="I51" s="188">
        <f t="shared" si="1"/>
        <v>96.0267882049296</v>
      </c>
    </row>
    <row r="52" spans="1:9" ht="22.5">
      <c r="A52" s="83">
        <f t="shared" si="0"/>
        <v>34</v>
      </c>
      <c r="B52" s="44" t="s">
        <v>263</v>
      </c>
      <c r="C52" s="45" t="s">
        <v>165</v>
      </c>
      <c r="D52" s="45" t="s">
        <v>179</v>
      </c>
      <c r="E52" s="45" t="s">
        <v>271</v>
      </c>
      <c r="F52" s="45" t="s">
        <v>68</v>
      </c>
      <c r="G52" s="199">
        <f>G53</f>
        <v>1476956</v>
      </c>
      <c r="H52" s="199">
        <f>H53</f>
        <v>1418273.41</v>
      </c>
      <c r="I52" s="188">
        <f t="shared" si="1"/>
        <v>96.0267882049296</v>
      </c>
    </row>
    <row r="53" spans="1:9" ht="22.5">
      <c r="A53" s="83">
        <f t="shared" si="0"/>
        <v>35</v>
      </c>
      <c r="B53" s="50" t="s">
        <v>73</v>
      </c>
      <c r="C53" s="77" t="s">
        <v>165</v>
      </c>
      <c r="D53" s="77" t="s">
        <v>179</v>
      </c>
      <c r="E53" s="77" t="s">
        <v>271</v>
      </c>
      <c r="F53" s="77" t="s">
        <v>74</v>
      </c>
      <c r="G53" s="200">
        <v>1476956</v>
      </c>
      <c r="H53" s="201">
        <v>1418273.41</v>
      </c>
      <c r="I53" s="188">
        <f t="shared" si="1"/>
        <v>96.0267882049296</v>
      </c>
    </row>
    <row r="54" spans="1:9" ht="12.75">
      <c r="A54" s="83">
        <f t="shared" si="0"/>
        <v>36</v>
      </c>
      <c r="B54" s="44" t="s">
        <v>233</v>
      </c>
      <c r="C54" s="45" t="s">
        <v>165</v>
      </c>
      <c r="D54" s="45" t="s">
        <v>183</v>
      </c>
      <c r="E54" s="45"/>
      <c r="F54" s="45"/>
      <c r="G54" s="189">
        <f aca="true" t="shared" si="6" ref="G54:H58">G55</f>
        <v>200000</v>
      </c>
      <c r="H54" s="189">
        <f t="shared" si="6"/>
        <v>149026</v>
      </c>
      <c r="I54" s="188">
        <f t="shared" si="1"/>
        <v>74.513</v>
      </c>
    </row>
    <row r="55" spans="1:9" ht="12.75">
      <c r="A55" s="83">
        <f t="shared" si="0"/>
        <v>37</v>
      </c>
      <c r="B55" s="44" t="s">
        <v>272</v>
      </c>
      <c r="C55" s="45" t="s">
        <v>165</v>
      </c>
      <c r="D55" s="45" t="s">
        <v>183</v>
      </c>
      <c r="E55" s="45" t="s">
        <v>273</v>
      </c>
      <c r="F55" s="45"/>
      <c r="G55" s="189">
        <f t="shared" si="6"/>
        <v>200000</v>
      </c>
      <c r="H55" s="189">
        <f t="shared" si="6"/>
        <v>149026</v>
      </c>
      <c r="I55" s="188">
        <f t="shared" si="1"/>
        <v>74.513</v>
      </c>
    </row>
    <row r="56" spans="1:9" ht="22.5">
      <c r="A56" s="83">
        <f t="shared" si="0"/>
        <v>38</v>
      </c>
      <c r="B56" s="44" t="s">
        <v>436</v>
      </c>
      <c r="C56" s="45" t="s">
        <v>165</v>
      </c>
      <c r="D56" s="45" t="s">
        <v>183</v>
      </c>
      <c r="E56" s="45" t="s">
        <v>83</v>
      </c>
      <c r="F56" s="45"/>
      <c r="G56" s="189">
        <f t="shared" si="6"/>
        <v>200000</v>
      </c>
      <c r="H56" s="189">
        <f t="shared" si="6"/>
        <v>149026</v>
      </c>
      <c r="I56" s="188">
        <f t="shared" si="1"/>
        <v>74.513</v>
      </c>
    </row>
    <row r="57" spans="1:9" ht="12.75">
      <c r="A57" s="83">
        <f t="shared" si="0"/>
        <v>39</v>
      </c>
      <c r="B57" s="44" t="s">
        <v>70</v>
      </c>
      <c r="C57" s="45" t="s">
        <v>165</v>
      </c>
      <c r="D57" s="45" t="s">
        <v>183</v>
      </c>
      <c r="E57" s="45" t="s">
        <v>83</v>
      </c>
      <c r="F57" s="45" t="s">
        <v>69</v>
      </c>
      <c r="G57" s="189">
        <f t="shared" si="6"/>
        <v>200000</v>
      </c>
      <c r="H57" s="189">
        <f t="shared" si="6"/>
        <v>149026</v>
      </c>
      <c r="I57" s="188">
        <f t="shared" si="1"/>
        <v>74.513</v>
      </c>
    </row>
    <row r="58" spans="1:9" ht="12.75">
      <c r="A58" s="83">
        <f t="shared" si="0"/>
        <v>40</v>
      </c>
      <c r="B58" s="44" t="s">
        <v>71</v>
      </c>
      <c r="C58" s="45" t="s">
        <v>165</v>
      </c>
      <c r="D58" s="45" t="s">
        <v>183</v>
      </c>
      <c r="E58" s="45" t="s">
        <v>83</v>
      </c>
      <c r="F58" s="45" t="s">
        <v>72</v>
      </c>
      <c r="G58" s="189">
        <f t="shared" si="6"/>
        <v>200000</v>
      </c>
      <c r="H58" s="189">
        <f t="shared" si="6"/>
        <v>149026</v>
      </c>
      <c r="I58" s="188">
        <f t="shared" si="1"/>
        <v>74.513</v>
      </c>
    </row>
    <row r="59" spans="1:9" ht="12.75">
      <c r="A59" s="83">
        <f t="shared" si="0"/>
        <v>41</v>
      </c>
      <c r="B59" s="50" t="s">
        <v>71</v>
      </c>
      <c r="C59" s="77" t="s">
        <v>165</v>
      </c>
      <c r="D59" s="77" t="s">
        <v>183</v>
      </c>
      <c r="E59" s="77" t="s">
        <v>83</v>
      </c>
      <c r="F59" s="77" t="s">
        <v>72</v>
      </c>
      <c r="G59" s="190">
        <v>200000</v>
      </c>
      <c r="H59" s="190">
        <v>149026</v>
      </c>
      <c r="I59" s="188">
        <f t="shared" si="1"/>
        <v>74.513</v>
      </c>
    </row>
    <row r="60" spans="1:9" ht="12.75">
      <c r="A60" s="83">
        <f t="shared" si="0"/>
        <v>42</v>
      </c>
      <c r="B60" s="44" t="s">
        <v>234</v>
      </c>
      <c r="C60" s="45" t="s">
        <v>165</v>
      </c>
      <c r="D60" s="45" t="s">
        <v>256</v>
      </c>
      <c r="E60" s="45"/>
      <c r="F60" s="45"/>
      <c r="G60" s="192">
        <f aca="true" t="shared" si="7" ref="G60:H63">G61</f>
        <v>23044</v>
      </c>
      <c r="H60" s="192">
        <f t="shared" si="7"/>
        <v>23044</v>
      </c>
      <c r="I60" s="188">
        <f t="shared" si="1"/>
        <v>100</v>
      </c>
    </row>
    <row r="61" spans="1:9" ht="33.75">
      <c r="A61" s="83">
        <f t="shared" si="0"/>
        <v>43</v>
      </c>
      <c r="B61" s="44" t="s">
        <v>85</v>
      </c>
      <c r="C61" s="45" t="s">
        <v>165</v>
      </c>
      <c r="D61" s="45" t="s">
        <v>256</v>
      </c>
      <c r="E61" s="45" t="s">
        <v>321</v>
      </c>
      <c r="F61" s="45"/>
      <c r="G61" s="189">
        <f t="shared" si="7"/>
        <v>23044</v>
      </c>
      <c r="H61" s="189">
        <f t="shared" si="7"/>
        <v>23044</v>
      </c>
      <c r="I61" s="188">
        <f t="shared" si="1"/>
        <v>100</v>
      </c>
    </row>
    <row r="62" spans="1:9" ht="45">
      <c r="A62" s="83">
        <f t="shared" si="0"/>
        <v>44</v>
      </c>
      <c r="B62" s="44" t="s">
        <v>86</v>
      </c>
      <c r="C62" s="45" t="s">
        <v>165</v>
      </c>
      <c r="D62" s="45" t="s">
        <v>256</v>
      </c>
      <c r="E62" s="45" t="s">
        <v>437</v>
      </c>
      <c r="F62" s="45"/>
      <c r="G62" s="189">
        <f t="shared" si="7"/>
        <v>23044</v>
      </c>
      <c r="H62" s="189">
        <f t="shared" si="7"/>
        <v>23044</v>
      </c>
      <c r="I62" s="188">
        <f t="shared" si="1"/>
        <v>100</v>
      </c>
    </row>
    <row r="63" spans="1:9" ht="22.5">
      <c r="A63" s="83">
        <f t="shared" si="0"/>
        <v>45</v>
      </c>
      <c r="B63" s="44" t="s">
        <v>66</v>
      </c>
      <c r="C63" s="45" t="s">
        <v>165</v>
      </c>
      <c r="D63" s="45" t="s">
        <v>256</v>
      </c>
      <c r="E63" s="45" t="s">
        <v>437</v>
      </c>
      <c r="F63" s="45" t="s">
        <v>67</v>
      </c>
      <c r="G63" s="189">
        <f t="shared" si="7"/>
        <v>23044</v>
      </c>
      <c r="H63" s="189">
        <f t="shared" si="7"/>
        <v>23044</v>
      </c>
      <c r="I63" s="188">
        <f t="shared" si="1"/>
        <v>100</v>
      </c>
    </row>
    <row r="64" spans="1:9" ht="22.5">
      <c r="A64" s="83">
        <f t="shared" si="0"/>
        <v>46</v>
      </c>
      <c r="B64" s="44" t="s">
        <v>263</v>
      </c>
      <c r="C64" s="45" t="s">
        <v>165</v>
      </c>
      <c r="D64" s="45" t="s">
        <v>256</v>
      </c>
      <c r="E64" s="45" t="s">
        <v>437</v>
      </c>
      <c r="F64" s="45" t="s">
        <v>68</v>
      </c>
      <c r="G64" s="189">
        <f>G65</f>
        <v>23044</v>
      </c>
      <c r="H64" s="189">
        <f>H65</f>
        <v>23044</v>
      </c>
      <c r="I64" s="188">
        <f t="shared" si="1"/>
        <v>100</v>
      </c>
    </row>
    <row r="65" spans="1:9" ht="22.5">
      <c r="A65" s="83">
        <f t="shared" si="0"/>
        <v>47</v>
      </c>
      <c r="B65" s="50" t="s">
        <v>73</v>
      </c>
      <c r="C65" s="77" t="s">
        <v>165</v>
      </c>
      <c r="D65" s="77" t="s">
        <v>256</v>
      </c>
      <c r="E65" s="77" t="s">
        <v>437</v>
      </c>
      <c r="F65" s="77" t="s">
        <v>74</v>
      </c>
      <c r="G65" s="191">
        <v>23044</v>
      </c>
      <c r="H65" s="191">
        <v>23044</v>
      </c>
      <c r="I65" s="188">
        <f t="shared" si="1"/>
        <v>100</v>
      </c>
    </row>
    <row r="66" spans="1:9" ht="22.5">
      <c r="A66" s="83">
        <f t="shared" si="0"/>
        <v>48</v>
      </c>
      <c r="B66" s="44" t="s">
        <v>279</v>
      </c>
      <c r="C66" s="45" t="s">
        <v>199</v>
      </c>
      <c r="D66" s="45"/>
      <c r="E66" s="45"/>
      <c r="F66" s="45"/>
      <c r="G66" s="192">
        <f>G72+G68</f>
        <v>416700</v>
      </c>
      <c r="H66" s="192">
        <f>H72+H68</f>
        <v>394614.74</v>
      </c>
      <c r="I66" s="188">
        <f t="shared" si="1"/>
        <v>94.69996160307176</v>
      </c>
    </row>
    <row r="67" spans="1:9" ht="33.75">
      <c r="A67" s="83">
        <f t="shared" si="0"/>
        <v>49</v>
      </c>
      <c r="B67" s="44" t="s">
        <v>540</v>
      </c>
      <c r="C67" s="45" t="s">
        <v>199</v>
      </c>
      <c r="D67" s="45" t="s">
        <v>186</v>
      </c>
      <c r="E67" s="45"/>
      <c r="F67" s="45"/>
      <c r="G67" s="189">
        <f>G71</f>
        <v>100000</v>
      </c>
      <c r="H67" s="189">
        <f>H71</f>
        <v>100000</v>
      </c>
      <c r="I67" s="188">
        <f t="shared" si="1"/>
        <v>100</v>
      </c>
    </row>
    <row r="68" spans="1:9" ht="22.5">
      <c r="A68" s="83">
        <f t="shared" si="0"/>
        <v>50</v>
      </c>
      <c r="B68" s="44" t="s">
        <v>541</v>
      </c>
      <c r="C68" s="45" t="s">
        <v>199</v>
      </c>
      <c r="D68" s="45" t="s">
        <v>186</v>
      </c>
      <c r="E68" s="45" t="s">
        <v>542</v>
      </c>
      <c r="F68" s="45"/>
      <c r="G68" s="189">
        <f>G69</f>
        <v>100000</v>
      </c>
      <c r="H68" s="189">
        <f>H71</f>
        <v>100000</v>
      </c>
      <c r="I68" s="188">
        <f t="shared" si="1"/>
        <v>100</v>
      </c>
    </row>
    <row r="69" spans="1:9" ht="22.5">
      <c r="A69" s="83">
        <f t="shared" si="0"/>
        <v>51</v>
      </c>
      <c r="B69" s="44" t="s">
        <v>66</v>
      </c>
      <c r="C69" s="45" t="s">
        <v>199</v>
      </c>
      <c r="D69" s="45" t="s">
        <v>186</v>
      </c>
      <c r="E69" s="45" t="s">
        <v>542</v>
      </c>
      <c r="F69" s="45" t="s">
        <v>67</v>
      </c>
      <c r="G69" s="189">
        <f>G70</f>
        <v>100000</v>
      </c>
      <c r="H69" s="189">
        <f>H71</f>
        <v>100000</v>
      </c>
      <c r="I69" s="188">
        <f t="shared" si="1"/>
        <v>100</v>
      </c>
    </row>
    <row r="70" spans="1:9" ht="22.5">
      <c r="A70" s="83">
        <f t="shared" si="0"/>
        <v>52</v>
      </c>
      <c r="B70" s="44" t="s">
        <v>263</v>
      </c>
      <c r="C70" s="45" t="s">
        <v>199</v>
      </c>
      <c r="D70" s="45" t="s">
        <v>186</v>
      </c>
      <c r="E70" s="45" t="s">
        <v>542</v>
      </c>
      <c r="F70" s="45" t="s">
        <v>68</v>
      </c>
      <c r="G70" s="189">
        <f>G71</f>
        <v>100000</v>
      </c>
      <c r="H70" s="189">
        <f>H71</f>
        <v>100000</v>
      </c>
      <c r="I70" s="188">
        <f t="shared" si="1"/>
        <v>100</v>
      </c>
    </row>
    <row r="71" spans="1:9" ht="22.5">
      <c r="A71" s="83">
        <f t="shared" si="0"/>
        <v>53</v>
      </c>
      <c r="B71" s="50" t="s">
        <v>73</v>
      </c>
      <c r="C71" s="45" t="s">
        <v>199</v>
      </c>
      <c r="D71" s="45" t="s">
        <v>186</v>
      </c>
      <c r="E71" s="45" t="s">
        <v>542</v>
      </c>
      <c r="F71" s="45" t="s">
        <v>74</v>
      </c>
      <c r="G71" s="189">
        <v>100000</v>
      </c>
      <c r="H71" s="189">
        <v>100000</v>
      </c>
      <c r="I71" s="188">
        <f t="shared" si="1"/>
        <v>100</v>
      </c>
    </row>
    <row r="72" spans="1:9" ht="12.75">
      <c r="A72" s="83">
        <f t="shared" si="0"/>
        <v>54</v>
      </c>
      <c r="B72" s="44" t="s">
        <v>235</v>
      </c>
      <c r="C72" s="45" t="s">
        <v>199</v>
      </c>
      <c r="D72" s="45" t="s">
        <v>203</v>
      </c>
      <c r="E72" s="45"/>
      <c r="F72" s="45"/>
      <c r="G72" s="192">
        <f>G73+G99</f>
        <v>316700</v>
      </c>
      <c r="H72" s="192">
        <f>H73+H99</f>
        <v>294614.74</v>
      </c>
      <c r="I72" s="188">
        <f t="shared" si="1"/>
        <v>93.02644142721819</v>
      </c>
    </row>
    <row r="73" spans="1:9" ht="45">
      <c r="A73" s="83">
        <f t="shared" si="0"/>
        <v>55</v>
      </c>
      <c r="B73" s="44" t="s">
        <v>306</v>
      </c>
      <c r="C73" s="45" t="s">
        <v>199</v>
      </c>
      <c r="D73" s="45" t="s">
        <v>203</v>
      </c>
      <c r="E73" s="45" t="s">
        <v>439</v>
      </c>
      <c r="F73" s="45"/>
      <c r="G73" s="189">
        <f>G74</f>
        <v>166700</v>
      </c>
      <c r="H73" s="189">
        <f>H74</f>
        <v>144645.07</v>
      </c>
      <c r="I73" s="188">
        <f t="shared" si="1"/>
        <v>86.76968806238752</v>
      </c>
    </row>
    <row r="74" spans="1:9" ht="33.75">
      <c r="A74" s="83">
        <f t="shared" si="0"/>
        <v>56</v>
      </c>
      <c r="B74" s="44" t="s">
        <v>307</v>
      </c>
      <c r="C74" s="45" t="s">
        <v>199</v>
      </c>
      <c r="D74" s="45" t="s">
        <v>203</v>
      </c>
      <c r="E74" s="45" t="s">
        <v>75</v>
      </c>
      <c r="F74" s="45"/>
      <c r="G74" s="189">
        <f>G75+G79+G83+G87+G91+G95</f>
        <v>166700</v>
      </c>
      <c r="H74" s="189">
        <f>H75+H79+H83+H87+H91+H95</f>
        <v>144645.07</v>
      </c>
      <c r="I74" s="188">
        <f t="shared" si="1"/>
        <v>86.76968806238752</v>
      </c>
    </row>
    <row r="75" spans="1:9" ht="67.5">
      <c r="A75" s="83">
        <f t="shared" si="0"/>
        <v>57</v>
      </c>
      <c r="B75" s="85" t="s">
        <v>442</v>
      </c>
      <c r="C75" s="45" t="s">
        <v>199</v>
      </c>
      <c r="D75" s="45" t="s">
        <v>203</v>
      </c>
      <c r="E75" s="45" t="s">
        <v>287</v>
      </c>
      <c r="F75" s="45"/>
      <c r="G75" s="189">
        <f aca="true" t="shared" si="8" ref="G75:H77">G76</f>
        <v>5000</v>
      </c>
      <c r="H75" s="189">
        <f t="shared" si="8"/>
        <v>4736.67</v>
      </c>
      <c r="I75" s="188">
        <f t="shared" si="1"/>
        <v>94.7334</v>
      </c>
    </row>
    <row r="76" spans="1:9" ht="22.5">
      <c r="A76" s="83">
        <f t="shared" si="0"/>
        <v>58</v>
      </c>
      <c r="B76" s="44" t="s">
        <v>66</v>
      </c>
      <c r="C76" s="45" t="s">
        <v>199</v>
      </c>
      <c r="D76" s="45" t="s">
        <v>203</v>
      </c>
      <c r="E76" s="45" t="s">
        <v>287</v>
      </c>
      <c r="F76" s="45" t="s">
        <v>67</v>
      </c>
      <c r="G76" s="189">
        <f t="shared" si="8"/>
        <v>5000</v>
      </c>
      <c r="H76" s="189">
        <f t="shared" si="8"/>
        <v>4736.67</v>
      </c>
      <c r="I76" s="188">
        <f t="shared" si="1"/>
        <v>94.7334</v>
      </c>
    </row>
    <row r="77" spans="1:9" ht="22.5">
      <c r="A77" s="83">
        <f t="shared" si="0"/>
        <v>59</v>
      </c>
      <c r="B77" s="44" t="s">
        <v>263</v>
      </c>
      <c r="C77" s="45" t="s">
        <v>199</v>
      </c>
      <c r="D77" s="45" t="s">
        <v>203</v>
      </c>
      <c r="E77" s="45" t="s">
        <v>287</v>
      </c>
      <c r="F77" s="45" t="s">
        <v>68</v>
      </c>
      <c r="G77" s="189">
        <f t="shared" si="8"/>
        <v>5000</v>
      </c>
      <c r="H77" s="189">
        <f t="shared" si="8"/>
        <v>4736.67</v>
      </c>
      <c r="I77" s="188">
        <f aca="true" t="shared" si="9" ref="I77:I140">H77*100/G77</f>
        <v>94.7334</v>
      </c>
    </row>
    <row r="78" spans="1:9" ht="22.5">
      <c r="A78" s="83">
        <f t="shared" si="0"/>
        <v>60</v>
      </c>
      <c r="B78" s="50" t="s">
        <v>73</v>
      </c>
      <c r="C78" s="77" t="s">
        <v>199</v>
      </c>
      <c r="D78" s="77" t="s">
        <v>203</v>
      </c>
      <c r="E78" s="45" t="s">
        <v>287</v>
      </c>
      <c r="F78" s="77" t="s">
        <v>74</v>
      </c>
      <c r="G78" s="190">
        <v>5000</v>
      </c>
      <c r="H78" s="190">
        <v>4736.67</v>
      </c>
      <c r="I78" s="188">
        <f t="shared" si="9"/>
        <v>94.7334</v>
      </c>
    </row>
    <row r="79" spans="1:9" ht="67.5">
      <c r="A79" s="83">
        <f t="shared" si="0"/>
        <v>61</v>
      </c>
      <c r="B79" s="85" t="s">
        <v>440</v>
      </c>
      <c r="C79" s="45" t="s">
        <v>199</v>
      </c>
      <c r="D79" s="45" t="s">
        <v>203</v>
      </c>
      <c r="E79" s="45" t="s">
        <v>288</v>
      </c>
      <c r="F79" s="45"/>
      <c r="G79" s="189">
        <f aca="true" t="shared" si="10" ref="G79:H81">G80</f>
        <v>21700</v>
      </c>
      <c r="H79" s="189">
        <f t="shared" si="10"/>
        <v>0</v>
      </c>
      <c r="I79" s="188">
        <f t="shared" si="9"/>
        <v>0</v>
      </c>
    </row>
    <row r="80" spans="1:9" ht="22.5">
      <c r="A80" s="83">
        <f t="shared" si="0"/>
        <v>62</v>
      </c>
      <c r="B80" s="44" t="s">
        <v>66</v>
      </c>
      <c r="C80" s="45" t="s">
        <v>199</v>
      </c>
      <c r="D80" s="45" t="s">
        <v>203</v>
      </c>
      <c r="E80" s="45" t="s">
        <v>288</v>
      </c>
      <c r="F80" s="45" t="s">
        <v>67</v>
      </c>
      <c r="G80" s="189">
        <f t="shared" si="10"/>
        <v>21700</v>
      </c>
      <c r="H80" s="189">
        <f t="shared" si="10"/>
        <v>0</v>
      </c>
      <c r="I80" s="188">
        <f t="shared" si="9"/>
        <v>0</v>
      </c>
    </row>
    <row r="81" spans="1:9" ht="22.5">
      <c r="A81" s="83">
        <f t="shared" si="0"/>
        <v>63</v>
      </c>
      <c r="B81" s="44" t="s">
        <v>263</v>
      </c>
      <c r="C81" s="45" t="s">
        <v>199</v>
      </c>
      <c r="D81" s="45" t="s">
        <v>203</v>
      </c>
      <c r="E81" s="45" t="s">
        <v>288</v>
      </c>
      <c r="F81" s="45" t="s">
        <v>68</v>
      </c>
      <c r="G81" s="189">
        <f t="shared" si="10"/>
        <v>21700</v>
      </c>
      <c r="H81" s="189">
        <f t="shared" si="10"/>
        <v>0</v>
      </c>
      <c r="I81" s="188">
        <f t="shared" si="9"/>
        <v>0</v>
      </c>
    </row>
    <row r="82" spans="1:9" ht="22.5">
      <c r="A82" s="83">
        <f t="shared" si="0"/>
        <v>64</v>
      </c>
      <c r="B82" s="50" t="s">
        <v>73</v>
      </c>
      <c r="C82" s="77" t="s">
        <v>199</v>
      </c>
      <c r="D82" s="77" t="s">
        <v>203</v>
      </c>
      <c r="E82" s="45" t="s">
        <v>288</v>
      </c>
      <c r="F82" s="77" t="s">
        <v>74</v>
      </c>
      <c r="G82" s="190">
        <v>21700</v>
      </c>
      <c r="H82" s="190"/>
      <c r="I82" s="188">
        <f t="shared" si="9"/>
        <v>0</v>
      </c>
    </row>
    <row r="83" spans="1:9" ht="67.5">
      <c r="A83" s="83">
        <f aca="true" t="shared" si="11" ref="A83:A146">A82+1</f>
        <v>65</v>
      </c>
      <c r="B83" s="85" t="s">
        <v>441</v>
      </c>
      <c r="C83" s="45" t="s">
        <v>199</v>
      </c>
      <c r="D83" s="45" t="s">
        <v>203</v>
      </c>
      <c r="E83" s="45" t="s">
        <v>289</v>
      </c>
      <c r="F83" s="45"/>
      <c r="G83" s="189">
        <f aca="true" t="shared" si="12" ref="G83:H85">G84</f>
        <v>60000</v>
      </c>
      <c r="H83" s="189">
        <f t="shared" si="12"/>
        <v>59989.91</v>
      </c>
      <c r="I83" s="188">
        <f t="shared" si="9"/>
        <v>99.98318333333333</v>
      </c>
    </row>
    <row r="84" spans="1:9" ht="22.5">
      <c r="A84" s="83">
        <f t="shared" si="11"/>
        <v>66</v>
      </c>
      <c r="B84" s="44" t="s">
        <v>66</v>
      </c>
      <c r="C84" s="45" t="s">
        <v>199</v>
      </c>
      <c r="D84" s="45" t="s">
        <v>203</v>
      </c>
      <c r="E84" s="45" t="s">
        <v>289</v>
      </c>
      <c r="F84" s="45" t="s">
        <v>67</v>
      </c>
      <c r="G84" s="189">
        <f t="shared" si="12"/>
        <v>60000</v>
      </c>
      <c r="H84" s="189">
        <f t="shared" si="12"/>
        <v>59989.91</v>
      </c>
      <c r="I84" s="188">
        <f t="shared" si="9"/>
        <v>99.98318333333333</v>
      </c>
    </row>
    <row r="85" spans="1:9" ht="22.5">
      <c r="A85" s="83">
        <f t="shared" si="11"/>
        <v>67</v>
      </c>
      <c r="B85" s="44" t="s">
        <v>263</v>
      </c>
      <c r="C85" s="45" t="s">
        <v>199</v>
      </c>
      <c r="D85" s="45" t="s">
        <v>203</v>
      </c>
      <c r="E85" s="45" t="s">
        <v>289</v>
      </c>
      <c r="F85" s="45" t="s">
        <v>68</v>
      </c>
      <c r="G85" s="189">
        <f t="shared" si="12"/>
        <v>60000</v>
      </c>
      <c r="H85" s="189">
        <f t="shared" si="12"/>
        <v>59989.91</v>
      </c>
      <c r="I85" s="188">
        <f t="shared" si="9"/>
        <v>99.98318333333333</v>
      </c>
    </row>
    <row r="86" spans="1:9" ht="22.5">
      <c r="A86" s="83">
        <f t="shared" si="11"/>
        <v>68</v>
      </c>
      <c r="B86" s="50" t="s">
        <v>73</v>
      </c>
      <c r="C86" s="77" t="s">
        <v>199</v>
      </c>
      <c r="D86" s="77" t="s">
        <v>203</v>
      </c>
      <c r="E86" s="45" t="s">
        <v>289</v>
      </c>
      <c r="F86" s="77" t="s">
        <v>74</v>
      </c>
      <c r="G86" s="190">
        <v>60000</v>
      </c>
      <c r="H86" s="190">
        <v>59989.91</v>
      </c>
      <c r="I86" s="188">
        <f t="shared" si="9"/>
        <v>99.98318333333333</v>
      </c>
    </row>
    <row r="87" spans="1:9" ht="67.5">
      <c r="A87" s="83">
        <f t="shared" si="11"/>
        <v>69</v>
      </c>
      <c r="B87" s="85" t="s">
        <v>444</v>
      </c>
      <c r="C87" s="45" t="s">
        <v>199</v>
      </c>
      <c r="D87" s="45" t="s">
        <v>203</v>
      </c>
      <c r="E87" s="45" t="s">
        <v>290</v>
      </c>
      <c r="F87" s="45"/>
      <c r="G87" s="189">
        <f aca="true" t="shared" si="13" ref="G87:H89">G88</f>
        <v>20000</v>
      </c>
      <c r="H87" s="189">
        <f t="shared" si="13"/>
        <v>19918.49</v>
      </c>
      <c r="I87" s="188">
        <f t="shared" si="9"/>
        <v>99.59245000000001</v>
      </c>
    </row>
    <row r="88" spans="1:9" ht="22.5">
      <c r="A88" s="83">
        <f t="shared" si="11"/>
        <v>70</v>
      </c>
      <c r="B88" s="44" t="s">
        <v>66</v>
      </c>
      <c r="C88" s="45" t="s">
        <v>199</v>
      </c>
      <c r="D88" s="45" t="s">
        <v>203</v>
      </c>
      <c r="E88" s="45" t="s">
        <v>290</v>
      </c>
      <c r="F88" s="45" t="s">
        <v>67</v>
      </c>
      <c r="G88" s="189">
        <f t="shared" si="13"/>
        <v>20000</v>
      </c>
      <c r="H88" s="189">
        <f t="shared" si="13"/>
        <v>19918.49</v>
      </c>
      <c r="I88" s="188">
        <f t="shared" si="9"/>
        <v>99.59245000000001</v>
      </c>
    </row>
    <row r="89" spans="1:9" ht="22.5">
      <c r="A89" s="83">
        <f t="shared" si="11"/>
        <v>71</v>
      </c>
      <c r="B89" s="44" t="s">
        <v>263</v>
      </c>
      <c r="C89" s="45" t="s">
        <v>199</v>
      </c>
      <c r="D89" s="45" t="s">
        <v>203</v>
      </c>
      <c r="E89" s="45" t="s">
        <v>290</v>
      </c>
      <c r="F89" s="45" t="s">
        <v>68</v>
      </c>
      <c r="G89" s="189">
        <f t="shared" si="13"/>
        <v>20000</v>
      </c>
      <c r="H89" s="189">
        <f t="shared" si="13"/>
        <v>19918.49</v>
      </c>
      <c r="I89" s="188">
        <f t="shared" si="9"/>
        <v>99.59245000000001</v>
      </c>
    </row>
    <row r="90" spans="1:9" ht="22.5">
      <c r="A90" s="83">
        <f t="shared" si="11"/>
        <v>72</v>
      </c>
      <c r="B90" s="50" t="s">
        <v>73</v>
      </c>
      <c r="C90" s="77" t="s">
        <v>199</v>
      </c>
      <c r="D90" s="77" t="s">
        <v>203</v>
      </c>
      <c r="E90" s="45" t="s">
        <v>290</v>
      </c>
      <c r="F90" s="77" t="s">
        <v>74</v>
      </c>
      <c r="G90" s="190">
        <v>20000</v>
      </c>
      <c r="H90" s="190">
        <v>19918.49</v>
      </c>
      <c r="I90" s="188">
        <f t="shared" si="9"/>
        <v>99.59245000000001</v>
      </c>
    </row>
    <row r="91" spans="1:9" ht="56.25">
      <c r="A91" s="83">
        <f t="shared" si="11"/>
        <v>73</v>
      </c>
      <c r="B91" s="85" t="s">
        <v>443</v>
      </c>
      <c r="C91" s="45" t="s">
        <v>199</v>
      </c>
      <c r="D91" s="45" t="s">
        <v>203</v>
      </c>
      <c r="E91" s="45" t="s">
        <v>291</v>
      </c>
      <c r="F91" s="45"/>
      <c r="G91" s="189">
        <f aca="true" t="shared" si="14" ref="G91:H93">G92</f>
        <v>10000</v>
      </c>
      <c r="H91" s="189">
        <f t="shared" si="14"/>
        <v>10000</v>
      </c>
      <c r="I91" s="188">
        <f t="shared" si="9"/>
        <v>100</v>
      </c>
    </row>
    <row r="92" spans="1:9" ht="22.5">
      <c r="A92" s="83">
        <f t="shared" si="11"/>
        <v>74</v>
      </c>
      <c r="B92" s="44" t="s">
        <v>66</v>
      </c>
      <c r="C92" s="45" t="s">
        <v>199</v>
      </c>
      <c r="D92" s="45" t="s">
        <v>203</v>
      </c>
      <c r="E92" s="45" t="s">
        <v>291</v>
      </c>
      <c r="F92" s="45" t="s">
        <v>67</v>
      </c>
      <c r="G92" s="189">
        <f t="shared" si="14"/>
        <v>10000</v>
      </c>
      <c r="H92" s="189">
        <f t="shared" si="14"/>
        <v>10000</v>
      </c>
      <c r="I92" s="188">
        <f t="shared" si="9"/>
        <v>100</v>
      </c>
    </row>
    <row r="93" spans="1:9" ht="22.5">
      <c r="A93" s="83">
        <f t="shared" si="11"/>
        <v>75</v>
      </c>
      <c r="B93" s="44" t="s">
        <v>263</v>
      </c>
      <c r="C93" s="45" t="s">
        <v>199</v>
      </c>
      <c r="D93" s="45" t="s">
        <v>203</v>
      </c>
      <c r="E93" s="45" t="s">
        <v>291</v>
      </c>
      <c r="F93" s="45" t="s">
        <v>68</v>
      </c>
      <c r="G93" s="189">
        <f t="shared" si="14"/>
        <v>10000</v>
      </c>
      <c r="H93" s="189">
        <f t="shared" si="14"/>
        <v>10000</v>
      </c>
      <c r="I93" s="188">
        <f t="shared" si="9"/>
        <v>100</v>
      </c>
    </row>
    <row r="94" spans="1:9" ht="22.5">
      <c r="A94" s="83">
        <f t="shared" si="11"/>
        <v>76</v>
      </c>
      <c r="B94" s="50" t="s">
        <v>73</v>
      </c>
      <c r="C94" s="77" t="s">
        <v>199</v>
      </c>
      <c r="D94" s="77" t="s">
        <v>203</v>
      </c>
      <c r="E94" s="45" t="s">
        <v>291</v>
      </c>
      <c r="F94" s="77" t="s">
        <v>74</v>
      </c>
      <c r="G94" s="190">
        <v>10000</v>
      </c>
      <c r="H94" s="190">
        <v>10000</v>
      </c>
      <c r="I94" s="188">
        <f t="shared" si="9"/>
        <v>100</v>
      </c>
    </row>
    <row r="95" spans="1:9" ht="67.5">
      <c r="A95" s="83">
        <f t="shared" si="11"/>
        <v>77</v>
      </c>
      <c r="B95" s="85" t="s">
        <v>445</v>
      </c>
      <c r="C95" s="45" t="s">
        <v>199</v>
      </c>
      <c r="D95" s="45" t="s">
        <v>203</v>
      </c>
      <c r="E95" s="45" t="s">
        <v>292</v>
      </c>
      <c r="F95" s="45"/>
      <c r="G95" s="189">
        <f aca="true" t="shared" si="15" ref="G95:H97">G96</f>
        <v>50000</v>
      </c>
      <c r="H95" s="189">
        <f t="shared" si="15"/>
        <v>50000</v>
      </c>
      <c r="I95" s="188">
        <f t="shared" si="9"/>
        <v>100</v>
      </c>
    </row>
    <row r="96" spans="1:9" ht="22.5">
      <c r="A96" s="83">
        <f t="shared" si="11"/>
        <v>78</v>
      </c>
      <c r="B96" s="44" t="s">
        <v>66</v>
      </c>
      <c r="C96" s="45" t="s">
        <v>199</v>
      </c>
      <c r="D96" s="45" t="s">
        <v>203</v>
      </c>
      <c r="E96" s="45" t="s">
        <v>292</v>
      </c>
      <c r="F96" s="45" t="s">
        <v>67</v>
      </c>
      <c r="G96" s="189">
        <f t="shared" si="15"/>
        <v>50000</v>
      </c>
      <c r="H96" s="189">
        <f t="shared" si="15"/>
        <v>50000</v>
      </c>
      <c r="I96" s="188">
        <f t="shared" si="9"/>
        <v>100</v>
      </c>
    </row>
    <row r="97" spans="1:9" ht="22.5">
      <c r="A97" s="83">
        <f t="shared" si="11"/>
        <v>79</v>
      </c>
      <c r="B97" s="44" t="s">
        <v>263</v>
      </c>
      <c r="C97" s="45" t="s">
        <v>199</v>
      </c>
      <c r="D97" s="45" t="s">
        <v>203</v>
      </c>
      <c r="E97" s="45" t="s">
        <v>292</v>
      </c>
      <c r="F97" s="45" t="s">
        <v>68</v>
      </c>
      <c r="G97" s="189">
        <f t="shared" si="15"/>
        <v>50000</v>
      </c>
      <c r="H97" s="189">
        <f t="shared" si="15"/>
        <v>50000</v>
      </c>
      <c r="I97" s="188">
        <f t="shared" si="9"/>
        <v>100</v>
      </c>
    </row>
    <row r="98" spans="1:9" ht="22.5">
      <c r="A98" s="83">
        <f t="shared" si="11"/>
        <v>80</v>
      </c>
      <c r="B98" s="50" t="s">
        <v>73</v>
      </c>
      <c r="C98" s="77" t="s">
        <v>199</v>
      </c>
      <c r="D98" s="77" t="s">
        <v>203</v>
      </c>
      <c r="E98" s="45" t="s">
        <v>292</v>
      </c>
      <c r="F98" s="77" t="s">
        <v>74</v>
      </c>
      <c r="G98" s="190">
        <v>50000</v>
      </c>
      <c r="H98" s="190">
        <v>50000</v>
      </c>
      <c r="I98" s="188">
        <f t="shared" si="9"/>
        <v>100</v>
      </c>
    </row>
    <row r="99" spans="1:9" ht="45">
      <c r="A99" s="83">
        <f t="shared" si="11"/>
        <v>81</v>
      </c>
      <c r="B99" s="44" t="s">
        <v>87</v>
      </c>
      <c r="C99" s="45" t="s">
        <v>199</v>
      </c>
      <c r="D99" s="45" t="s">
        <v>203</v>
      </c>
      <c r="E99" s="45" t="s">
        <v>446</v>
      </c>
      <c r="F99" s="45"/>
      <c r="G99" s="189">
        <f>G103</f>
        <v>150000</v>
      </c>
      <c r="H99" s="189">
        <f>H103</f>
        <v>149969.67</v>
      </c>
      <c r="I99" s="188">
        <f t="shared" si="9"/>
        <v>99.97978000000002</v>
      </c>
    </row>
    <row r="100" spans="1:9" ht="56.25">
      <c r="A100" s="83">
        <f t="shared" si="11"/>
        <v>82</v>
      </c>
      <c r="B100" s="85" t="s">
        <v>447</v>
      </c>
      <c r="C100" s="45" t="s">
        <v>199</v>
      </c>
      <c r="D100" s="45" t="s">
        <v>203</v>
      </c>
      <c r="E100" s="45" t="s">
        <v>446</v>
      </c>
      <c r="F100" s="45"/>
      <c r="G100" s="189">
        <f>G103</f>
        <v>150000</v>
      </c>
      <c r="H100" s="189">
        <f>H103</f>
        <v>149969.67</v>
      </c>
      <c r="I100" s="188">
        <f t="shared" si="9"/>
        <v>99.97978000000002</v>
      </c>
    </row>
    <row r="101" spans="1:9" ht="22.5">
      <c r="A101" s="83">
        <f t="shared" si="11"/>
        <v>83</v>
      </c>
      <c r="B101" s="44" t="s">
        <v>66</v>
      </c>
      <c r="C101" s="45" t="s">
        <v>199</v>
      </c>
      <c r="D101" s="45" t="s">
        <v>203</v>
      </c>
      <c r="E101" s="45" t="s">
        <v>446</v>
      </c>
      <c r="F101" s="45" t="s">
        <v>67</v>
      </c>
      <c r="G101" s="189">
        <f>G102</f>
        <v>150000</v>
      </c>
      <c r="H101" s="189">
        <f>H102</f>
        <v>149969.67</v>
      </c>
      <c r="I101" s="188">
        <f t="shared" si="9"/>
        <v>99.97978000000002</v>
      </c>
    </row>
    <row r="102" spans="1:9" ht="22.5">
      <c r="A102" s="83">
        <f t="shared" si="11"/>
        <v>84</v>
      </c>
      <c r="B102" s="44" t="s">
        <v>263</v>
      </c>
      <c r="C102" s="45" t="s">
        <v>199</v>
      </c>
      <c r="D102" s="45" t="s">
        <v>203</v>
      </c>
      <c r="E102" s="45" t="s">
        <v>446</v>
      </c>
      <c r="F102" s="45" t="s">
        <v>68</v>
      </c>
      <c r="G102" s="189">
        <f>G103</f>
        <v>150000</v>
      </c>
      <c r="H102" s="189">
        <f>H103</f>
        <v>149969.67</v>
      </c>
      <c r="I102" s="188">
        <f t="shared" si="9"/>
        <v>99.97978000000002</v>
      </c>
    </row>
    <row r="103" spans="1:9" ht="22.5">
      <c r="A103" s="83">
        <f t="shared" si="11"/>
        <v>85</v>
      </c>
      <c r="B103" s="50" t="s">
        <v>73</v>
      </c>
      <c r="C103" s="77" t="s">
        <v>199</v>
      </c>
      <c r="D103" s="77" t="s">
        <v>203</v>
      </c>
      <c r="E103" s="45" t="s">
        <v>446</v>
      </c>
      <c r="F103" s="77" t="s">
        <v>74</v>
      </c>
      <c r="G103" s="190">
        <v>150000</v>
      </c>
      <c r="H103" s="190">
        <v>149969.67</v>
      </c>
      <c r="I103" s="188">
        <f t="shared" si="9"/>
        <v>99.97978000000002</v>
      </c>
    </row>
    <row r="104" spans="1:9" ht="12.75">
      <c r="A104" s="83">
        <f t="shared" si="11"/>
        <v>86</v>
      </c>
      <c r="B104" s="44" t="s">
        <v>236</v>
      </c>
      <c r="C104" s="45" t="s">
        <v>194</v>
      </c>
      <c r="D104" s="45"/>
      <c r="E104" s="45"/>
      <c r="F104" s="45"/>
      <c r="G104" s="192">
        <f>G105+G111</f>
        <v>34162367</v>
      </c>
      <c r="H104" s="192">
        <f>H105+H111</f>
        <v>31029357.72</v>
      </c>
      <c r="I104" s="188">
        <f t="shared" si="9"/>
        <v>90.82906263491637</v>
      </c>
    </row>
    <row r="105" spans="1:9" ht="12.75">
      <c r="A105" s="83">
        <f t="shared" si="11"/>
        <v>87</v>
      </c>
      <c r="B105" s="44" t="s">
        <v>237</v>
      </c>
      <c r="C105" s="45" t="s">
        <v>194</v>
      </c>
      <c r="D105" s="45" t="s">
        <v>177</v>
      </c>
      <c r="E105" s="45"/>
      <c r="F105" s="45"/>
      <c r="G105" s="189">
        <f aca="true" t="shared" si="16" ref="G105:H109">G106</f>
        <v>16500000</v>
      </c>
      <c r="H105" s="189">
        <f t="shared" si="16"/>
        <v>16498976.03</v>
      </c>
      <c r="I105" s="188">
        <f t="shared" si="9"/>
        <v>99.99379412121212</v>
      </c>
    </row>
    <row r="106" spans="1:9" ht="45">
      <c r="A106" s="83">
        <f t="shared" si="11"/>
        <v>88</v>
      </c>
      <c r="B106" s="44" t="s">
        <v>305</v>
      </c>
      <c r="C106" s="45" t="s">
        <v>194</v>
      </c>
      <c r="D106" s="45" t="s">
        <v>177</v>
      </c>
      <c r="E106" s="45" t="s">
        <v>293</v>
      </c>
      <c r="F106" s="45"/>
      <c r="G106" s="189">
        <f t="shared" si="16"/>
        <v>16500000</v>
      </c>
      <c r="H106" s="189">
        <f t="shared" si="16"/>
        <v>16498976.03</v>
      </c>
      <c r="I106" s="188">
        <f t="shared" si="9"/>
        <v>99.99379412121212</v>
      </c>
    </row>
    <row r="107" spans="1:9" ht="56.25">
      <c r="A107" s="83">
        <f t="shared" si="11"/>
        <v>89</v>
      </c>
      <c r="B107" s="44" t="s">
        <v>448</v>
      </c>
      <c r="C107" s="45" t="s">
        <v>194</v>
      </c>
      <c r="D107" s="45" t="s">
        <v>177</v>
      </c>
      <c r="E107" s="45" t="s">
        <v>149</v>
      </c>
      <c r="F107" s="45"/>
      <c r="G107" s="189">
        <f t="shared" si="16"/>
        <v>16500000</v>
      </c>
      <c r="H107" s="189">
        <f t="shared" si="16"/>
        <v>16498976.03</v>
      </c>
      <c r="I107" s="188">
        <f t="shared" si="9"/>
        <v>99.99379412121212</v>
      </c>
    </row>
    <row r="108" spans="1:9" ht="12.75">
      <c r="A108" s="83">
        <f t="shared" si="11"/>
        <v>90</v>
      </c>
      <c r="B108" s="44" t="s">
        <v>70</v>
      </c>
      <c r="C108" s="45" t="s">
        <v>194</v>
      </c>
      <c r="D108" s="45" t="s">
        <v>177</v>
      </c>
      <c r="E108" s="45" t="s">
        <v>149</v>
      </c>
      <c r="F108" s="45" t="s">
        <v>69</v>
      </c>
      <c r="G108" s="189">
        <f t="shared" si="16"/>
        <v>16500000</v>
      </c>
      <c r="H108" s="189">
        <f t="shared" si="16"/>
        <v>16498976.03</v>
      </c>
      <c r="I108" s="188">
        <f t="shared" si="9"/>
        <v>99.99379412121212</v>
      </c>
    </row>
    <row r="109" spans="1:9" ht="33.75">
      <c r="A109" s="83">
        <f t="shared" si="11"/>
        <v>91</v>
      </c>
      <c r="B109" s="44" t="s">
        <v>91</v>
      </c>
      <c r="C109" s="45" t="s">
        <v>194</v>
      </c>
      <c r="D109" s="45" t="s">
        <v>177</v>
      </c>
      <c r="E109" s="45" t="s">
        <v>149</v>
      </c>
      <c r="F109" s="45" t="s">
        <v>341</v>
      </c>
      <c r="G109" s="189">
        <f t="shared" si="16"/>
        <v>16500000</v>
      </c>
      <c r="H109" s="189">
        <f t="shared" si="16"/>
        <v>16498976.03</v>
      </c>
      <c r="I109" s="188">
        <f t="shared" si="9"/>
        <v>99.99379412121212</v>
      </c>
    </row>
    <row r="110" spans="1:9" ht="33.75">
      <c r="A110" s="83">
        <f t="shared" si="11"/>
        <v>92</v>
      </c>
      <c r="B110" s="50" t="s">
        <v>91</v>
      </c>
      <c r="C110" s="77" t="s">
        <v>194</v>
      </c>
      <c r="D110" s="77" t="s">
        <v>177</v>
      </c>
      <c r="E110" s="45" t="s">
        <v>149</v>
      </c>
      <c r="F110" s="77" t="s">
        <v>341</v>
      </c>
      <c r="G110" s="190">
        <v>16500000</v>
      </c>
      <c r="H110" s="190">
        <v>16498976.03</v>
      </c>
      <c r="I110" s="188">
        <f t="shared" si="9"/>
        <v>99.99379412121212</v>
      </c>
    </row>
    <row r="111" spans="1:9" s="34" customFormat="1" ht="12.75">
      <c r="A111" s="83">
        <f t="shared" si="11"/>
        <v>93</v>
      </c>
      <c r="B111" s="86" t="s">
        <v>93</v>
      </c>
      <c r="C111" s="87" t="s">
        <v>194</v>
      </c>
      <c r="D111" s="87" t="s">
        <v>186</v>
      </c>
      <c r="E111" s="87"/>
      <c r="F111" s="87"/>
      <c r="G111" s="193">
        <f>G112</f>
        <v>17662367</v>
      </c>
      <c r="H111" s="193">
        <f>H112</f>
        <v>14530381.69</v>
      </c>
      <c r="I111" s="188">
        <f t="shared" si="9"/>
        <v>82.26746556676125</v>
      </c>
    </row>
    <row r="112" spans="1:9" ht="45">
      <c r="A112" s="83">
        <f t="shared" si="11"/>
        <v>94</v>
      </c>
      <c r="B112" s="44" t="s">
        <v>305</v>
      </c>
      <c r="C112" s="45" t="s">
        <v>194</v>
      </c>
      <c r="D112" s="45" t="s">
        <v>186</v>
      </c>
      <c r="E112" s="45" t="s">
        <v>293</v>
      </c>
      <c r="F112" s="45"/>
      <c r="G112" s="189">
        <f>G113</f>
        <v>17662367</v>
      </c>
      <c r="H112" s="189">
        <f>H113</f>
        <v>14530381.69</v>
      </c>
      <c r="I112" s="188">
        <f t="shared" si="9"/>
        <v>82.26746556676125</v>
      </c>
    </row>
    <row r="113" spans="1:9" ht="12.75">
      <c r="A113" s="83">
        <f t="shared" si="11"/>
        <v>95</v>
      </c>
      <c r="B113" s="50" t="s">
        <v>449</v>
      </c>
      <c r="C113" s="77" t="s">
        <v>194</v>
      </c>
      <c r="D113" s="77" t="s">
        <v>186</v>
      </c>
      <c r="E113" s="77" t="s">
        <v>293</v>
      </c>
      <c r="F113" s="77"/>
      <c r="G113" s="190">
        <f>G114+G118+G122+G126+G130+G134+G138+G146+G150+G142+G154</f>
        <v>17662367</v>
      </c>
      <c r="H113" s="190">
        <f>H114+H118+H122+H126+H130+H134+H138+H146+H150+H142+H154</f>
        <v>14530381.69</v>
      </c>
      <c r="I113" s="188">
        <f t="shared" si="9"/>
        <v>82.26746556676125</v>
      </c>
    </row>
    <row r="114" spans="1:9" ht="56.25">
      <c r="A114" s="83">
        <f t="shared" si="11"/>
        <v>96</v>
      </c>
      <c r="B114" s="88" t="s">
        <v>450</v>
      </c>
      <c r="C114" s="45" t="s">
        <v>194</v>
      </c>
      <c r="D114" s="45" t="s">
        <v>186</v>
      </c>
      <c r="E114" s="45" t="s">
        <v>342</v>
      </c>
      <c r="F114" s="45"/>
      <c r="G114" s="189">
        <f aca="true" t="shared" si="17" ref="G114:H116">G115</f>
        <v>20078</v>
      </c>
      <c r="H114" s="189">
        <f t="shared" si="17"/>
        <v>20078</v>
      </c>
      <c r="I114" s="188">
        <f t="shared" si="9"/>
        <v>100</v>
      </c>
    </row>
    <row r="115" spans="1:9" ht="22.5">
      <c r="A115" s="83">
        <f t="shared" si="11"/>
        <v>97</v>
      </c>
      <c r="B115" s="44" t="s">
        <v>66</v>
      </c>
      <c r="C115" s="45" t="s">
        <v>194</v>
      </c>
      <c r="D115" s="45" t="s">
        <v>186</v>
      </c>
      <c r="E115" s="45" t="s">
        <v>342</v>
      </c>
      <c r="F115" s="45" t="s">
        <v>67</v>
      </c>
      <c r="G115" s="189">
        <f t="shared" si="17"/>
        <v>20078</v>
      </c>
      <c r="H115" s="189">
        <f t="shared" si="17"/>
        <v>20078</v>
      </c>
      <c r="I115" s="188">
        <f t="shared" si="9"/>
        <v>100</v>
      </c>
    </row>
    <row r="116" spans="1:9" ht="22.5">
      <c r="A116" s="83">
        <f t="shared" si="11"/>
        <v>98</v>
      </c>
      <c r="B116" s="44" t="s">
        <v>263</v>
      </c>
      <c r="C116" s="45" t="s">
        <v>194</v>
      </c>
      <c r="D116" s="45" t="s">
        <v>186</v>
      </c>
      <c r="E116" s="45" t="s">
        <v>342</v>
      </c>
      <c r="F116" s="45" t="s">
        <v>68</v>
      </c>
      <c r="G116" s="189">
        <f t="shared" si="17"/>
        <v>20078</v>
      </c>
      <c r="H116" s="189">
        <f t="shared" si="17"/>
        <v>20078</v>
      </c>
      <c r="I116" s="188">
        <f t="shared" si="9"/>
        <v>100</v>
      </c>
    </row>
    <row r="117" spans="1:9" ht="22.5">
      <c r="A117" s="83">
        <f t="shared" si="11"/>
        <v>99</v>
      </c>
      <c r="B117" s="50" t="s">
        <v>73</v>
      </c>
      <c r="C117" s="77" t="s">
        <v>194</v>
      </c>
      <c r="D117" s="77" t="s">
        <v>186</v>
      </c>
      <c r="E117" s="45" t="s">
        <v>342</v>
      </c>
      <c r="F117" s="77" t="s">
        <v>74</v>
      </c>
      <c r="G117" s="190">
        <v>20078</v>
      </c>
      <c r="H117" s="190">
        <v>20078</v>
      </c>
      <c r="I117" s="188">
        <f t="shared" si="9"/>
        <v>100</v>
      </c>
    </row>
    <row r="118" spans="1:9" ht="56.25">
      <c r="A118" s="83">
        <f t="shared" si="11"/>
        <v>100</v>
      </c>
      <c r="B118" s="88" t="s">
        <v>452</v>
      </c>
      <c r="C118" s="45" t="s">
        <v>194</v>
      </c>
      <c r="D118" s="45" t="s">
        <v>186</v>
      </c>
      <c r="E118" s="45" t="s">
        <v>150</v>
      </c>
      <c r="F118" s="45"/>
      <c r="G118" s="189">
        <f aca="true" t="shared" si="18" ref="G118:H120">G119</f>
        <v>1339922</v>
      </c>
      <c r="H118" s="189">
        <f t="shared" si="18"/>
        <v>1339370.91</v>
      </c>
      <c r="I118" s="188">
        <f t="shared" si="9"/>
        <v>99.9588714865492</v>
      </c>
    </row>
    <row r="119" spans="1:9" ht="22.5">
      <c r="A119" s="83">
        <f t="shared" si="11"/>
        <v>101</v>
      </c>
      <c r="B119" s="44" t="s">
        <v>66</v>
      </c>
      <c r="C119" s="45" t="s">
        <v>194</v>
      </c>
      <c r="D119" s="45" t="s">
        <v>186</v>
      </c>
      <c r="E119" s="45" t="s">
        <v>150</v>
      </c>
      <c r="F119" s="45" t="s">
        <v>67</v>
      </c>
      <c r="G119" s="189">
        <f t="shared" si="18"/>
        <v>1339922</v>
      </c>
      <c r="H119" s="189">
        <f t="shared" si="18"/>
        <v>1339370.91</v>
      </c>
      <c r="I119" s="188">
        <f t="shared" si="9"/>
        <v>99.9588714865492</v>
      </c>
    </row>
    <row r="120" spans="1:9" ht="22.5">
      <c r="A120" s="83">
        <f t="shared" si="11"/>
        <v>102</v>
      </c>
      <c r="B120" s="44" t="s">
        <v>263</v>
      </c>
      <c r="C120" s="45" t="s">
        <v>194</v>
      </c>
      <c r="D120" s="45" t="s">
        <v>186</v>
      </c>
      <c r="E120" s="45" t="s">
        <v>150</v>
      </c>
      <c r="F120" s="45" t="s">
        <v>68</v>
      </c>
      <c r="G120" s="189">
        <f t="shared" si="18"/>
        <v>1339922</v>
      </c>
      <c r="H120" s="189">
        <f t="shared" si="18"/>
        <v>1339370.91</v>
      </c>
      <c r="I120" s="188">
        <f t="shared" si="9"/>
        <v>99.9588714865492</v>
      </c>
    </row>
    <row r="121" spans="1:9" ht="22.5">
      <c r="A121" s="83">
        <f t="shared" si="11"/>
        <v>103</v>
      </c>
      <c r="B121" s="50" t="s">
        <v>73</v>
      </c>
      <c r="C121" s="77" t="s">
        <v>194</v>
      </c>
      <c r="D121" s="77" t="s">
        <v>186</v>
      </c>
      <c r="E121" s="45" t="s">
        <v>150</v>
      </c>
      <c r="F121" s="77" t="s">
        <v>74</v>
      </c>
      <c r="G121" s="190">
        <v>1339922</v>
      </c>
      <c r="H121" s="190">
        <v>1339370.91</v>
      </c>
      <c r="I121" s="188">
        <f t="shared" si="9"/>
        <v>99.9588714865492</v>
      </c>
    </row>
    <row r="122" spans="1:9" ht="67.5">
      <c r="A122" s="83">
        <f t="shared" si="11"/>
        <v>104</v>
      </c>
      <c r="B122" s="88" t="s">
        <v>453</v>
      </c>
      <c r="C122" s="45" t="s">
        <v>194</v>
      </c>
      <c r="D122" s="45" t="s">
        <v>186</v>
      </c>
      <c r="E122" s="45" t="s">
        <v>454</v>
      </c>
      <c r="F122" s="45"/>
      <c r="G122" s="189">
        <f aca="true" t="shared" si="19" ref="G122:H124">G123</f>
        <v>11200</v>
      </c>
      <c r="H122" s="189">
        <f t="shared" si="19"/>
        <v>11200</v>
      </c>
      <c r="I122" s="188">
        <f t="shared" si="9"/>
        <v>100</v>
      </c>
    </row>
    <row r="123" spans="1:9" ht="22.5">
      <c r="A123" s="83">
        <f t="shared" si="11"/>
        <v>105</v>
      </c>
      <c r="B123" s="44" t="s">
        <v>66</v>
      </c>
      <c r="C123" s="45" t="s">
        <v>194</v>
      </c>
      <c r="D123" s="45" t="s">
        <v>186</v>
      </c>
      <c r="E123" s="45" t="s">
        <v>151</v>
      </c>
      <c r="F123" s="45" t="s">
        <v>67</v>
      </c>
      <c r="G123" s="189">
        <f t="shared" si="19"/>
        <v>11200</v>
      </c>
      <c r="H123" s="189">
        <f t="shared" si="19"/>
        <v>11200</v>
      </c>
      <c r="I123" s="188">
        <f t="shared" si="9"/>
        <v>100</v>
      </c>
    </row>
    <row r="124" spans="1:9" ht="22.5">
      <c r="A124" s="83">
        <f t="shared" si="11"/>
        <v>106</v>
      </c>
      <c r="B124" s="44" t="s">
        <v>263</v>
      </c>
      <c r="C124" s="45" t="s">
        <v>194</v>
      </c>
      <c r="D124" s="45" t="s">
        <v>186</v>
      </c>
      <c r="E124" s="45" t="s">
        <v>151</v>
      </c>
      <c r="F124" s="45" t="s">
        <v>68</v>
      </c>
      <c r="G124" s="189">
        <f t="shared" si="19"/>
        <v>11200</v>
      </c>
      <c r="H124" s="189">
        <f t="shared" si="19"/>
        <v>11200</v>
      </c>
      <c r="I124" s="188">
        <f t="shared" si="9"/>
        <v>100</v>
      </c>
    </row>
    <row r="125" spans="1:9" ht="22.5">
      <c r="A125" s="83">
        <f t="shared" si="11"/>
        <v>107</v>
      </c>
      <c r="B125" s="50" t="s">
        <v>73</v>
      </c>
      <c r="C125" s="77" t="s">
        <v>194</v>
      </c>
      <c r="D125" s="77" t="s">
        <v>186</v>
      </c>
      <c r="E125" s="45" t="s">
        <v>151</v>
      </c>
      <c r="F125" s="77" t="s">
        <v>74</v>
      </c>
      <c r="G125" s="190">
        <v>11200</v>
      </c>
      <c r="H125" s="190">
        <v>11200</v>
      </c>
      <c r="I125" s="188">
        <f t="shared" si="9"/>
        <v>100</v>
      </c>
    </row>
    <row r="126" spans="1:9" ht="78.75">
      <c r="A126" s="83">
        <f t="shared" si="11"/>
        <v>108</v>
      </c>
      <c r="B126" s="88" t="s">
        <v>456</v>
      </c>
      <c r="C126" s="45" t="s">
        <v>194</v>
      </c>
      <c r="D126" s="45" t="s">
        <v>186</v>
      </c>
      <c r="E126" s="45" t="s">
        <v>455</v>
      </c>
      <c r="F126" s="45"/>
      <c r="G126" s="189">
        <f aca="true" t="shared" si="20" ref="G126:H128">G127</f>
        <v>100000</v>
      </c>
      <c r="H126" s="189">
        <f t="shared" si="20"/>
        <v>100000</v>
      </c>
      <c r="I126" s="188">
        <f t="shared" si="9"/>
        <v>100</v>
      </c>
    </row>
    <row r="127" spans="1:9" ht="22.5">
      <c r="A127" s="83">
        <f t="shared" si="11"/>
        <v>109</v>
      </c>
      <c r="B127" s="44" t="s">
        <v>66</v>
      </c>
      <c r="C127" s="45" t="s">
        <v>194</v>
      </c>
      <c r="D127" s="45" t="s">
        <v>186</v>
      </c>
      <c r="E127" s="45" t="s">
        <v>152</v>
      </c>
      <c r="F127" s="45" t="s">
        <v>67</v>
      </c>
      <c r="G127" s="189">
        <f t="shared" si="20"/>
        <v>100000</v>
      </c>
      <c r="H127" s="189">
        <f t="shared" si="20"/>
        <v>100000</v>
      </c>
      <c r="I127" s="188">
        <f t="shared" si="9"/>
        <v>100</v>
      </c>
    </row>
    <row r="128" spans="1:9" ht="22.5">
      <c r="A128" s="83">
        <f t="shared" si="11"/>
        <v>110</v>
      </c>
      <c r="B128" s="44" t="s">
        <v>263</v>
      </c>
      <c r="C128" s="45" t="s">
        <v>194</v>
      </c>
      <c r="D128" s="45" t="s">
        <v>186</v>
      </c>
      <c r="E128" s="45" t="s">
        <v>152</v>
      </c>
      <c r="F128" s="45" t="s">
        <v>68</v>
      </c>
      <c r="G128" s="189">
        <f t="shared" si="20"/>
        <v>100000</v>
      </c>
      <c r="H128" s="189">
        <f t="shared" si="20"/>
        <v>100000</v>
      </c>
      <c r="I128" s="188">
        <f t="shared" si="9"/>
        <v>100</v>
      </c>
    </row>
    <row r="129" spans="1:9" ht="22.5">
      <c r="A129" s="83">
        <f t="shared" si="11"/>
        <v>111</v>
      </c>
      <c r="B129" s="50" t="s">
        <v>73</v>
      </c>
      <c r="C129" s="77" t="s">
        <v>194</v>
      </c>
      <c r="D129" s="77" t="s">
        <v>186</v>
      </c>
      <c r="E129" s="45" t="s">
        <v>152</v>
      </c>
      <c r="F129" s="77" t="s">
        <v>74</v>
      </c>
      <c r="G129" s="190">
        <v>100000</v>
      </c>
      <c r="H129" s="190">
        <v>100000</v>
      </c>
      <c r="I129" s="188">
        <f t="shared" si="9"/>
        <v>100</v>
      </c>
    </row>
    <row r="130" spans="1:9" ht="67.5">
      <c r="A130" s="83">
        <f t="shared" si="11"/>
        <v>112</v>
      </c>
      <c r="B130" s="88" t="s">
        <v>451</v>
      </c>
      <c r="C130" s="45" t="s">
        <v>194</v>
      </c>
      <c r="D130" s="45" t="s">
        <v>186</v>
      </c>
      <c r="E130" s="45" t="s">
        <v>28</v>
      </c>
      <c r="F130" s="45"/>
      <c r="G130" s="189">
        <f aca="true" t="shared" si="21" ref="G130:H132">G131</f>
        <v>20000</v>
      </c>
      <c r="H130" s="189">
        <f t="shared" si="21"/>
        <v>20000</v>
      </c>
      <c r="I130" s="188">
        <f t="shared" si="9"/>
        <v>100</v>
      </c>
    </row>
    <row r="131" spans="1:9" ht="22.5">
      <c r="A131" s="83">
        <f t="shared" si="11"/>
        <v>113</v>
      </c>
      <c r="B131" s="44" t="s">
        <v>66</v>
      </c>
      <c r="C131" s="45" t="s">
        <v>194</v>
      </c>
      <c r="D131" s="45" t="s">
        <v>186</v>
      </c>
      <c r="E131" s="45" t="s">
        <v>28</v>
      </c>
      <c r="F131" s="45" t="s">
        <v>67</v>
      </c>
      <c r="G131" s="189">
        <f t="shared" si="21"/>
        <v>20000</v>
      </c>
      <c r="H131" s="189">
        <f t="shared" si="21"/>
        <v>20000</v>
      </c>
      <c r="I131" s="188">
        <f t="shared" si="9"/>
        <v>100</v>
      </c>
    </row>
    <row r="132" spans="1:9" ht="22.5">
      <c r="A132" s="83">
        <f t="shared" si="11"/>
        <v>114</v>
      </c>
      <c r="B132" s="44" t="s">
        <v>263</v>
      </c>
      <c r="C132" s="45" t="s">
        <v>194</v>
      </c>
      <c r="D132" s="45" t="s">
        <v>186</v>
      </c>
      <c r="E132" s="45" t="s">
        <v>28</v>
      </c>
      <c r="F132" s="45" t="s">
        <v>68</v>
      </c>
      <c r="G132" s="189">
        <f t="shared" si="21"/>
        <v>20000</v>
      </c>
      <c r="H132" s="189">
        <f t="shared" si="21"/>
        <v>20000</v>
      </c>
      <c r="I132" s="188">
        <f t="shared" si="9"/>
        <v>100</v>
      </c>
    </row>
    <row r="133" spans="1:9" ht="22.5">
      <c r="A133" s="83">
        <f t="shared" si="11"/>
        <v>115</v>
      </c>
      <c r="B133" s="50" t="s">
        <v>73</v>
      </c>
      <c r="C133" s="77" t="s">
        <v>194</v>
      </c>
      <c r="D133" s="77" t="s">
        <v>186</v>
      </c>
      <c r="E133" s="45" t="s">
        <v>28</v>
      </c>
      <c r="F133" s="77" t="s">
        <v>74</v>
      </c>
      <c r="G133" s="190">
        <v>20000</v>
      </c>
      <c r="H133" s="190">
        <v>20000</v>
      </c>
      <c r="I133" s="188">
        <f t="shared" si="9"/>
        <v>100</v>
      </c>
    </row>
    <row r="134" spans="1:9" ht="12.75" hidden="1">
      <c r="A134" s="83"/>
      <c r="B134" s="88"/>
      <c r="C134" s="45"/>
      <c r="D134" s="45"/>
      <c r="E134" s="45"/>
      <c r="F134" s="45"/>
      <c r="G134" s="189"/>
      <c r="H134" s="189"/>
      <c r="I134" s="188"/>
    </row>
    <row r="135" spans="1:9" ht="12.75" hidden="1">
      <c r="A135" s="83"/>
      <c r="B135" s="44"/>
      <c r="C135" s="45"/>
      <c r="D135" s="45"/>
      <c r="E135" s="45"/>
      <c r="F135" s="45"/>
      <c r="G135" s="189"/>
      <c r="H135" s="189"/>
      <c r="I135" s="188"/>
    </row>
    <row r="136" spans="1:9" ht="12.75" hidden="1">
      <c r="A136" s="83"/>
      <c r="B136" s="44"/>
      <c r="C136" s="45"/>
      <c r="D136" s="45"/>
      <c r="E136" s="45"/>
      <c r="F136" s="45"/>
      <c r="G136" s="189"/>
      <c r="H136" s="189"/>
      <c r="I136" s="188"/>
    </row>
    <row r="137" spans="1:9" ht="12.75" hidden="1">
      <c r="A137" s="83"/>
      <c r="B137" s="50"/>
      <c r="C137" s="77"/>
      <c r="D137" s="77"/>
      <c r="E137" s="45"/>
      <c r="F137" s="77"/>
      <c r="G137" s="190"/>
      <c r="H137" s="190"/>
      <c r="I137" s="188"/>
    </row>
    <row r="138" spans="1:9" ht="56.25">
      <c r="A138" s="83">
        <f t="shared" si="11"/>
        <v>1</v>
      </c>
      <c r="B138" s="88" t="s">
        <v>458</v>
      </c>
      <c r="C138" s="45" t="s">
        <v>194</v>
      </c>
      <c r="D138" s="45" t="s">
        <v>186</v>
      </c>
      <c r="E138" s="45" t="s">
        <v>30</v>
      </c>
      <c r="F138" s="45"/>
      <c r="G138" s="189">
        <f aca="true" t="shared" si="22" ref="G138:H140">G139</f>
        <v>500000</v>
      </c>
      <c r="H138" s="189">
        <f t="shared" si="22"/>
        <v>499795.78</v>
      </c>
      <c r="I138" s="188">
        <f t="shared" si="9"/>
        <v>99.959156</v>
      </c>
    </row>
    <row r="139" spans="1:9" ht="22.5">
      <c r="A139" s="83">
        <f t="shared" si="11"/>
        <v>2</v>
      </c>
      <c r="B139" s="44" t="s">
        <v>66</v>
      </c>
      <c r="C139" s="45" t="s">
        <v>194</v>
      </c>
      <c r="D139" s="45" t="s">
        <v>186</v>
      </c>
      <c r="E139" s="45" t="s">
        <v>30</v>
      </c>
      <c r="F139" s="45" t="s">
        <v>67</v>
      </c>
      <c r="G139" s="189">
        <f t="shared" si="22"/>
        <v>500000</v>
      </c>
      <c r="H139" s="189">
        <f t="shared" si="22"/>
        <v>499795.78</v>
      </c>
      <c r="I139" s="188">
        <f t="shared" si="9"/>
        <v>99.959156</v>
      </c>
    </row>
    <row r="140" spans="1:9" ht="22.5">
      <c r="A140" s="83">
        <f t="shared" si="11"/>
        <v>3</v>
      </c>
      <c r="B140" s="44" t="s">
        <v>263</v>
      </c>
      <c r="C140" s="45" t="s">
        <v>194</v>
      </c>
      <c r="D140" s="45" t="s">
        <v>186</v>
      </c>
      <c r="E140" s="45" t="s">
        <v>30</v>
      </c>
      <c r="F140" s="45" t="s">
        <v>68</v>
      </c>
      <c r="G140" s="189">
        <f t="shared" si="22"/>
        <v>500000</v>
      </c>
      <c r="H140" s="189">
        <f t="shared" si="22"/>
        <v>499795.78</v>
      </c>
      <c r="I140" s="188">
        <f t="shared" si="9"/>
        <v>99.959156</v>
      </c>
    </row>
    <row r="141" spans="1:9" ht="22.5">
      <c r="A141" s="83">
        <f t="shared" si="11"/>
        <v>4</v>
      </c>
      <c r="B141" s="50" t="s">
        <v>73</v>
      </c>
      <c r="C141" s="77" t="s">
        <v>194</v>
      </c>
      <c r="D141" s="77" t="s">
        <v>186</v>
      </c>
      <c r="E141" s="45" t="s">
        <v>30</v>
      </c>
      <c r="F141" s="77" t="s">
        <v>74</v>
      </c>
      <c r="G141" s="190">
        <v>500000</v>
      </c>
      <c r="H141" s="190">
        <v>499795.78</v>
      </c>
      <c r="I141" s="188">
        <f aca="true" t="shared" si="23" ref="I141:I204">H141*100/G141</f>
        <v>99.959156</v>
      </c>
    </row>
    <row r="142" spans="1:9" ht="33.75">
      <c r="A142" s="83">
        <f t="shared" si="11"/>
        <v>5</v>
      </c>
      <c r="B142" s="88" t="s">
        <v>479</v>
      </c>
      <c r="C142" s="45" t="s">
        <v>194</v>
      </c>
      <c r="D142" s="45" t="s">
        <v>186</v>
      </c>
      <c r="E142" s="45" t="s">
        <v>478</v>
      </c>
      <c r="F142" s="45"/>
      <c r="G142" s="189">
        <f aca="true" t="shared" si="24" ref="G142:H144">G143</f>
        <v>93937</v>
      </c>
      <c r="H142" s="189">
        <f t="shared" si="24"/>
        <v>93937</v>
      </c>
      <c r="I142" s="188">
        <f t="shared" si="23"/>
        <v>100</v>
      </c>
    </row>
    <row r="143" spans="1:9" ht="22.5">
      <c r="A143" s="83">
        <f t="shared" si="11"/>
        <v>6</v>
      </c>
      <c r="B143" s="44" t="s">
        <v>66</v>
      </c>
      <c r="C143" s="45" t="s">
        <v>194</v>
      </c>
      <c r="D143" s="45" t="s">
        <v>186</v>
      </c>
      <c r="E143" s="45" t="s">
        <v>478</v>
      </c>
      <c r="F143" s="45" t="s">
        <v>67</v>
      </c>
      <c r="G143" s="189">
        <f t="shared" si="24"/>
        <v>93937</v>
      </c>
      <c r="H143" s="189">
        <f t="shared" si="24"/>
        <v>93937</v>
      </c>
      <c r="I143" s="188">
        <f t="shared" si="23"/>
        <v>100</v>
      </c>
    </row>
    <row r="144" spans="1:9" ht="22.5">
      <c r="A144" s="83">
        <f t="shared" si="11"/>
        <v>7</v>
      </c>
      <c r="B144" s="44" t="s">
        <v>263</v>
      </c>
      <c r="C144" s="45" t="s">
        <v>194</v>
      </c>
      <c r="D144" s="45" t="s">
        <v>186</v>
      </c>
      <c r="E144" s="45" t="s">
        <v>478</v>
      </c>
      <c r="F144" s="45" t="s">
        <v>68</v>
      </c>
      <c r="G144" s="189">
        <f t="shared" si="24"/>
        <v>93937</v>
      </c>
      <c r="H144" s="189">
        <f t="shared" si="24"/>
        <v>93937</v>
      </c>
      <c r="I144" s="188">
        <f t="shared" si="23"/>
        <v>100</v>
      </c>
    </row>
    <row r="145" spans="1:9" ht="22.5">
      <c r="A145" s="83">
        <f t="shared" si="11"/>
        <v>8</v>
      </c>
      <c r="B145" s="50" t="s">
        <v>73</v>
      </c>
      <c r="C145" s="77" t="s">
        <v>194</v>
      </c>
      <c r="D145" s="77" t="s">
        <v>186</v>
      </c>
      <c r="E145" s="45" t="s">
        <v>478</v>
      </c>
      <c r="F145" s="77" t="s">
        <v>74</v>
      </c>
      <c r="G145" s="190">
        <v>93937</v>
      </c>
      <c r="H145" s="190">
        <v>93937</v>
      </c>
      <c r="I145" s="188">
        <f t="shared" si="23"/>
        <v>100</v>
      </c>
    </row>
    <row r="146" spans="1:9" ht="78.75">
      <c r="A146" s="83">
        <f t="shared" si="11"/>
        <v>9</v>
      </c>
      <c r="B146" s="88" t="s">
        <v>459</v>
      </c>
      <c r="C146" s="45" t="s">
        <v>194</v>
      </c>
      <c r="D146" s="45" t="s">
        <v>186</v>
      </c>
      <c r="E146" s="45" t="s">
        <v>460</v>
      </c>
      <c r="F146" s="45"/>
      <c r="G146" s="189">
        <f aca="true" t="shared" si="25" ref="G146:H156">G147</f>
        <v>11200000</v>
      </c>
      <c r="H146" s="189">
        <f t="shared" si="25"/>
        <v>11200000</v>
      </c>
      <c r="I146" s="188">
        <f t="shared" si="23"/>
        <v>100</v>
      </c>
    </row>
    <row r="147" spans="1:9" ht="22.5">
      <c r="A147" s="83">
        <f aca="true" t="shared" si="26" ref="A147:A210">A146+1</f>
        <v>10</v>
      </c>
      <c r="B147" s="44" t="s">
        <v>66</v>
      </c>
      <c r="C147" s="45" t="s">
        <v>194</v>
      </c>
      <c r="D147" s="45" t="s">
        <v>186</v>
      </c>
      <c r="E147" s="45" t="s">
        <v>460</v>
      </c>
      <c r="F147" s="45" t="s">
        <v>67</v>
      </c>
      <c r="G147" s="189">
        <f t="shared" si="25"/>
        <v>11200000</v>
      </c>
      <c r="H147" s="189">
        <f t="shared" si="25"/>
        <v>11200000</v>
      </c>
      <c r="I147" s="188">
        <f t="shared" si="23"/>
        <v>100</v>
      </c>
    </row>
    <row r="148" spans="1:9" ht="22.5">
      <c r="A148" s="83">
        <f t="shared" si="26"/>
        <v>11</v>
      </c>
      <c r="B148" s="44" t="s">
        <v>263</v>
      </c>
      <c r="C148" s="45" t="s">
        <v>194</v>
      </c>
      <c r="D148" s="45" t="s">
        <v>186</v>
      </c>
      <c r="E148" s="45" t="s">
        <v>460</v>
      </c>
      <c r="F148" s="45" t="s">
        <v>68</v>
      </c>
      <c r="G148" s="189">
        <f t="shared" si="25"/>
        <v>11200000</v>
      </c>
      <c r="H148" s="189">
        <f t="shared" si="25"/>
        <v>11200000</v>
      </c>
      <c r="I148" s="188">
        <f t="shared" si="23"/>
        <v>100</v>
      </c>
    </row>
    <row r="149" spans="1:9" ht="22.5">
      <c r="A149" s="83">
        <f t="shared" si="26"/>
        <v>12</v>
      </c>
      <c r="B149" s="50" t="s">
        <v>73</v>
      </c>
      <c r="C149" s="77" t="s">
        <v>194</v>
      </c>
      <c r="D149" s="77" t="s">
        <v>186</v>
      </c>
      <c r="E149" s="45" t="s">
        <v>460</v>
      </c>
      <c r="F149" s="77" t="s">
        <v>74</v>
      </c>
      <c r="G149" s="190">
        <v>11200000</v>
      </c>
      <c r="H149" s="190">
        <v>11200000</v>
      </c>
      <c r="I149" s="188">
        <f t="shared" si="23"/>
        <v>100</v>
      </c>
    </row>
    <row r="150" spans="1:9" ht="90">
      <c r="A150" s="83">
        <f t="shared" si="26"/>
        <v>13</v>
      </c>
      <c r="B150" s="88" t="s">
        <v>473</v>
      </c>
      <c r="C150" s="45" t="s">
        <v>194</v>
      </c>
      <c r="D150" s="45" t="s">
        <v>186</v>
      </c>
      <c r="E150" s="45" t="s">
        <v>474</v>
      </c>
      <c r="F150" s="45"/>
      <c r="G150" s="189">
        <f t="shared" si="25"/>
        <v>3131230</v>
      </c>
      <c r="H150" s="189">
        <f t="shared" si="25"/>
        <v>0</v>
      </c>
      <c r="I150" s="188">
        <f t="shared" si="23"/>
        <v>0</v>
      </c>
    </row>
    <row r="151" spans="1:9" ht="22.5">
      <c r="A151" s="83">
        <f t="shared" si="26"/>
        <v>14</v>
      </c>
      <c r="B151" s="44" t="s">
        <v>66</v>
      </c>
      <c r="C151" s="45" t="s">
        <v>194</v>
      </c>
      <c r="D151" s="45" t="s">
        <v>186</v>
      </c>
      <c r="E151" s="45" t="s">
        <v>474</v>
      </c>
      <c r="F151" s="45" t="s">
        <v>67</v>
      </c>
      <c r="G151" s="189">
        <f t="shared" si="25"/>
        <v>3131230</v>
      </c>
      <c r="H151" s="189">
        <f t="shared" si="25"/>
        <v>0</v>
      </c>
      <c r="I151" s="188">
        <f t="shared" si="23"/>
        <v>0</v>
      </c>
    </row>
    <row r="152" spans="1:9" ht="22.5">
      <c r="A152" s="83">
        <f t="shared" si="26"/>
        <v>15</v>
      </c>
      <c r="B152" s="44" t="s">
        <v>263</v>
      </c>
      <c r="C152" s="45" t="s">
        <v>194</v>
      </c>
      <c r="D152" s="45" t="s">
        <v>186</v>
      </c>
      <c r="E152" s="45" t="s">
        <v>474</v>
      </c>
      <c r="F152" s="45" t="s">
        <v>68</v>
      </c>
      <c r="G152" s="189">
        <f t="shared" si="25"/>
        <v>3131230</v>
      </c>
      <c r="H152" s="189">
        <f t="shared" si="25"/>
        <v>0</v>
      </c>
      <c r="I152" s="188">
        <f t="shared" si="23"/>
        <v>0</v>
      </c>
    </row>
    <row r="153" spans="1:9" ht="22.5">
      <c r="A153" s="83">
        <f t="shared" si="26"/>
        <v>16</v>
      </c>
      <c r="B153" s="50" t="s">
        <v>73</v>
      </c>
      <c r="C153" s="77" t="s">
        <v>194</v>
      </c>
      <c r="D153" s="77" t="s">
        <v>186</v>
      </c>
      <c r="E153" s="45" t="s">
        <v>474</v>
      </c>
      <c r="F153" s="77" t="s">
        <v>74</v>
      </c>
      <c r="G153" s="190">
        <v>3131230</v>
      </c>
      <c r="H153" s="190"/>
      <c r="I153" s="188">
        <f t="shared" si="23"/>
        <v>0</v>
      </c>
    </row>
    <row r="154" spans="1:9" ht="101.25">
      <c r="A154" s="83">
        <f t="shared" si="26"/>
        <v>17</v>
      </c>
      <c r="B154" s="88" t="s">
        <v>489</v>
      </c>
      <c r="C154" s="45" t="s">
        <v>194</v>
      </c>
      <c r="D154" s="45" t="s">
        <v>186</v>
      </c>
      <c r="E154" s="45" t="s">
        <v>490</v>
      </c>
      <c r="F154" s="45"/>
      <c r="G154" s="189">
        <f t="shared" si="25"/>
        <v>1246000</v>
      </c>
      <c r="H154" s="189">
        <f t="shared" si="25"/>
        <v>1246000</v>
      </c>
      <c r="I154" s="188">
        <f t="shared" si="23"/>
        <v>100</v>
      </c>
    </row>
    <row r="155" spans="1:9" ht="22.5">
      <c r="A155" s="83">
        <f t="shared" si="26"/>
        <v>18</v>
      </c>
      <c r="B155" s="44" t="s">
        <v>66</v>
      </c>
      <c r="C155" s="45" t="s">
        <v>194</v>
      </c>
      <c r="D155" s="45" t="s">
        <v>186</v>
      </c>
      <c r="E155" s="45" t="s">
        <v>490</v>
      </c>
      <c r="F155" s="45" t="s">
        <v>67</v>
      </c>
      <c r="G155" s="189">
        <f t="shared" si="25"/>
        <v>1246000</v>
      </c>
      <c r="H155" s="189">
        <f t="shared" si="25"/>
        <v>1246000</v>
      </c>
      <c r="I155" s="188">
        <f t="shared" si="23"/>
        <v>100</v>
      </c>
    </row>
    <row r="156" spans="1:9" ht="22.5">
      <c r="A156" s="83">
        <f t="shared" si="26"/>
        <v>19</v>
      </c>
      <c r="B156" s="44" t="s">
        <v>263</v>
      </c>
      <c r="C156" s="45" t="s">
        <v>194</v>
      </c>
      <c r="D156" s="45" t="s">
        <v>186</v>
      </c>
      <c r="E156" s="45" t="s">
        <v>490</v>
      </c>
      <c r="F156" s="45" t="s">
        <v>68</v>
      </c>
      <c r="G156" s="189">
        <f t="shared" si="25"/>
        <v>1246000</v>
      </c>
      <c r="H156" s="189">
        <f t="shared" si="25"/>
        <v>1246000</v>
      </c>
      <c r="I156" s="188">
        <f t="shared" si="23"/>
        <v>100</v>
      </c>
    </row>
    <row r="157" spans="1:9" ht="22.5">
      <c r="A157" s="83">
        <f t="shared" si="26"/>
        <v>20</v>
      </c>
      <c r="B157" s="50" t="s">
        <v>73</v>
      </c>
      <c r="C157" s="77" t="s">
        <v>194</v>
      </c>
      <c r="D157" s="77" t="s">
        <v>186</v>
      </c>
      <c r="E157" s="45" t="s">
        <v>490</v>
      </c>
      <c r="F157" s="77" t="s">
        <v>74</v>
      </c>
      <c r="G157" s="190">
        <v>1246000</v>
      </c>
      <c r="H157" s="190">
        <v>1246000</v>
      </c>
      <c r="I157" s="188">
        <f t="shared" si="23"/>
        <v>100</v>
      </c>
    </row>
    <row r="158" spans="1:9" ht="12.75">
      <c r="A158" s="83">
        <f t="shared" si="26"/>
        <v>21</v>
      </c>
      <c r="B158" s="44" t="s">
        <v>238</v>
      </c>
      <c r="C158" s="45" t="s">
        <v>185</v>
      </c>
      <c r="D158" s="45"/>
      <c r="E158" s="45"/>
      <c r="F158" s="45"/>
      <c r="G158" s="192">
        <f>G159+G167+G175</f>
        <v>22141358.12</v>
      </c>
      <c r="H158" s="192">
        <f>H159+H167+H175</f>
        <v>21041505.13</v>
      </c>
      <c r="I158" s="188">
        <f t="shared" si="23"/>
        <v>95.03258569759315</v>
      </c>
    </row>
    <row r="159" spans="1:9" ht="12.75">
      <c r="A159" s="83">
        <f t="shared" si="26"/>
        <v>22</v>
      </c>
      <c r="B159" s="44" t="s">
        <v>94</v>
      </c>
      <c r="C159" s="45" t="s">
        <v>185</v>
      </c>
      <c r="D159" s="45" t="s">
        <v>165</v>
      </c>
      <c r="E159" s="45"/>
      <c r="F159" s="45"/>
      <c r="G159" s="189">
        <f>G160+G163</f>
        <v>193822.65</v>
      </c>
      <c r="H159" s="189">
        <f>H160+H163</f>
        <v>193822.65</v>
      </c>
      <c r="I159" s="188">
        <f t="shared" si="23"/>
        <v>100</v>
      </c>
    </row>
    <row r="160" spans="1:9" ht="12.75">
      <c r="A160" s="83">
        <f t="shared" si="26"/>
        <v>23</v>
      </c>
      <c r="B160" s="44" t="s">
        <v>70</v>
      </c>
      <c r="C160" s="45" t="s">
        <v>185</v>
      </c>
      <c r="D160" s="45" t="s">
        <v>165</v>
      </c>
      <c r="E160" s="45" t="s">
        <v>461</v>
      </c>
      <c r="F160" s="45" t="s">
        <v>67</v>
      </c>
      <c r="G160" s="189">
        <f>G161</f>
        <v>175965.9</v>
      </c>
      <c r="H160" s="189">
        <f>H161</f>
        <v>175965.9</v>
      </c>
      <c r="I160" s="188">
        <f t="shared" si="23"/>
        <v>100</v>
      </c>
    </row>
    <row r="161" spans="1:9" ht="12.75">
      <c r="A161" s="83">
        <f t="shared" si="26"/>
        <v>24</v>
      </c>
      <c r="B161" s="44" t="s">
        <v>264</v>
      </c>
      <c r="C161" s="45" t="s">
        <v>185</v>
      </c>
      <c r="D161" s="45" t="s">
        <v>165</v>
      </c>
      <c r="E161" s="45" t="s">
        <v>461</v>
      </c>
      <c r="F161" s="45" t="s">
        <v>68</v>
      </c>
      <c r="G161" s="189">
        <f>G162</f>
        <v>175965.9</v>
      </c>
      <c r="H161" s="189">
        <f>H162</f>
        <v>175965.9</v>
      </c>
      <c r="I161" s="188">
        <f t="shared" si="23"/>
        <v>100</v>
      </c>
    </row>
    <row r="162" spans="1:9" ht="12.75">
      <c r="A162" s="83">
        <f t="shared" si="26"/>
        <v>25</v>
      </c>
      <c r="B162" s="50" t="s">
        <v>266</v>
      </c>
      <c r="C162" s="77" t="s">
        <v>185</v>
      </c>
      <c r="D162" s="77" t="s">
        <v>165</v>
      </c>
      <c r="E162" s="77" t="s">
        <v>461</v>
      </c>
      <c r="F162" s="77" t="s">
        <v>74</v>
      </c>
      <c r="G162" s="190">
        <v>175965.9</v>
      </c>
      <c r="H162" s="190">
        <v>175965.9</v>
      </c>
      <c r="I162" s="188">
        <f t="shared" si="23"/>
        <v>100</v>
      </c>
    </row>
    <row r="163" spans="1:9" ht="22.5">
      <c r="A163" s="83">
        <f t="shared" si="26"/>
        <v>26</v>
      </c>
      <c r="B163" s="90" t="s">
        <v>492</v>
      </c>
      <c r="C163" s="45" t="s">
        <v>185</v>
      </c>
      <c r="D163" s="45" t="s">
        <v>165</v>
      </c>
      <c r="E163" s="45" t="s">
        <v>490</v>
      </c>
      <c r="F163" s="45"/>
      <c r="G163" s="189">
        <f aca="true" t="shared" si="27" ref="G163:H165">G164</f>
        <v>17856.75</v>
      </c>
      <c r="H163" s="189">
        <f t="shared" si="27"/>
        <v>17856.75</v>
      </c>
      <c r="I163" s="188">
        <f t="shared" si="23"/>
        <v>100</v>
      </c>
    </row>
    <row r="164" spans="1:9" ht="22.5">
      <c r="A164" s="83">
        <f t="shared" si="26"/>
        <v>27</v>
      </c>
      <c r="B164" s="44" t="s">
        <v>66</v>
      </c>
      <c r="C164" s="45" t="s">
        <v>185</v>
      </c>
      <c r="D164" s="45" t="s">
        <v>165</v>
      </c>
      <c r="E164" s="45" t="s">
        <v>490</v>
      </c>
      <c r="F164" s="45" t="s">
        <v>67</v>
      </c>
      <c r="G164" s="189">
        <f t="shared" si="27"/>
        <v>17856.75</v>
      </c>
      <c r="H164" s="189">
        <f t="shared" si="27"/>
        <v>17856.75</v>
      </c>
      <c r="I164" s="188">
        <f t="shared" si="23"/>
        <v>100</v>
      </c>
    </row>
    <row r="165" spans="1:9" ht="22.5">
      <c r="A165" s="83">
        <f t="shared" si="26"/>
        <v>28</v>
      </c>
      <c r="B165" s="44" t="s">
        <v>263</v>
      </c>
      <c r="C165" s="45" t="s">
        <v>185</v>
      </c>
      <c r="D165" s="45" t="s">
        <v>165</v>
      </c>
      <c r="E165" s="45" t="s">
        <v>490</v>
      </c>
      <c r="F165" s="45" t="s">
        <v>68</v>
      </c>
      <c r="G165" s="189">
        <f t="shared" si="27"/>
        <v>17856.75</v>
      </c>
      <c r="H165" s="189">
        <f t="shared" si="27"/>
        <v>17856.75</v>
      </c>
      <c r="I165" s="188">
        <f t="shared" si="23"/>
        <v>100</v>
      </c>
    </row>
    <row r="166" spans="1:9" ht="22.5">
      <c r="A166" s="83">
        <f t="shared" si="26"/>
        <v>29</v>
      </c>
      <c r="B166" s="50" t="s">
        <v>73</v>
      </c>
      <c r="C166" s="77" t="s">
        <v>185</v>
      </c>
      <c r="D166" s="77" t="s">
        <v>165</v>
      </c>
      <c r="E166" s="45" t="s">
        <v>490</v>
      </c>
      <c r="F166" s="77" t="s">
        <v>74</v>
      </c>
      <c r="G166" s="190">
        <v>17856.75</v>
      </c>
      <c r="H166" s="190">
        <v>17856.75</v>
      </c>
      <c r="I166" s="188">
        <f t="shared" si="23"/>
        <v>100</v>
      </c>
    </row>
    <row r="167" spans="1:9" ht="12.75">
      <c r="A167" s="83">
        <f t="shared" si="26"/>
        <v>30</v>
      </c>
      <c r="B167" s="44" t="s">
        <v>239</v>
      </c>
      <c r="C167" s="45" t="s">
        <v>185</v>
      </c>
      <c r="D167" s="45" t="s">
        <v>166</v>
      </c>
      <c r="E167" s="45"/>
      <c r="F167" s="45"/>
      <c r="G167" s="189">
        <f>G168+G171</f>
        <v>10018101</v>
      </c>
      <c r="H167" s="189">
        <f>H168+H171</f>
        <v>9886741</v>
      </c>
      <c r="I167" s="188">
        <f t="shared" si="23"/>
        <v>98.68877345117603</v>
      </c>
    </row>
    <row r="168" spans="1:9" ht="12.75">
      <c r="A168" s="83">
        <f t="shared" si="26"/>
        <v>31</v>
      </c>
      <c r="B168" s="44" t="s">
        <v>70</v>
      </c>
      <c r="C168" s="45" t="s">
        <v>185</v>
      </c>
      <c r="D168" s="45" t="s">
        <v>166</v>
      </c>
      <c r="E168" s="45" t="s">
        <v>462</v>
      </c>
      <c r="F168" s="45" t="s">
        <v>69</v>
      </c>
      <c r="G168" s="189">
        <f>G169</f>
        <v>9918201</v>
      </c>
      <c r="H168" s="189">
        <f>H169</f>
        <v>9786841</v>
      </c>
      <c r="I168" s="188">
        <f t="shared" si="23"/>
        <v>98.67556626448687</v>
      </c>
    </row>
    <row r="169" spans="1:9" ht="33.75">
      <c r="A169" s="83">
        <f t="shared" si="26"/>
        <v>32</v>
      </c>
      <c r="B169" s="44" t="s">
        <v>91</v>
      </c>
      <c r="C169" s="45" t="s">
        <v>185</v>
      </c>
      <c r="D169" s="45" t="s">
        <v>166</v>
      </c>
      <c r="E169" s="45" t="s">
        <v>462</v>
      </c>
      <c r="F169" s="45" t="s">
        <v>341</v>
      </c>
      <c r="G169" s="189">
        <f>G170</f>
        <v>9918201</v>
      </c>
      <c r="H169" s="189">
        <f>H170</f>
        <v>9786841</v>
      </c>
      <c r="I169" s="188">
        <f t="shared" si="23"/>
        <v>98.67556626448687</v>
      </c>
    </row>
    <row r="170" spans="1:9" ht="33.75">
      <c r="A170" s="83">
        <f t="shared" si="26"/>
        <v>33</v>
      </c>
      <c r="B170" s="50" t="s">
        <v>91</v>
      </c>
      <c r="C170" s="77" t="s">
        <v>185</v>
      </c>
      <c r="D170" s="77" t="s">
        <v>166</v>
      </c>
      <c r="E170" s="77" t="s">
        <v>462</v>
      </c>
      <c r="F170" s="77" t="s">
        <v>341</v>
      </c>
      <c r="G170" s="190">
        <v>9918201</v>
      </c>
      <c r="H170" s="190">
        <v>9786841</v>
      </c>
      <c r="I170" s="188">
        <f t="shared" si="23"/>
        <v>98.67556626448687</v>
      </c>
    </row>
    <row r="171" spans="1:9" ht="90">
      <c r="A171" s="83">
        <f t="shared" si="26"/>
        <v>34</v>
      </c>
      <c r="B171" s="90" t="s">
        <v>491</v>
      </c>
      <c r="C171" s="45" t="s">
        <v>185</v>
      </c>
      <c r="D171" s="45" t="s">
        <v>166</v>
      </c>
      <c r="E171" s="45" t="s">
        <v>490</v>
      </c>
      <c r="F171" s="45"/>
      <c r="G171" s="189">
        <f aca="true" t="shared" si="28" ref="G171:H173">G172</f>
        <v>99900</v>
      </c>
      <c r="H171" s="189">
        <f t="shared" si="28"/>
        <v>99900</v>
      </c>
      <c r="I171" s="188">
        <f t="shared" si="23"/>
        <v>100</v>
      </c>
    </row>
    <row r="172" spans="1:9" ht="22.5">
      <c r="A172" s="83">
        <f t="shared" si="26"/>
        <v>35</v>
      </c>
      <c r="B172" s="44" t="s">
        <v>66</v>
      </c>
      <c r="C172" s="45" t="s">
        <v>185</v>
      </c>
      <c r="D172" s="45" t="s">
        <v>166</v>
      </c>
      <c r="E172" s="45" t="s">
        <v>490</v>
      </c>
      <c r="F172" s="45" t="s">
        <v>67</v>
      </c>
      <c r="G172" s="189">
        <f t="shared" si="28"/>
        <v>99900</v>
      </c>
      <c r="H172" s="189">
        <f t="shared" si="28"/>
        <v>99900</v>
      </c>
      <c r="I172" s="188">
        <f t="shared" si="23"/>
        <v>100</v>
      </c>
    </row>
    <row r="173" spans="1:9" ht="22.5">
      <c r="A173" s="83">
        <f t="shared" si="26"/>
        <v>36</v>
      </c>
      <c r="B173" s="44" t="s">
        <v>263</v>
      </c>
      <c r="C173" s="45" t="s">
        <v>185</v>
      </c>
      <c r="D173" s="45" t="s">
        <v>166</v>
      </c>
      <c r="E173" s="45" t="s">
        <v>490</v>
      </c>
      <c r="F173" s="45" t="s">
        <v>68</v>
      </c>
      <c r="G173" s="189">
        <f t="shared" si="28"/>
        <v>99900</v>
      </c>
      <c r="H173" s="189">
        <f t="shared" si="28"/>
        <v>99900</v>
      </c>
      <c r="I173" s="188">
        <f t="shared" si="23"/>
        <v>100</v>
      </c>
    </row>
    <row r="174" spans="1:9" ht="22.5">
      <c r="A174" s="83">
        <f t="shared" si="26"/>
        <v>37</v>
      </c>
      <c r="B174" s="50" t="s">
        <v>73</v>
      </c>
      <c r="C174" s="77" t="s">
        <v>185</v>
      </c>
      <c r="D174" s="77" t="s">
        <v>166</v>
      </c>
      <c r="E174" s="45" t="s">
        <v>490</v>
      </c>
      <c r="F174" s="77" t="s">
        <v>74</v>
      </c>
      <c r="G174" s="190">
        <v>99900</v>
      </c>
      <c r="H174" s="190">
        <v>99900</v>
      </c>
      <c r="I174" s="188">
        <f t="shared" si="23"/>
        <v>100</v>
      </c>
    </row>
    <row r="175" spans="1:9" ht="12.75">
      <c r="A175" s="83">
        <f t="shared" si="26"/>
        <v>38</v>
      </c>
      <c r="B175" s="44" t="s">
        <v>50</v>
      </c>
      <c r="C175" s="45" t="s">
        <v>185</v>
      </c>
      <c r="D175" s="45" t="s">
        <v>199</v>
      </c>
      <c r="E175" s="45"/>
      <c r="F175" s="45"/>
      <c r="G175" s="189">
        <f>G176+G194</f>
        <v>11929434.47</v>
      </c>
      <c r="H175" s="189">
        <f>H176+H194</f>
        <v>10960941.479999999</v>
      </c>
      <c r="I175" s="188">
        <f t="shared" si="23"/>
        <v>91.88148447073868</v>
      </c>
    </row>
    <row r="176" spans="1:10" ht="56.25">
      <c r="A176" s="83">
        <f t="shared" si="26"/>
        <v>39</v>
      </c>
      <c r="B176" s="44" t="s">
        <v>463</v>
      </c>
      <c r="C176" s="45" t="s">
        <v>185</v>
      </c>
      <c r="D176" s="45" t="s">
        <v>199</v>
      </c>
      <c r="E176" s="45" t="s">
        <v>466</v>
      </c>
      <c r="F176" s="45"/>
      <c r="G176" s="189">
        <f>G177</f>
        <v>8093564</v>
      </c>
      <c r="H176" s="189">
        <f>H177</f>
        <v>7559631.029999999</v>
      </c>
      <c r="I176" s="188">
        <f t="shared" si="23"/>
        <v>93.40299316839898</v>
      </c>
      <c r="J176" s="123"/>
    </row>
    <row r="177" spans="1:9" ht="22.5">
      <c r="A177" s="83">
        <f t="shared" si="26"/>
        <v>40</v>
      </c>
      <c r="B177" s="44" t="s">
        <v>464</v>
      </c>
      <c r="C177" s="45" t="s">
        <v>185</v>
      </c>
      <c r="D177" s="45" t="s">
        <v>199</v>
      </c>
      <c r="E177" s="45" t="s">
        <v>466</v>
      </c>
      <c r="F177" s="45"/>
      <c r="G177" s="189">
        <f>G178+G182+G186+G190</f>
        <v>8093564</v>
      </c>
      <c r="H177" s="189">
        <f>H178+H182+H186+H190</f>
        <v>7559631.029999999</v>
      </c>
      <c r="I177" s="188">
        <f t="shared" si="23"/>
        <v>93.40299316839898</v>
      </c>
    </row>
    <row r="178" spans="1:9" ht="12.75">
      <c r="A178" s="83">
        <f t="shared" si="26"/>
        <v>41</v>
      </c>
      <c r="B178" s="90" t="s">
        <v>1108</v>
      </c>
      <c r="C178" s="45" t="s">
        <v>185</v>
      </c>
      <c r="D178" s="45" t="s">
        <v>199</v>
      </c>
      <c r="E178" s="45" t="s">
        <v>1109</v>
      </c>
      <c r="F178" s="45"/>
      <c r="G178" s="189">
        <f aca="true" t="shared" si="29" ref="G178:H180">G179</f>
        <v>886493</v>
      </c>
      <c r="H178" s="189">
        <f t="shared" si="29"/>
        <v>886493</v>
      </c>
      <c r="I178" s="188">
        <f t="shared" si="23"/>
        <v>100</v>
      </c>
    </row>
    <row r="179" spans="1:9" ht="22.5">
      <c r="A179" s="83">
        <f t="shared" si="26"/>
        <v>42</v>
      </c>
      <c r="B179" s="44" t="s">
        <v>66</v>
      </c>
      <c r="C179" s="45" t="s">
        <v>185</v>
      </c>
      <c r="D179" s="45" t="s">
        <v>199</v>
      </c>
      <c r="E179" s="45" t="s">
        <v>1109</v>
      </c>
      <c r="F179" s="45" t="s">
        <v>67</v>
      </c>
      <c r="G179" s="189">
        <f t="shared" si="29"/>
        <v>886493</v>
      </c>
      <c r="H179" s="189">
        <f t="shared" si="29"/>
        <v>886493</v>
      </c>
      <c r="I179" s="188">
        <f t="shared" si="23"/>
        <v>100</v>
      </c>
    </row>
    <row r="180" spans="1:9" ht="22.5">
      <c r="A180" s="83">
        <f t="shared" si="26"/>
        <v>43</v>
      </c>
      <c r="B180" s="44" t="s">
        <v>263</v>
      </c>
      <c r="C180" s="45" t="s">
        <v>185</v>
      </c>
      <c r="D180" s="45" t="s">
        <v>199</v>
      </c>
      <c r="E180" s="45" t="s">
        <v>1109</v>
      </c>
      <c r="F180" s="45" t="s">
        <v>68</v>
      </c>
      <c r="G180" s="189">
        <f t="shared" si="29"/>
        <v>886493</v>
      </c>
      <c r="H180" s="189">
        <f t="shared" si="29"/>
        <v>886493</v>
      </c>
      <c r="I180" s="188">
        <f t="shared" si="23"/>
        <v>100</v>
      </c>
    </row>
    <row r="181" spans="1:9" ht="22.5">
      <c r="A181" s="83">
        <f t="shared" si="26"/>
        <v>44</v>
      </c>
      <c r="B181" s="50" t="s">
        <v>73</v>
      </c>
      <c r="C181" s="77" t="s">
        <v>185</v>
      </c>
      <c r="D181" s="77" t="s">
        <v>199</v>
      </c>
      <c r="E181" s="45" t="s">
        <v>1109</v>
      </c>
      <c r="F181" s="77" t="s">
        <v>74</v>
      </c>
      <c r="G181" s="190">
        <v>886493</v>
      </c>
      <c r="H181" s="190">
        <v>886493</v>
      </c>
      <c r="I181" s="188">
        <f t="shared" si="23"/>
        <v>100</v>
      </c>
    </row>
    <row r="182" spans="1:9" ht="90">
      <c r="A182" s="83">
        <f t="shared" si="26"/>
        <v>45</v>
      </c>
      <c r="B182" s="90" t="s">
        <v>81</v>
      </c>
      <c r="C182" s="45" t="s">
        <v>185</v>
      </c>
      <c r="D182" s="45" t="s">
        <v>199</v>
      </c>
      <c r="E182" s="45" t="s">
        <v>1110</v>
      </c>
      <c r="F182" s="45"/>
      <c r="G182" s="189">
        <f aca="true" t="shared" si="30" ref="G182:H184">G183</f>
        <v>379760</v>
      </c>
      <c r="H182" s="189">
        <f t="shared" si="30"/>
        <v>266134.51</v>
      </c>
      <c r="I182" s="188">
        <f t="shared" si="23"/>
        <v>70.07965820518223</v>
      </c>
    </row>
    <row r="183" spans="1:9" ht="22.5">
      <c r="A183" s="83">
        <f t="shared" si="26"/>
        <v>46</v>
      </c>
      <c r="B183" s="44" t="s">
        <v>66</v>
      </c>
      <c r="C183" s="45" t="s">
        <v>185</v>
      </c>
      <c r="D183" s="45" t="s">
        <v>199</v>
      </c>
      <c r="E183" s="45" t="s">
        <v>1111</v>
      </c>
      <c r="F183" s="45" t="s">
        <v>67</v>
      </c>
      <c r="G183" s="189">
        <f t="shared" si="30"/>
        <v>379760</v>
      </c>
      <c r="H183" s="189">
        <f t="shared" si="30"/>
        <v>266134.51</v>
      </c>
      <c r="I183" s="188">
        <f t="shared" si="23"/>
        <v>70.07965820518223</v>
      </c>
    </row>
    <row r="184" spans="1:9" ht="22.5">
      <c r="A184" s="83">
        <f t="shared" si="26"/>
        <v>47</v>
      </c>
      <c r="B184" s="44" t="s">
        <v>263</v>
      </c>
      <c r="C184" s="45" t="s">
        <v>185</v>
      </c>
      <c r="D184" s="45" t="s">
        <v>199</v>
      </c>
      <c r="E184" s="45" t="s">
        <v>1112</v>
      </c>
      <c r="F184" s="45" t="s">
        <v>68</v>
      </c>
      <c r="G184" s="189">
        <f t="shared" si="30"/>
        <v>379760</v>
      </c>
      <c r="H184" s="189">
        <f t="shared" si="30"/>
        <v>266134.51</v>
      </c>
      <c r="I184" s="188">
        <f t="shared" si="23"/>
        <v>70.07965820518223</v>
      </c>
    </row>
    <row r="185" spans="1:9" ht="22.5">
      <c r="A185" s="83">
        <f t="shared" si="26"/>
        <v>48</v>
      </c>
      <c r="B185" s="50" t="s">
        <v>73</v>
      </c>
      <c r="C185" s="77" t="s">
        <v>185</v>
      </c>
      <c r="D185" s="77" t="s">
        <v>199</v>
      </c>
      <c r="E185" s="45" t="s">
        <v>32</v>
      </c>
      <c r="F185" s="77" t="s">
        <v>74</v>
      </c>
      <c r="G185" s="190">
        <v>379760</v>
      </c>
      <c r="H185" s="190">
        <v>266134.51</v>
      </c>
      <c r="I185" s="188">
        <f t="shared" si="23"/>
        <v>70.07965820518223</v>
      </c>
    </row>
    <row r="186" spans="1:9" ht="78.75">
      <c r="A186" s="83">
        <f t="shared" si="26"/>
        <v>49</v>
      </c>
      <c r="B186" s="90" t="s">
        <v>465</v>
      </c>
      <c r="C186" s="45" t="s">
        <v>185</v>
      </c>
      <c r="D186" s="45" t="s">
        <v>199</v>
      </c>
      <c r="E186" s="45" t="s">
        <v>32</v>
      </c>
      <c r="F186" s="45"/>
      <c r="G186" s="189">
        <f aca="true" t="shared" si="31" ref="G186:H188">G187</f>
        <v>6827311</v>
      </c>
      <c r="H186" s="189">
        <f t="shared" si="31"/>
        <v>6407003.52</v>
      </c>
      <c r="I186" s="188">
        <f t="shared" si="23"/>
        <v>93.84373320623595</v>
      </c>
    </row>
    <row r="187" spans="1:9" ht="22.5">
      <c r="A187" s="83">
        <f t="shared" si="26"/>
        <v>50</v>
      </c>
      <c r="B187" s="44" t="s">
        <v>66</v>
      </c>
      <c r="C187" s="45" t="s">
        <v>185</v>
      </c>
      <c r="D187" s="45" t="s">
        <v>199</v>
      </c>
      <c r="E187" s="45" t="s">
        <v>32</v>
      </c>
      <c r="F187" s="45" t="s">
        <v>67</v>
      </c>
      <c r="G187" s="189">
        <f t="shared" si="31"/>
        <v>6827311</v>
      </c>
      <c r="H187" s="189">
        <f t="shared" si="31"/>
        <v>6407003.52</v>
      </c>
      <c r="I187" s="188">
        <f t="shared" si="23"/>
        <v>93.84373320623595</v>
      </c>
    </row>
    <row r="188" spans="1:9" ht="22.5">
      <c r="A188" s="83">
        <f t="shared" si="26"/>
        <v>51</v>
      </c>
      <c r="B188" s="44" t="s">
        <v>263</v>
      </c>
      <c r="C188" s="45" t="s">
        <v>185</v>
      </c>
      <c r="D188" s="45" t="s">
        <v>199</v>
      </c>
      <c r="E188" s="45" t="s">
        <v>32</v>
      </c>
      <c r="F188" s="45" t="s">
        <v>68</v>
      </c>
      <c r="G188" s="189">
        <f t="shared" si="31"/>
        <v>6827311</v>
      </c>
      <c r="H188" s="189">
        <f t="shared" si="31"/>
        <v>6407003.52</v>
      </c>
      <c r="I188" s="188">
        <f t="shared" si="23"/>
        <v>93.84373320623595</v>
      </c>
    </row>
    <row r="189" spans="1:9" ht="22.5">
      <c r="A189" s="83">
        <f t="shared" si="26"/>
        <v>52</v>
      </c>
      <c r="B189" s="50" t="s">
        <v>73</v>
      </c>
      <c r="C189" s="77" t="s">
        <v>185</v>
      </c>
      <c r="D189" s="77" t="s">
        <v>199</v>
      </c>
      <c r="E189" s="45" t="s">
        <v>33</v>
      </c>
      <c r="F189" s="77" t="s">
        <v>74</v>
      </c>
      <c r="G189" s="190">
        <v>6827311</v>
      </c>
      <c r="H189" s="190">
        <v>6407003.52</v>
      </c>
      <c r="I189" s="188">
        <f t="shared" si="23"/>
        <v>93.84373320623595</v>
      </c>
    </row>
    <row r="190" spans="1:9" ht="12.75" hidden="1">
      <c r="A190" s="83"/>
      <c r="B190" s="90"/>
      <c r="C190" s="45"/>
      <c r="D190" s="45"/>
      <c r="E190" s="45"/>
      <c r="F190" s="45"/>
      <c r="G190" s="189"/>
      <c r="H190" s="189"/>
      <c r="I190" s="188"/>
    </row>
    <row r="191" spans="1:9" ht="12.75" hidden="1">
      <c r="A191" s="83"/>
      <c r="B191" s="44"/>
      <c r="C191" s="45"/>
      <c r="D191" s="45"/>
      <c r="E191" s="45"/>
      <c r="F191" s="45"/>
      <c r="G191" s="189"/>
      <c r="H191" s="189"/>
      <c r="I191" s="188"/>
    </row>
    <row r="192" spans="1:9" ht="12.75" hidden="1">
      <c r="A192" s="83"/>
      <c r="B192" s="44"/>
      <c r="C192" s="45"/>
      <c r="D192" s="45"/>
      <c r="E192" s="45"/>
      <c r="F192" s="45"/>
      <c r="G192" s="189"/>
      <c r="H192" s="189"/>
      <c r="I192" s="188"/>
    </row>
    <row r="193" spans="1:9" ht="12.75" hidden="1">
      <c r="A193" s="83"/>
      <c r="B193" s="50"/>
      <c r="C193" s="77"/>
      <c r="D193" s="77"/>
      <c r="E193" s="45"/>
      <c r="F193" s="77"/>
      <c r="G193" s="190"/>
      <c r="H193" s="190"/>
      <c r="I193" s="188"/>
    </row>
    <row r="194" spans="1:9" ht="45">
      <c r="A194" s="83">
        <f t="shared" si="26"/>
        <v>1</v>
      </c>
      <c r="B194" s="44" t="s">
        <v>359</v>
      </c>
      <c r="C194" s="45" t="s">
        <v>185</v>
      </c>
      <c r="D194" s="45" t="s">
        <v>199</v>
      </c>
      <c r="E194" s="45" t="s">
        <v>34</v>
      </c>
      <c r="F194" s="45"/>
      <c r="G194" s="189">
        <f>G195+G280+G289</f>
        <v>3835870.4700000007</v>
      </c>
      <c r="H194" s="189">
        <f>H195+H280+H289</f>
        <v>3401310.4499999997</v>
      </c>
      <c r="I194" s="188">
        <f t="shared" si="23"/>
        <v>88.67114978467976</v>
      </c>
    </row>
    <row r="195" spans="1:9" ht="33.75">
      <c r="A195" s="83">
        <f t="shared" si="26"/>
        <v>2</v>
      </c>
      <c r="B195" s="44" t="s">
        <v>358</v>
      </c>
      <c r="C195" s="45" t="s">
        <v>185</v>
      </c>
      <c r="D195" s="45" t="s">
        <v>199</v>
      </c>
      <c r="E195" s="45" t="s">
        <v>34</v>
      </c>
      <c r="F195" s="45"/>
      <c r="G195" s="189">
        <f>G199+G203+G207+G211+G215+G219+G223+G227+G231+G235+G239+G243+G247+G251+G255+G259+G263+G267+G271+G275+G279</f>
        <v>3333582.6900000004</v>
      </c>
      <c r="H195" s="189">
        <f>H199+H203+H207+H211+H215+H219+H223+H227+H231+H235+H239+H243+H247+H251+H255+H259+H263+H267+H271+H275+H279</f>
        <v>2909931.34</v>
      </c>
      <c r="I195" s="188">
        <f t="shared" si="23"/>
        <v>87.2914101914778</v>
      </c>
    </row>
    <row r="196" spans="1:9" ht="78.75">
      <c r="A196" s="83">
        <f t="shared" si="26"/>
        <v>3</v>
      </c>
      <c r="B196" s="90" t="s">
        <v>360</v>
      </c>
      <c r="C196" s="45" t="s">
        <v>185</v>
      </c>
      <c r="D196" s="45" t="s">
        <v>199</v>
      </c>
      <c r="E196" s="45" t="s">
        <v>34</v>
      </c>
      <c r="F196" s="45"/>
      <c r="G196" s="189">
        <f aca="true" t="shared" si="32" ref="G196:H198">G197</f>
        <v>385809</v>
      </c>
      <c r="H196" s="189">
        <f t="shared" si="32"/>
        <v>312098.59</v>
      </c>
      <c r="I196" s="188">
        <f t="shared" si="23"/>
        <v>80.89458514446268</v>
      </c>
    </row>
    <row r="197" spans="1:9" ht="22.5">
      <c r="A197" s="83">
        <f t="shared" si="26"/>
        <v>4</v>
      </c>
      <c r="B197" s="44" t="s">
        <v>66</v>
      </c>
      <c r="C197" s="45" t="s">
        <v>185</v>
      </c>
      <c r="D197" s="45" t="s">
        <v>199</v>
      </c>
      <c r="E197" s="45" t="s">
        <v>82</v>
      </c>
      <c r="F197" s="45" t="s">
        <v>67</v>
      </c>
      <c r="G197" s="189">
        <f t="shared" si="32"/>
        <v>385809</v>
      </c>
      <c r="H197" s="189">
        <f t="shared" si="32"/>
        <v>312098.59</v>
      </c>
      <c r="I197" s="188">
        <f t="shared" si="23"/>
        <v>80.89458514446268</v>
      </c>
    </row>
    <row r="198" spans="1:9" ht="22.5">
      <c r="A198" s="83">
        <f t="shared" si="26"/>
        <v>5</v>
      </c>
      <c r="B198" s="44" t="s">
        <v>263</v>
      </c>
      <c r="C198" s="45" t="s">
        <v>185</v>
      </c>
      <c r="D198" s="45" t="s">
        <v>199</v>
      </c>
      <c r="E198" s="45" t="s">
        <v>82</v>
      </c>
      <c r="F198" s="45" t="s">
        <v>68</v>
      </c>
      <c r="G198" s="189">
        <f t="shared" si="32"/>
        <v>385809</v>
      </c>
      <c r="H198" s="189">
        <f t="shared" si="32"/>
        <v>312098.59</v>
      </c>
      <c r="I198" s="188">
        <f t="shared" si="23"/>
        <v>80.89458514446268</v>
      </c>
    </row>
    <row r="199" spans="1:9" ht="22.5">
      <c r="A199" s="83">
        <f t="shared" si="26"/>
        <v>6</v>
      </c>
      <c r="B199" s="50" t="s">
        <v>73</v>
      </c>
      <c r="C199" s="77" t="s">
        <v>185</v>
      </c>
      <c r="D199" s="77" t="s">
        <v>199</v>
      </c>
      <c r="E199" s="45" t="s">
        <v>361</v>
      </c>
      <c r="F199" s="77" t="s">
        <v>74</v>
      </c>
      <c r="G199" s="190">
        <v>385809</v>
      </c>
      <c r="H199" s="190">
        <v>312098.59</v>
      </c>
      <c r="I199" s="188">
        <f t="shared" si="23"/>
        <v>80.89458514446268</v>
      </c>
    </row>
    <row r="200" spans="1:9" ht="78.75">
      <c r="A200" s="83">
        <f t="shared" si="26"/>
        <v>7</v>
      </c>
      <c r="B200" s="90" t="s">
        <v>362</v>
      </c>
      <c r="C200" s="45" t="s">
        <v>185</v>
      </c>
      <c r="D200" s="45" t="s">
        <v>199</v>
      </c>
      <c r="E200" s="45" t="s">
        <v>361</v>
      </c>
      <c r="F200" s="45"/>
      <c r="G200" s="189">
        <f aca="true" t="shared" si="33" ref="G200:H202">G201</f>
        <v>10000</v>
      </c>
      <c r="H200" s="189">
        <f t="shared" si="33"/>
        <v>10000</v>
      </c>
      <c r="I200" s="188">
        <f t="shared" si="23"/>
        <v>100</v>
      </c>
    </row>
    <row r="201" spans="1:9" ht="22.5">
      <c r="A201" s="83">
        <f t="shared" si="26"/>
        <v>8</v>
      </c>
      <c r="B201" s="44" t="s">
        <v>66</v>
      </c>
      <c r="C201" s="45" t="s">
        <v>185</v>
      </c>
      <c r="D201" s="45" t="s">
        <v>199</v>
      </c>
      <c r="E201" s="45" t="s">
        <v>361</v>
      </c>
      <c r="F201" s="45" t="s">
        <v>67</v>
      </c>
      <c r="G201" s="189">
        <f t="shared" si="33"/>
        <v>10000</v>
      </c>
      <c r="H201" s="189">
        <f t="shared" si="33"/>
        <v>10000</v>
      </c>
      <c r="I201" s="188">
        <f t="shared" si="23"/>
        <v>100</v>
      </c>
    </row>
    <row r="202" spans="1:9" ht="22.5">
      <c r="A202" s="83">
        <f t="shared" si="26"/>
        <v>9</v>
      </c>
      <c r="B202" s="44" t="s">
        <v>263</v>
      </c>
      <c r="C202" s="45" t="s">
        <v>185</v>
      </c>
      <c r="D202" s="45" t="s">
        <v>199</v>
      </c>
      <c r="E202" s="45" t="s">
        <v>361</v>
      </c>
      <c r="F202" s="45" t="s">
        <v>68</v>
      </c>
      <c r="G202" s="189">
        <f t="shared" si="33"/>
        <v>10000</v>
      </c>
      <c r="H202" s="189">
        <f t="shared" si="33"/>
        <v>10000</v>
      </c>
      <c r="I202" s="188">
        <f t="shared" si="23"/>
        <v>100</v>
      </c>
    </row>
    <row r="203" spans="1:9" ht="22.5">
      <c r="A203" s="83">
        <f t="shared" si="26"/>
        <v>10</v>
      </c>
      <c r="B203" s="50" t="s">
        <v>73</v>
      </c>
      <c r="C203" s="77" t="s">
        <v>185</v>
      </c>
      <c r="D203" s="77" t="s">
        <v>199</v>
      </c>
      <c r="E203" s="45" t="s">
        <v>363</v>
      </c>
      <c r="F203" s="77" t="s">
        <v>74</v>
      </c>
      <c r="G203" s="190">
        <v>10000</v>
      </c>
      <c r="H203" s="190">
        <v>10000</v>
      </c>
      <c r="I203" s="188">
        <f t="shared" si="23"/>
        <v>100</v>
      </c>
    </row>
    <row r="204" spans="1:9" ht="78.75">
      <c r="A204" s="83">
        <f t="shared" si="26"/>
        <v>11</v>
      </c>
      <c r="B204" s="90" t="s">
        <v>364</v>
      </c>
      <c r="C204" s="45" t="s">
        <v>185</v>
      </c>
      <c r="D204" s="45" t="s">
        <v>199</v>
      </c>
      <c r="E204" s="45" t="s">
        <v>365</v>
      </c>
      <c r="F204" s="45"/>
      <c r="G204" s="189">
        <f aca="true" t="shared" si="34" ref="G204:H206">G205</f>
        <v>20000</v>
      </c>
      <c r="H204" s="189">
        <f t="shared" si="34"/>
        <v>19890</v>
      </c>
      <c r="I204" s="188">
        <f t="shared" si="23"/>
        <v>99.45</v>
      </c>
    </row>
    <row r="205" spans="1:9" ht="22.5">
      <c r="A205" s="83">
        <f t="shared" si="26"/>
        <v>12</v>
      </c>
      <c r="B205" s="44" t="s">
        <v>66</v>
      </c>
      <c r="C205" s="45" t="s">
        <v>185</v>
      </c>
      <c r="D205" s="45" t="s">
        <v>199</v>
      </c>
      <c r="E205" s="45" t="s">
        <v>365</v>
      </c>
      <c r="F205" s="45" t="s">
        <v>67</v>
      </c>
      <c r="G205" s="189">
        <f t="shared" si="34"/>
        <v>20000</v>
      </c>
      <c r="H205" s="189">
        <f t="shared" si="34"/>
        <v>19890</v>
      </c>
      <c r="I205" s="188">
        <f aca="true" t="shared" si="35" ref="I205:I268">H205*100/G205</f>
        <v>99.45</v>
      </c>
    </row>
    <row r="206" spans="1:9" ht="22.5">
      <c r="A206" s="83">
        <f t="shared" si="26"/>
        <v>13</v>
      </c>
      <c r="B206" s="44" t="s">
        <v>263</v>
      </c>
      <c r="C206" s="45" t="s">
        <v>185</v>
      </c>
      <c r="D206" s="45" t="s">
        <v>199</v>
      </c>
      <c r="E206" s="45" t="s">
        <v>365</v>
      </c>
      <c r="F206" s="45" t="s">
        <v>68</v>
      </c>
      <c r="G206" s="189">
        <f t="shared" si="34"/>
        <v>20000</v>
      </c>
      <c r="H206" s="189">
        <f t="shared" si="34"/>
        <v>19890</v>
      </c>
      <c r="I206" s="188">
        <f t="shared" si="35"/>
        <v>99.45</v>
      </c>
    </row>
    <row r="207" spans="1:9" ht="22.5">
      <c r="A207" s="83">
        <f t="shared" si="26"/>
        <v>14</v>
      </c>
      <c r="B207" s="50" t="s">
        <v>73</v>
      </c>
      <c r="C207" s="77" t="s">
        <v>185</v>
      </c>
      <c r="D207" s="77" t="s">
        <v>199</v>
      </c>
      <c r="E207" s="45" t="s">
        <v>365</v>
      </c>
      <c r="F207" s="77" t="s">
        <v>74</v>
      </c>
      <c r="G207" s="190">
        <v>20000</v>
      </c>
      <c r="H207" s="190">
        <v>19890</v>
      </c>
      <c r="I207" s="188">
        <f t="shared" si="35"/>
        <v>99.45</v>
      </c>
    </row>
    <row r="208" spans="1:9" ht="78.75">
      <c r="A208" s="83">
        <f t="shared" si="26"/>
        <v>15</v>
      </c>
      <c r="B208" s="90" t="s">
        <v>366</v>
      </c>
      <c r="C208" s="45" t="s">
        <v>185</v>
      </c>
      <c r="D208" s="45" t="s">
        <v>199</v>
      </c>
      <c r="E208" s="45" t="s">
        <v>367</v>
      </c>
      <c r="F208" s="45"/>
      <c r="G208" s="189">
        <f aca="true" t="shared" si="36" ref="G208:H210">G209</f>
        <v>134851</v>
      </c>
      <c r="H208" s="189">
        <f t="shared" si="36"/>
        <v>0</v>
      </c>
      <c r="I208" s="188">
        <f t="shared" si="35"/>
        <v>0</v>
      </c>
    </row>
    <row r="209" spans="1:9" ht="22.5">
      <c r="A209" s="83">
        <f t="shared" si="26"/>
        <v>16</v>
      </c>
      <c r="B209" s="44" t="s">
        <v>66</v>
      </c>
      <c r="C209" s="45" t="s">
        <v>185</v>
      </c>
      <c r="D209" s="45" t="s">
        <v>199</v>
      </c>
      <c r="E209" s="45" t="s">
        <v>367</v>
      </c>
      <c r="F209" s="45" t="s">
        <v>67</v>
      </c>
      <c r="G209" s="189">
        <f t="shared" si="36"/>
        <v>134851</v>
      </c>
      <c r="H209" s="189">
        <f t="shared" si="36"/>
        <v>0</v>
      </c>
      <c r="I209" s="188">
        <f t="shared" si="35"/>
        <v>0</v>
      </c>
    </row>
    <row r="210" spans="1:9" ht="22.5">
      <c r="A210" s="83">
        <f t="shared" si="26"/>
        <v>17</v>
      </c>
      <c r="B210" s="44" t="s">
        <v>263</v>
      </c>
      <c r="C210" s="45" t="s">
        <v>185</v>
      </c>
      <c r="D210" s="45" t="s">
        <v>199</v>
      </c>
      <c r="E210" s="45" t="s">
        <v>367</v>
      </c>
      <c r="F210" s="45" t="s">
        <v>68</v>
      </c>
      <c r="G210" s="189">
        <f t="shared" si="36"/>
        <v>134851</v>
      </c>
      <c r="H210" s="189">
        <f t="shared" si="36"/>
        <v>0</v>
      </c>
      <c r="I210" s="188">
        <f t="shared" si="35"/>
        <v>0</v>
      </c>
    </row>
    <row r="211" spans="1:9" ht="22.5">
      <c r="A211" s="83">
        <f aca="true" t="shared" si="37" ref="A211:A274">A210+1</f>
        <v>18</v>
      </c>
      <c r="B211" s="50" t="s">
        <v>73</v>
      </c>
      <c r="C211" s="77" t="s">
        <v>185</v>
      </c>
      <c r="D211" s="77" t="s">
        <v>199</v>
      </c>
      <c r="E211" s="45" t="s">
        <v>367</v>
      </c>
      <c r="F211" s="77" t="s">
        <v>74</v>
      </c>
      <c r="G211" s="190">
        <v>134851</v>
      </c>
      <c r="H211" s="190"/>
      <c r="I211" s="188">
        <f t="shared" si="35"/>
        <v>0</v>
      </c>
    </row>
    <row r="212" spans="1:9" ht="12.75" hidden="1">
      <c r="A212" s="83">
        <f t="shared" si="37"/>
        <v>19</v>
      </c>
      <c r="B212" s="90"/>
      <c r="C212" s="45"/>
      <c r="D212" s="45"/>
      <c r="E212" s="45"/>
      <c r="F212" s="45"/>
      <c r="G212" s="189"/>
      <c r="H212" s="189"/>
      <c r="I212" s="188"/>
    </row>
    <row r="213" spans="1:9" ht="12.75" hidden="1">
      <c r="A213" s="83">
        <f t="shared" si="37"/>
        <v>20</v>
      </c>
      <c r="B213" s="44"/>
      <c r="C213" s="45"/>
      <c r="D213" s="45"/>
      <c r="E213" s="45"/>
      <c r="F213" s="45"/>
      <c r="G213" s="189"/>
      <c r="H213" s="189"/>
      <c r="I213" s="188"/>
    </row>
    <row r="214" spans="1:9" ht="12.75" hidden="1">
      <c r="A214" s="83">
        <f t="shared" si="37"/>
        <v>21</v>
      </c>
      <c r="B214" s="44"/>
      <c r="C214" s="45"/>
      <c r="D214" s="45"/>
      <c r="E214" s="45"/>
      <c r="F214" s="45"/>
      <c r="G214" s="189"/>
      <c r="H214" s="189"/>
      <c r="I214" s="188"/>
    </row>
    <row r="215" spans="1:9" ht="12.75" hidden="1">
      <c r="A215" s="83">
        <f t="shared" si="37"/>
        <v>22</v>
      </c>
      <c r="B215" s="50"/>
      <c r="C215" s="77"/>
      <c r="D215" s="77"/>
      <c r="E215" s="45"/>
      <c r="F215" s="77"/>
      <c r="G215" s="190"/>
      <c r="H215" s="190"/>
      <c r="I215" s="188"/>
    </row>
    <row r="216" spans="1:9" ht="90">
      <c r="A216" s="83">
        <f t="shared" si="37"/>
        <v>23</v>
      </c>
      <c r="B216" s="90" t="s">
        <v>369</v>
      </c>
      <c r="C216" s="45" t="s">
        <v>185</v>
      </c>
      <c r="D216" s="45" t="s">
        <v>199</v>
      </c>
      <c r="E216" s="45" t="s">
        <v>370</v>
      </c>
      <c r="F216" s="45"/>
      <c r="G216" s="189">
        <f aca="true" t="shared" si="38" ref="G216:H218">G217</f>
        <v>108300</v>
      </c>
      <c r="H216" s="189">
        <f t="shared" si="38"/>
        <v>108299.53</v>
      </c>
      <c r="I216" s="188">
        <f t="shared" si="35"/>
        <v>99.99956602031395</v>
      </c>
    </row>
    <row r="217" spans="1:9" ht="22.5">
      <c r="A217" s="83">
        <f t="shared" si="37"/>
        <v>24</v>
      </c>
      <c r="B217" s="44" t="s">
        <v>66</v>
      </c>
      <c r="C217" s="45" t="s">
        <v>185</v>
      </c>
      <c r="D217" s="45" t="s">
        <v>199</v>
      </c>
      <c r="E217" s="45" t="s">
        <v>370</v>
      </c>
      <c r="F217" s="45" t="s">
        <v>67</v>
      </c>
      <c r="G217" s="189">
        <f t="shared" si="38"/>
        <v>108300</v>
      </c>
      <c r="H217" s="189">
        <f t="shared" si="38"/>
        <v>108299.53</v>
      </c>
      <c r="I217" s="188">
        <f t="shared" si="35"/>
        <v>99.99956602031395</v>
      </c>
    </row>
    <row r="218" spans="1:9" ht="22.5">
      <c r="A218" s="83">
        <f t="shared" si="37"/>
        <v>25</v>
      </c>
      <c r="B218" s="44" t="s">
        <v>263</v>
      </c>
      <c r="C218" s="45" t="s">
        <v>185</v>
      </c>
      <c r="D218" s="45" t="s">
        <v>199</v>
      </c>
      <c r="E218" s="45" t="s">
        <v>370</v>
      </c>
      <c r="F218" s="45" t="s">
        <v>68</v>
      </c>
      <c r="G218" s="189">
        <f t="shared" si="38"/>
        <v>108300</v>
      </c>
      <c r="H218" s="189">
        <f t="shared" si="38"/>
        <v>108299.53</v>
      </c>
      <c r="I218" s="188">
        <f t="shared" si="35"/>
        <v>99.99956602031395</v>
      </c>
    </row>
    <row r="219" spans="1:9" ht="22.5">
      <c r="A219" s="83">
        <f t="shared" si="37"/>
        <v>26</v>
      </c>
      <c r="B219" s="50" t="s">
        <v>73</v>
      </c>
      <c r="C219" s="77" t="s">
        <v>185</v>
      </c>
      <c r="D219" s="77" t="s">
        <v>199</v>
      </c>
      <c r="E219" s="45" t="s">
        <v>370</v>
      </c>
      <c r="F219" s="77" t="s">
        <v>74</v>
      </c>
      <c r="G219" s="190">
        <v>108300</v>
      </c>
      <c r="H219" s="190">
        <v>108299.53</v>
      </c>
      <c r="I219" s="188">
        <f t="shared" si="35"/>
        <v>99.99956602031395</v>
      </c>
    </row>
    <row r="220" spans="1:9" ht="90">
      <c r="A220" s="83">
        <f t="shared" si="37"/>
        <v>27</v>
      </c>
      <c r="B220" s="90" t="s">
        <v>371</v>
      </c>
      <c r="C220" s="45" t="s">
        <v>185</v>
      </c>
      <c r="D220" s="45" t="s">
        <v>199</v>
      </c>
      <c r="E220" s="45" t="s">
        <v>35</v>
      </c>
      <c r="F220" s="45"/>
      <c r="G220" s="189">
        <f aca="true" t="shared" si="39" ref="G220:H222">G221</f>
        <v>75395.66</v>
      </c>
      <c r="H220" s="189">
        <f t="shared" si="39"/>
        <v>75055.07</v>
      </c>
      <c r="I220" s="188">
        <f t="shared" si="35"/>
        <v>99.54826312283758</v>
      </c>
    </row>
    <row r="221" spans="1:9" ht="22.5">
      <c r="A221" s="83">
        <f t="shared" si="37"/>
        <v>28</v>
      </c>
      <c r="B221" s="44" t="s">
        <v>66</v>
      </c>
      <c r="C221" s="45" t="s">
        <v>185</v>
      </c>
      <c r="D221" s="45" t="s">
        <v>199</v>
      </c>
      <c r="E221" s="45" t="s">
        <v>35</v>
      </c>
      <c r="F221" s="45" t="s">
        <v>67</v>
      </c>
      <c r="G221" s="189">
        <f t="shared" si="39"/>
        <v>75395.66</v>
      </c>
      <c r="H221" s="189">
        <f t="shared" si="39"/>
        <v>75055.07</v>
      </c>
      <c r="I221" s="188">
        <f t="shared" si="35"/>
        <v>99.54826312283758</v>
      </c>
    </row>
    <row r="222" spans="1:9" ht="22.5">
      <c r="A222" s="83">
        <f t="shared" si="37"/>
        <v>29</v>
      </c>
      <c r="B222" s="44" t="s">
        <v>263</v>
      </c>
      <c r="C222" s="45" t="s">
        <v>185</v>
      </c>
      <c r="D222" s="45" t="s">
        <v>199</v>
      </c>
      <c r="E222" s="45" t="s">
        <v>35</v>
      </c>
      <c r="F222" s="45" t="s">
        <v>68</v>
      </c>
      <c r="G222" s="189">
        <f t="shared" si="39"/>
        <v>75395.66</v>
      </c>
      <c r="H222" s="189">
        <f t="shared" si="39"/>
        <v>75055.07</v>
      </c>
      <c r="I222" s="188">
        <f t="shared" si="35"/>
        <v>99.54826312283758</v>
      </c>
    </row>
    <row r="223" spans="1:9" ht="22.5">
      <c r="A223" s="83">
        <f t="shared" si="37"/>
        <v>30</v>
      </c>
      <c r="B223" s="50" t="s">
        <v>73</v>
      </c>
      <c r="C223" s="77" t="s">
        <v>185</v>
      </c>
      <c r="D223" s="77" t="s">
        <v>199</v>
      </c>
      <c r="E223" s="45" t="s">
        <v>35</v>
      </c>
      <c r="F223" s="77" t="s">
        <v>74</v>
      </c>
      <c r="G223" s="190">
        <v>75395.66</v>
      </c>
      <c r="H223" s="190">
        <v>75055.07</v>
      </c>
      <c r="I223" s="188">
        <f t="shared" si="35"/>
        <v>99.54826312283758</v>
      </c>
    </row>
    <row r="224" spans="1:9" ht="90">
      <c r="A224" s="83">
        <f t="shared" si="37"/>
        <v>31</v>
      </c>
      <c r="B224" s="90" t="s">
        <v>372</v>
      </c>
      <c r="C224" s="45" t="s">
        <v>185</v>
      </c>
      <c r="D224" s="45" t="s">
        <v>199</v>
      </c>
      <c r="E224" s="45" t="s">
        <v>36</v>
      </c>
      <c r="F224" s="45"/>
      <c r="G224" s="189">
        <f aca="true" t="shared" si="40" ref="G224:H226">G225</f>
        <v>60000</v>
      </c>
      <c r="H224" s="189">
        <f t="shared" si="40"/>
        <v>49926.33</v>
      </c>
      <c r="I224" s="188">
        <f t="shared" si="35"/>
        <v>83.21055</v>
      </c>
    </row>
    <row r="225" spans="1:9" ht="22.5">
      <c r="A225" s="83">
        <f t="shared" si="37"/>
        <v>32</v>
      </c>
      <c r="B225" s="44" t="s">
        <v>66</v>
      </c>
      <c r="C225" s="45" t="s">
        <v>185</v>
      </c>
      <c r="D225" s="45" t="s">
        <v>199</v>
      </c>
      <c r="E225" s="45" t="s">
        <v>36</v>
      </c>
      <c r="F225" s="45" t="s">
        <v>67</v>
      </c>
      <c r="G225" s="189">
        <f t="shared" si="40"/>
        <v>60000</v>
      </c>
      <c r="H225" s="189">
        <f t="shared" si="40"/>
        <v>49926.33</v>
      </c>
      <c r="I225" s="188">
        <f t="shared" si="35"/>
        <v>83.21055</v>
      </c>
    </row>
    <row r="226" spans="1:9" ht="22.5">
      <c r="A226" s="83">
        <f t="shared" si="37"/>
        <v>33</v>
      </c>
      <c r="B226" s="44" t="s">
        <v>263</v>
      </c>
      <c r="C226" s="45" t="s">
        <v>185</v>
      </c>
      <c r="D226" s="45" t="s">
        <v>199</v>
      </c>
      <c r="E226" s="45" t="s">
        <v>36</v>
      </c>
      <c r="F226" s="45" t="s">
        <v>68</v>
      </c>
      <c r="G226" s="189">
        <f t="shared" si="40"/>
        <v>60000</v>
      </c>
      <c r="H226" s="189">
        <f t="shared" si="40"/>
        <v>49926.33</v>
      </c>
      <c r="I226" s="188">
        <f t="shared" si="35"/>
        <v>83.21055</v>
      </c>
    </row>
    <row r="227" spans="1:9" ht="22.5">
      <c r="A227" s="83">
        <f t="shared" si="37"/>
        <v>34</v>
      </c>
      <c r="B227" s="50" t="s">
        <v>73</v>
      </c>
      <c r="C227" s="77" t="s">
        <v>185</v>
      </c>
      <c r="D227" s="77" t="s">
        <v>199</v>
      </c>
      <c r="E227" s="45" t="s">
        <v>36</v>
      </c>
      <c r="F227" s="77" t="s">
        <v>74</v>
      </c>
      <c r="G227" s="190">
        <v>60000</v>
      </c>
      <c r="H227" s="190">
        <v>49926.33</v>
      </c>
      <c r="I227" s="188">
        <f t="shared" si="35"/>
        <v>83.21055</v>
      </c>
    </row>
    <row r="228" spans="1:9" ht="90">
      <c r="A228" s="83">
        <f t="shared" si="37"/>
        <v>35</v>
      </c>
      <c r="B228" s="90" t="s">
        <v>373</v>
      </c>
      <c r="C228" s="45" t="s">
        <v>185</v>
      </c>
      <c r="D228" s="45" t="s">
        <v>199</v>
      </c>
      <c r="E228" s="45" t="s">
        <v>374</v>
      </c>
      <c r="F228" s="45"/>
      <c r="G228" s="189">
        <f aca="true" t="shared" si="41" ref="G228:H230">G229</f>
        <v>200000</v>
      </c>
      <c r="H228" s="189">
        <f t="shared" si="41"/>
        <v>199576</v>
      </c>
      <c r="I228" s="188">
        <f t="shared" si="35"/>
        <v>99.788</v>
      </c>
    </row>
    <row r="229" spans="1:9" ht="22.5">
      <c r="A229" s="83">
        <f t="shared" si="37"/>
        <v>36</v>
      </c>
      <c r="B229" s="44" t="s">
        <v>66</v>
      </c>
      <c r="C229" s="45" t="s">
        <v>185</v>
      </c>
      <c r="D229" s="45" t="s">
        <v>199</v>
      </c>
      <c r="E229" s="45" t="s">
        <v>374</v>
      </c>
      <c r="F229" s="45" t="s">
        <v>67</v>
      </c>
      <c r="G229" s="189">
        <f t="shared" si="41"/>
        <v>200000</v>
      </c>
      <c r="H229" s="189">
        <f t="shared" si="41"/>
        <v>199576</v>
      </c>
      <c r="I229" s="188">
        <f t="shared" si="35"/>
        <v>99.788</v>
      </c>
    </row>
    <row r="230" spans="1:9" ht="22.5">
      <c r="A230" s="83">
        <f t="shared" si="37"/>
        <v>37</v>
      </c>
      <c r="B230" s="44" t="s">
        <v>263</v>
      </c>
      <c r="C230" s="45" t="s">
        <v>185</v>
      </c>
      <c r="D230" s="45" t="s">
        <v>199</v>
      </c>
      <c r="E230" s="45" t="s">
        <v>374</v>
      </c>
      <c r="F230" s="45" t="s">
        <v>68</v>
      </c>
      <c r="G230" s="189">
        <f t="shared" si="41"/>
        <v>200000</v>
      </c>
      <c r="H230" s="189">
        <f t="shared" si="41"/>
        <v>199576</v>
      </c>
      <c r="I230" s="188">
        <f t="shared" si="35"/>
        <v>99.788</v>
      </c>
    </row>
    <row r="231" spans="1:9" ht="22.5">
      <c r="A231" s="83">
        <f t="shared" si="37"/>
        <v>38</v>
      </c>
      <c r="B231" s="50" t="s">
        <v>73</v>
      </c>
      <c r="C231" s="77" t="s">
        <v>185</v>
      </c>
      <c r="D231" s="77" t="s">
        <v>199</v>
      </c>
      <c r="E231" s="45" t="s">
        <v>374</v>
      </c>
      <c r="F231" s="77" t="s">
        <v>74</v>
      </c>
      <c r="G231" s="190">
        <v>200000</v>
      </c>
      <c r="H231" s="190">
        <v>199576</v>
      </c>
      <c r="I231" s="188">
        <f t="shared" si="35"/>
        <v>99.788</v>
      </c>
    </row>
    <row r="232" spans="1:9" ht="101.25">
      <c r="A232" s="83">
        <f t="shared" si="37"/>
        <v>39</v>
      </c>
      <c r="B232" s="90" t="s">
        <v>375</v>
      </c>
      <c r="C232" s="45" t="s">
        <v>185</v>
      </c>
      <c r="D232" s="45" t="s">
        <v>199</v>
      </c>
      <c r="E232" s="45" t="s">
        <v>374</v>
      </c>
      <c r="F232" s="45"/>
      <c r="G232" s="189">
        <f aca="true" t="shared" si="42" ref="G232:H234">G233</f>
        <v>10000</v>
      </c>
      <c r="H232" s="189">
        <f t="shared" si="42"/>
        <v>6100</v>
      </c>
      <c r="I232" s="188">
        <f t="shared" si="35"/>
        <v>61</v>
      </c>
    </row>
    <row r="233" spans="1:9" ht="22.5">
      <c r="A233" s="83">
        <f t="shared" si="37"/>
        <v>40</v>
      </c>
      <c r="B233" s="44" t="s">
        <v>66</v>
      </c>
      <c r="C233" s="45" t="s">
        <v>185</v>
      </c>
      <c r="D233" s="45" t="s">
        <v>199</v>
      </c>
      <c r="E233" s="45" t="s">
        <v>374</v>
      </c>
      <c r="F233" s="45" t="s">
        <v>67</v>
      </c>
      <c r="G233" s="189">
        <f t="shared" si="42"/>
        <v>10000</v>
      </c>
      <c r="H233" s="189">
        <f t="shared" si="42"/>
        <v>6100</v>
      </c>
      <c r="I233" s="188">
        <f t="shared" si="35"/>
        <v>61</v>
      </c>
    </row>
    <row r="234" spans="1:9" ht="22.5">
      <c r="A234" s="83">
        <f t="shared" si="37"/>
        <v>41</v>
      </c>
      <c r="B234" s="44" t="s">
        <v>263</v>
      </c>
      <c r="C234" s="45" t="s">
        <v>185</v>
      </c>
      <c r="D234" s="45" t="s">
        <v>199</v>
      </c>
      <c r="E234" s="45" t="s">
        <v>374</v>
      </c>
      <c r="F234" s="45" t="s">
        <v>68</v>
      </c>
      <c r="G234" s="189">
        <f t="shared" si="42"/>
        <v>10000</v>
      </c>
      <c r="H234" s="189">
        <f t="shared" si="42"/>
        <v>6100</v>
      </c>
      <c r="I234" s="188">
        <f t="shared" si="35"/>
        <v>61</v>
      </c>
    </row>
    <row r="235" spans="1:9" ht="22.5">
      <c r="A235" s="83">
        <f t="shared" si="37"/>
        <v>42</v>
      </c>
      <c r="B235" s="50" t="s">
        <v>73</v>
      </c>
      <c r="C235" s="77" t="s">
        <v>185</v>
      </c>
      <c r="D235" s="77" t="s">
        <v>199</v>
      </c>
      <c r="E235" s="45" t="s">
        <v>37</v>
      </c>
      <c r="F235" s="77" t="s">
        <v>74</v>
      </c>
      <c r="G235" s="190">
        <v>10000</v>
      </c>
      <c r="H235" s="190">
        <v>6100</v>
      </c>
      <c r="I235" s="188">
        <f t="shared" si="35"/>
        <v>61</v>
      </c>
    </row>
    <row r="236" spans="1:9" ht="78.75">
      <c r="A236" s="83">
        <f t="shared" si="37"/>
        <v>43</v>
      </c>
      <c r="B236" s="90" t="s">
        <v>376</v>
      </c>
      <c r="C236" s="45" t="s">
        <v>185</v>
      </c>
      <c r="D236" s="45" t="s">
        <v>199</v>
      </c>
      <c r="E236" s="45" t="s">
        <v>37</v>
      </c>
      <c r="F236" s="45"/>
      <c r="G236" s="189">
        <f aca="true" t="shared" si="43" ref="G236:H238">G237</f>
        <v>450000</v>
      </c>
      <c r="H236" s="189">
        <f t="shared" si="43"/>
        <v>407880.49</v>
      </c>
      <c r="I236" s="188">
        <f t="shared" si="35"/>
        <v>90.64010888888889</v>
      </c>
    </row>
    <row r="237" spans="1:9" ht="22.5">
      <c r="A237" s="83">
        <f t="shared" si="37"/>
        <v>44</v>
      </c>
      <c r="B237" s="44" t="s">
        <v>66</v>
      </c>
      <c r="C237" s="45" t="s">
        <v>185</v>
      </c>
      <c r="D237" s="45" t="s">
        <v>199</v>
      </c>
      <c r="E237" s="45" t="s">
        <v>37</v>
      </c>
      <c r="F237" s="45" t="s">
        <v>67</v>
      </c>
      <c r="G237" s="189">
        <f t="shared" si="43"/>
        <v>450000</v>
      </c>
      <c r="H237" s="189">
        <f t="shared" si="43"/>
        <v>407880.49</v>
      </c>
      <c r="I237" s="188">
        <f t="shared" si="35"/>
        <v>90.64010888888889</v>
      </c>
    </row>
    <row r="238" spans="1:9" ht="22.5">
      <c r="A238" s="83">
        <f t="shared" si="37"/>
        <v>45</v>
      </c>
      <c r="B238" s="44" t="s">
        <v>263</v>
      </c>
      <c r="C238" s="45" t="s">
        <v>185</v>
      </c>
      <c r="D238" s="45" t="s">
        <v>199</v>
      </c>
      <c r="E238" s="45" t="s">
        <v>37</v>
      </c>
      <c r="F238" s="45" t="s">
        <v>68</v>
      </c>
      <c r="G238" s="189">
        <f t="shared" si="43"/>
        <v>450000</v>
      </c>
      <c r="H238" s="189">
        <f t="shared" si="43"/>
        <v>407880.49</v>
      </c>
      <c r="I238" s="188">
        <f t="shared" si="35"/>
        <v>90.64010888888889</v>
      </c>
    </row>
    <row r="239" spans="1:9" ht="22.5">
      <c r="A239" s="83">
        <f t="shared" si="37"/>
        <v>46</v>
      </c>
      <c r="B239" s="50" t="s">
        <v>73</v>
      </c>
      <c r="C239" s="77" t="s">
        <v>185</v>
      </c>
      <c r="D239" s="77" t="s">
        <v>199</v>
      </c>
      <c r="E239" s="45" t="s">
        <v>38</v>
      </c>
      <c r="F239" s="77" t="s">
        <v>74</v>
      </c>
      <c r="G239" s="190">
        <v>450000</v>
      </c>
      <c r="H239" s="190">
        <v>407880.49</v>
      </c>
      <c r="I239" s="188">
        <f t="shared" si="35"/>
        <v>90.64010888888889</v>
      </c>
    </row>
    <row r="240" spans="1:9" ht="12.75" hidden="1">
      <c r="A240" s="83"/>
      <c r="B240" s="90"/>
      <c r="C240" s="45"/>
      <c r="D240" s="45"/>
      <c r="E240" s="45"/>
      <c r="F240" s="45"/>
      <c r="G240" s="189"/>
      <c r="H240" s="189"/>
      <c r="I240" s="188"/>
    </row>
    <row r="241" spans="1:9" ht="12.75" hidden="1">
      <c r="A241" s="83"/>
      <c r="B241" s="44"/>
      <c r="C241" s="45"/>
      <c r="D241" s="45"/>
      <c r="E241" s="45"/>
      <c r="F241" s="45"/>
      <c r="G241" s="189"/>
      <c r="H241" s="189"/>
      <c r="I241" s="188"/>
    </row>
    <row r="242" spans="1:9" ht="12.75" hidden="1">
      <c r="A242" s="83"/>
      <c r="B242" s="44"/>
      <c r="C242" s="45"/>
      <c r="D242" s="45"/>
      <c r="E242" s="45"/>
      <c r="F242" s="45"/>
      <c r="G242" s="189"/>
      <c r="H242" s="189"/>
      <c r="I242" s="188"/>
    </row>
    <row r="243" spans="1:9" ht="12.75" hidden="1">
      <c r="A243" s="83"/>
      <c r="B243" s="50"/>
      <c r="C243" s="77"/>
      <c r="D243" s="77"/>
      <c r="E243" s="45"/>
      <c r="F243" s="77"/>
      <c r="G243" s="190"/>
      <c r="H243" s="190"/>
      <c r="I243" s="188"/>
    </row>
    <row r="244" spans="1:9" ht="90">
      <c r="A244" s="83">
        <f t="shared" si="37"/>
        <v>1</v>
      </c>
      <c r="B244" s="90" t="s">
        <v>467</v>
      </c>
      <c r="C244" s="45" t="s">
        <v>185</v>
      </c>
      <c r="D244" s="45" t="s">
        <v>199</v>
      </c>
      <c r="E244" s="45" t="s">
        <v>377</v>
      </c>
      <c r="F244" s="45"/>
      <c r="G244" s="189">
        <f aca="true" t="shared" si="44" ref="G244:H246">G245</f>
        <v>250000</v>
      </c>
      <c r="H244" s="189">
        <f t="shared" si="44"/>
        <v>249980</v>
      </c>
      <c r="I244" s="188">
        <f t="shared" si="35"/>
        <v>99.992</v>
      </c>
    </row>
    <row r="245" spans="1:9" ht="22.5">
      <c r="A245" s="83">
        <f t="shared" si="37"/>
        <v>2</v>
      </c>
      <c r="B245" s="44" t="s">
        <v>66</v>
      </c>
      <c r="C245" s="45" t="s">
        <v>185</v>
      </c>
      <c r="D245" s="45" t="s">
        <v>199</v>
      </c>
      <c r="E245" s="45" t="s">
        <v>377</v>
      </c>
      <c r="F245" s="45" t="s">
        <v>67</v>
      </c>
      <c r="G245" s="189">
        <f t="shared" si="44"/>
        <v>250000</v>
      </c>
      <c r="H245" s="189">
        <f t="shared" si="44"/>
        <v>249980</v>
      </c>
      <c r="I245" s="188">
        <f t="shared" si="35"/>
        <v>99.992</v>
      </c>
    </row>
    <row r="246" spans="1:9" ht="22.5">
      <c r="A246" s="83">
        <f t="shared" si="37"/>
        <v>3</v>
      </c>
      <c r="B246" s="44" t="s">
        <v>263</v>
      </c>
      <c r="C246" s="45" t="s">
        <v>185</v>
      </c>
      <c r="D246" s="45" t="s">
        <v>199</v>
      </c>
      <c r="E246" s="45" t="s">
        <v>377</v>
      </c>
      <c r="F246" s="45" t="s">
        <v>68</v>
      </c>
      <c r="G246" s="189">
        <f t="shared" si="44"/>
        <v>250000</v>
      </c>
      <c r="H246" s="189">
        <f t="shared" si="44"/>
        <v>249980</v>
      </c>
      <c r="I246" s="188">
        <f t="shared" si="35"/>
        <v>99.992</v>
      </c>
    </row>
    <row r="247" spans="1:9" ht="22.5">
      <c r="A247" s="83">
        <f t="shared" si="37"/>
        <v>4</v>
      </c>
      <c r="B247" s="50" t="s">
        <v>73</v>
      </c>
      <c r="C247" s="77" t="s">
        <v>185</v>
      </c>
      <c r="D247" s="77" t="s">
        <v>199</v>
      </c>
      <c r="E247" s="45" t="s">
        <v>76</v>
      </c>
      <c r="F247" s="77" t="s">
        <v>74</v>
      </c>
      <c r="G247" s="190">
        <v>250000</v>
      </c>
      <c r="H247" s="190">
        <v>249980</v>
      </c>
      <c r="I247" s="188">
        <f t="shared" si="35"/>
        <v>99.992</v>
      </c>
    </row>
    <row r="248" spans="1:9" ht="78.75">
      <c r="A248" s="83">
        <f t="shared" si="37"/>
        <v>5</v>
      </c>
      <c r="B248" s="90" t="s">
        <v>378</v>
      </c>
      <c r="C248" s="45" t="s">
        <v>185</v>
      </c>
      <c r="D248" s="45" t="s">
        <v>199</v>
      </c>
      <c r="E248" s="45" t="s">
        <v>76</v>
      </c>
      <c r="F248" s="45"/>
      <c r="G248" s="189">
        <f aca="true" t="shared" si="45" ref="G248:H250">G249</f>
        <v>30000</v>
      </c>
      <c r="H248" s="189">
        <f t="shared" si="45"/>
        <v>29150</v>
      </c>
      <c r="I248" s="188">
        <f t="shared" si="35"/>
        <v>97.16666666666667</v>
      </c>
    </row>
    <row r="249" spans="1:9" ht="22.5">
      <c r="A249" s="83">
        <f t="shared" si="37"/>
        <v>6</v>
      </c>
      <c r="B249" s="44" t="s">
        <v>66</v>
      </c>
      <c r="C249" s="45" t="s">
        <v>185</v>
      </c>
      <c r="D249" s="45" t="s">
        <v>199</v>
      </c>
      <c r="E249" s="45" t="s">
        <v>76</v>
      </c>
      <c r="F249" s="45" t="s">
        <v>67</v>
      </c>
      <c r="G249" s="189">
        <f t="shared" si="45"/>
        <v>30000</v>
      </c>
      <c r="H249" s="189">
        <f t="shared" si="45"/>
        <v>29150</v>
      </c>
      <c r="I249" s="188">
        <f t="shared" si="35"/>
        <v>97.16666666666667</v>
      </c>
    </row>
    <row r="250" spans="1:9" ht="22.5">
      <c r="A250" s="83">
        <f t="shared" si="37"/>
        <v>7</v>
      </c>
      <c r="B250" s="44" t="s">
        <v>263</v>
      </c>
      <c r="C250" s="45" t="s">
        <v>185</v>
      </c>
      <c r="D250" s="45" t="s">
        <v>199</v>
      </c>
      <c r="E250" s="45" t="s">
        <v>76</v>
      </c>
      <c r="F250" s="45" t="s">
        <v>68</v>
      </c>
      <c r="G250" s="189">
        <f t="shared" si="45"/>
        <v>30000</v>
      </c>
      <c r="H250" s="189">
        <f t="shared" si="45"/>
        <v>29150</v>
      </c>
      <c r="I250" s="188">
        <f t="shared" si="35"/>
        <v>97.16666666666667</v>
      </c>
    </row>
    <row r="251" spans="1:9" ht="22.5">
      <c r="A251" s="83">
        <f t="shared" si="37"/>
        <v>8</v>
      </c>
      <c r="B251" s="50" t="s">
        <v>73</v>
      </c>
      <c r="C251" s="77" t="s">
        <v>185</v>
      </c>
      <c r="D251" s="77" t="s">
        <v>199</v>
      </c>
      <c r="E251" s="45" t="s">
        <v>77</v>
      </c>
      <c r="F251" s="77" t="s">
        <v>74</v>
      </c>
      <c r="G251" s="190">
        <v>30000</v>
      </c>
      <c r="H251" s="190">
        <v>29150</v>
      </c>
      <c r="I251" s="188">
        <f t="shared" si="35"/>
        <v>97.16666666666667</v>
      </c>
    </row>
    <row r="252" spans="1:9" ht="90">
      <c r="A252" s="83">
        <f t="shared" si="37"/>
        <v>9</v>
      </c>
      <c r="B252" s="90" t="s">
        <v>381</v>
      </c>
      <c r="C252" s="45" t="s">
        <v>185</v>
      </c>
      <c r="D252" s="45" t="s">
        <v>199</v>
      </c>
      <c r="E252" s="45" t="s">
        <v>77</v>
      </c>
      <c r="F252" s="45"/>
      <c r="G252" s="189">
        <f aca="true" t="shared" si="46" ref="G252:H254">G253</f>
        <v>195999.9</v>
      </c>
      <c r="H252" s="189">
        <f t="shared" si="46"/>
        <v>169862.44</v>
      </c>
      <c r="I252" s="188">
        <f t="shared" si="35"/>
        <v>86.66455442069103</v>
      </c>
    </row>
    <row r="253" spans="1:9" ht="22.5">
      <c r="A253" s="83">
        <f t="shared" si="37"/>
        <v>10</v>
      </c>
      <c r="B253" s="44" t="s">
        <v>66</v>
      </c>
      <c r="C253" s="45" t="s">
        <v>185</v>
      </c>
      <c r="D253" s="45" t="s">
        <v>199</v>
      </c>
      <c r="E253" s="45" t="s">
        <v>77</v>
      </c>
      <c r="F253" s="45" t="s">
        <v>67</v>
      </c>
      <c r="G253" s="189">
        <f t="shared" si="46"/>
        <v>195999.9</v>
      </c>
      <c r="H253" s="189">
        <f t="shared" si="46"/>
        <v>169862.44</v>
      </c>
      <c r="I253" s="188">
        <f t="shared" si="35"/>
        <v>86.66455442069103</v>
      </c>
    </row>
    <row r="254" spans="1:9" ht="22.5">
      <c r="A254" s="83">
        <f t="shared" si="37"/>
        <v>11</v>
      </c>
      <c r="B254" s="44" t="s">
        <v>263</v>
      </c>
      <c r="C254" s="45" t="s">
        <v>185</v>
      </c>
      <c r="D254" s="45" t="s">
        <v>199</v>
      </c>
      <c r="E254" s="45" t="s">
        <v>77</v>
      </c>
      <c r="F254" s="45" t="s">
        <v>68</v>
      </c>
      <c r="G254" s="189">
        <f t="shared" si="46"/>
        <v>195999.9</v>
      </c>
      <c r="H254" s="189">
        <f t="shared" si="46"/>
        <v>169862.44</v>
      </c>
      <c r="I254" s="188">
        <f t="shared" si="35"/>
        <v>86.66455442069103</v>
      </c>
    </row>
    <row r="255" spans="1:9" ht="22.5">
      <c r="A255" s="83">
        <f t="shared" si="37"/>
        <v>12</v>
      </c>
      <c r="B255" s="50" t="s">
        <v>73</v>
      </c>
      <c r="C255" s="77" t="s">
        <v>185</v>
      </c>
      <c r="D255" s="77" t="s">
        <v>199</v>
      </c>
      <c r="E255" s="45" t="s">
        <v>379</v>
      </c>
      <c r="F255" s="77" t="s">
        <v>74</v>
      </c>
      <c r="G255" s="190">
        <v>195999.9</v>
      </c>
      <c r="H255" s="190">
        <v>169862.44</v>
      </c>
      <c r="I255" s="188">
        <f t="shared" si="35"/>
        <v>86.66455442069103</v>
      </c>
    </row>
    <row r="256" spans="1:9" ht="78.75">
      <c r="A256" s="83">
        <f t="shared" si="37"/>
        <v>13</v>
      </c>
      <c r="B256" s="90" t="s">
        <v>380</v>
      </c>
      <c r="C256" s="45" t="s">
        <v>185</v>
      </c>
      <c r="D256" s="45" t="s">
        <v>199</v>
      </c>
      <c r="E256" s="45" t="s">
        <v>379</v>
      </c>
      <c r="F256" s="45"/>
      <c r="G256" s="189">
        <f aca="true" t="shared" si="47" ref="G256:H266">G257</f>
        <v>100000</v>
      </c>
      <c r="H256" s="189">
        <f t="shared" si="47"/>
        <v>69480</v>
      </c>
      <c r="I256" s="188">
        <f t="shared" si="35"/>
        <v>69.48</v>
      </c>
    </row>
    <row r="257" spans="1:9" ht="22.5">
      <c r="A257" s="83">
        <f t="shared" si="37"/>
        <v>14</v>
      </c>
      <c r="B257" s="44" t="s">
        <v>66</v>
      </c>
      <c r="C257" s="45" t="s">
        <v>185</v>
      </c>
      <c r="D257" s="45" t="s">
        <v>199</v>
      </c>
      <c r="E257" s="45" t="s">
        <v>379</v>
      </c>
      <c r="F257" s="45" t="s">
        <v>67</v>
      </c>
      <c r="G257" s="189">
        <f t="shared" si="47"/>
        <v>100000</v>
      </c>
      <c r="H257" s="189">
        <f t="shared" si="47"/>
        <v>69480</v>
      </c>
      <c r="I257" s="188">
        <f t="shared" si="35"/>
        <v>69.48</v>
      </c>
    </row>
    <row r="258" spans="1:9" ht="22.5">
      <c r="A258" s="83">
        <f t="shared" si="37"/>
        <v>15</v>
      </c>
      <c r="B258" s="44" t="s">
        <v>263</v>
      </c>
      <c r="C258" s="45" t="s">
        <v>185</v>
      </c>
      <c r="D258" s="45" t="s">
        <v>199</v>
      </c>
      <c r="E258" s="45" t="s">
        <v>379</v>
      </c>
      <c r="F258" s="45" t="s">
        <v>68</v>
      </c>
      <c r="G258" s="189">
        <f t="shared" si="47"/>
        <v>100000</v>
      </c>
      <c r="H258" s="189">
        <f t="shared" si="47"/>
        <v>69480</v>
      </c>
      <c r="I258" s="188">
        <f t="shared" si="35"/>
        <v>69.48</v>
      </c>
    </row>
    <row r="259" spans="1:9" ht="22.5">
      <c r="A259" s="83">
        <f t="shared" si="37"/>
        <v>16</v>
      </c>
      <c r="B259" s="50" t="s">
        <v>73</v>
      </c>
      <c r="C259" s="77" t="s">
        <v>185</v>
      </c>
      <c r="D259" s="77" t="s">
        <v>199</v>
      </c>
      <c r="E259" s="45" t="s">
        <v>78</v>
      </c>
      <c r="F259" s="77" t="s">
        <v>74</v>
      </c>
      <c r="G259" s="190">
        <v>100000</v>
      </c>
      <c r="H259" s="190">
        <v>69480</v>
      </c>
      <c r="I259" s="188">
        <f t="shared" si="35"/>
        <v>69.48</v>
      </c>
    </row>
    <row r="260" spans="1:9" ht="90">
      <c r="A260" s="83">
        <f t="shared" si="37"/>
        <v>17</v>
      </c>
      <c r="B260" s="90" t="s">
        <v>482</v>
      </c>
      <c r="C260" s="45" t="s">
        <v>185</v>
      </c>
      <c r="D260" s="45" t="s">
        <v>199</v>
      </c>
      <c r="E260" s="45" t="s">
        <v>78</v>
      </c>
      <c r="F260" s="45"/>
      <c r="G260" s="189">
        <f t="shared" si="47"/>
        <v>966423.18</v>
      </c>
      <c r="H260" s="189">
        <f t="shared" si="47"/>
        <v>866382.62</v>
      </c>
      <c r="I260" s="188">
        <f t="shared" si="35"/>
        <v>89.64836915439052</v>
      </c>
    </row>
    <row r="261" spans="1:9" ht="22.5">
      <c r="A261" s="83">
        <f t="shared" si="37"/>
        <v>18</v>
      </c>
      <c r="B261" s="44" t="s">
        <v>66</v>
      </c>
      <c r="C261" s="45" t="s">
        <v>185</v>
      </c>
      <c r="D261" s="45" t="s">
        <v>199</v>
      </c>
      <c r="E261" s="45" t="s">
        <v>78</v>
      </c>
      <c r="F261" s="45" t="s">
        <v>67</v>
      </c>
      <c r="G261" s="189">
        <f t="shared" si="47"/>
        <v>966423.18</v>
      </c>
      <c r="H261" s="189">
        <f t="shared" si="47"/>
        <v>866382.62</v>
      </c>
      <c r="I261" s="188">
        <f t="shared" si="35"/>
        <v>89.64836915439052</v>
      </c>
    </row>
    <row r="262" spans="1:9" ht="22.5">
      <c r="A262" s="83">
        <f t="shared" si="37"/>
        <v>19</v>
      </c>
      <c r="B262" s="44" t="s">
        <v>263</v>
      </c>
      <c r="C262" s="45" t="s">
        <v>185</v>
      </c>
      <c r="D262" s="45" t="s">
        <v>199</v>
      </c>
      <c r="E262" s="45" t="s">
        <v>78</v>
      </c>
      <c r="F262" s="45" t="s">
        <v>68</v>
      </c>
      <c r="G262" s="189">
        <f t="shared" si="47"/>
        <v>966423.18</v>
      </c>
      <c r="H262" s="189">
        <f t="shared" si="47"/>
        <v>866382.62</v>
      </c>
      <c r="I262" s="188">
        <f t="shared" si="35"/>
        <v>89.64836915439052</v>
      </c>
    </row>
    <row r="263" spans="1:9" ht="22.5">
      <c r="A263" s="83">
        <f t="shared" si="37"/>
        <v>20</v>
      </c>
      <c r="B263" s="50" t="s">
        <v>73</v>
      </c>
      <c r="C263" s="77" t="s">
        <v>185</v>
      </c>
      <c r="D263" s="77" t="s">
        <v>199</v>
      </c>
      <c r="E263" s="45" t="s">
        <v>480</v>
      </c>
      <c r="F263" s="77" t="s">
        <v>74</v>
      </c>
      <c r="G263" s="190">
        <v>966423.18</v>
      </c>
      <c r="H263" s="190">
        <v>866382.62</v>
      </c>
      <c r="I263" s="188">
        <f t="shared" si="35"/>
        <v>89.64836915439052</v>
      </c>
    </row>
    <row r="264" spans="1:9" ht="90">
      <c r="A264" s="83">
        <f t="shared" si="37"/>
        <v>21</v>
      </c>
      <c r="B264" s="90" t="s">
        <v>481</v>
      </c>
      <c r="C264" s="45" t="s">
        <v>185</v>
      </c>
      <c r="D264" s="45" t="s">
        <v>199</v>
      </c>
      <c r="E264" s="45" t="s">
        <v>480</v>
      </c>
      <c r="F264" s="45"/>
      <c r="G264" s="189">
        <f t="shared" si="47"/>
        <v>100000</v>
      </c>
      <c r="H264" s="189">
        <f t="shared" si="47"/>
        <v>99592.46</v>
      </c>
      <c r="I264" s="188">
        <f t="shared" si="35"/>
        <v>99.59246</v>
      </c>
    </row>
    <row r="265" spans="1:9" ht="22.5">
      <c r="A265" s="83">
        <f t="shared" si="37"/>
        <v>22</v>
      </c>
      <c r="B265" s="44" t="s">
        <v>66</v>
      </c>
      <c r="C265" s="45" t="s">
        <v>185</v>
      </c>
      <c r="D265" s="45" t="s">
        <v>199</v>
      </c>
      <c r="E265" s="45" t="s">
        <v>480</v>
      </c>
      <c r="F265" s="45" t="s">
        <v>67</v>
      </c>
      <c r="G265" s="189">
        <f t="shared" si="47"/>
        <v>100000</v>
      </c>
      <c r="H265" s="189">
        <f t="shared" si="47"/>
        <v>99592.46</v>
      </c>
      <c r="I265" s="188">
        <f t="shared" si="35"/>
        <v>99.59246</v>
      </c>
    </row>
    <row r="266" spans="1:9" ht="22.5">
      <c r="A266" s="83">
        <f t="shared" si="37"/>
        <v>23</v>
      </c>
      <c r="B266" s="44" t="s">
        <v>263</v>
      </c>
      <c r="C266" s="45" t="s">
        <v>185</v>
      </c>
      <c r="D266" s="45" t="s">
        <v>199</v>
      </c>
      <c r="E266" s="45" t="s">
        <v>480</v>
      </c>
      <c r="F266" s="45" t="s">
        <v>68</v>
      </c>
      <c r="G266" s="189">
        <f t="shared" si="47"/>
        <v>100000</v>
      </c>
      <c r="H266" s="189">
        <f t="shared" si="47"/>
        <v>99592.46</v>
      </c>
      <c r="I266" s="188">
        <f t="shared" si="35"/>
        <v>99.59246</v>
      </c>
    </row>
    <row r="267" spans="1:9" ht="22.5">
      <c r="A267" s="83">
        <f t="shared" si="37"/>
        <v>24</v>
      </c>
      <c r="B267" s="53" t="s">
        <v>73</v>
      </c>
      <c r="C267" s="54" t="s">
        <v>185</v>
      </c>
      <c r="D267" s="54" t="s">
        <v>199</v>
      </c>
      <c r="E267" s="45" t="s">
        <v>483</v>
      </c>
      <c r="F267" s="54" t="s">
        <v>74</v>
      </c>
      <c r="G267" s="194">
        <v>100000</v>
      </c>
      <c r="H267" s="194">
        <v>99592.46</v>
      </c>
      <c r="I267" s="188">
        <f t="shared" si="35"/>
        <v>99.59246</v>
      </c>
    </row>
    <row r="268" spans="1:9" ht="12.75">
      <c r="A268" s="83">
        <f t="shared" si="37"/>
        <v>25</v>
      </c>
      <c r="B268" s="44" t="s">
        <v>534</v>
      </c>
      <c r="C268" s="45" t="s">
        <v>185</v>
      </c>
      <c r="D268" s="45" t="s">
        <v>199</v>
      </c>
      <c r="E268" s="45" t="s">
        <v>483</v>
      </c>
      <c r="F268" s="45"/>
      <c r="G268" s="189">
        <f aca="true" t="shared" si="48" ref="G268:H270">G269</f>
        <v>45000</v>
      </c>
      <c r="H268" s="189">
        <f t="shared" si="48"/>
        <v>45000</v>
      </c>
      <c r="I268" s="188">
        <f t="shared" si="35"/>
        <v>100</v>
      </c>
    </row>
    <row r="269" spans="1:9" ht="22.5">
      <c r="A269" s="83">
        <f t="shared" si="37"/>
        <v>26</v>
      </c>
      <c r="B269" s="44" t="s">
        <v>66</v>
      </c>
      <c r="C269" s="45" t="s">
        <v>185</v>
      </c>
      <c r="D269" s="45" t="s">
        <v>199</v>
      </c>
      <c r="E269" s="45" t="s">
        <v>483</v>
      </c>
      <c r="F269" s="45" t="s">
        <v>67</v>
      </c>
      <c r="G269" s="189">
        <f t="shared" si="48"/>
        <v>45000</v>
      </c>
      <c r="H269" s="189">
        <f t="shared" si="48"/>
        <v>45000</v>
      </c>
      <c r="I269" s="188">
        <f aca="true" t="shared" si="49" ref="I269:I332">H269*100/G269</f>
        <v>100</v>
      </c>
    </row>
    <row r="270" spans="1:9" ht="22.5">
      <c r="A270" s="83">
        <f t="shared" si="37"/>
        <v>27</v>
      </c>
      <c r="B270" s="44" t="s">
        <v>263</v>
      </c>
      <c r="C270" s="45" t="s">
        <v>185</v>
      </c>
      <c r="D270" s="45" t="s">
        <v>199</v>
      </c>
      <c r="E270" s="55" t="s">
        <v>483</v>
      </c>
      <c r="F270" s="45" t="s">
        <v>68</v>
      </c>
      <c r="G270" s="189">
        <f t="shared" si="48"/>
        <v>45000</v>
      </c>
      <c r="H270" s="189">
        <f t="shared" si="48"/>
        <v>45000</v>
      </c>
      <c r="I270" s="188">
        <f t="shared" si="49"/>
        <v>100</v>
      </c>
    </row>
    <row r="271" spans="1:9" ht="22.5">
      <c r="A271" s="83">
        <f t="shared" si="37"/>
        <v>28</v>
      </c>
      <c r="B271" s="53" t="s">
        <v>73</v>
      </c>
      <c r="C271" s="45" t="s">
        <v>185</v>
      </c>
      <c r="D271" s="45" t="s">
        <v>199</v>
      </c>
      <c r="E271" s="45" t="s">
        <v>535</v>
      </c>
      <c r="F271" s="45" t="s">
        <v>74</v>
      </c>
      <c r="G271" s="189">
        <v>45000</v>
      </c>
      <c r="H271" s="189">
        <v>45000</v>
      </c>
      <c r="I271" s="188">
        <f t="shared" si="49"/>
        <v>100</v>
      </c>
    </row>
    <row r="272" spans="1:9" ht="12.75">
      <c r="A272" s="83">
        <f t="shared" si="37"/>
        <v>29</v>
      </c>
      <c r="B272" s="44" t="s">
        <v>544</v>
      </c>
      <c r="C272" s="45" t="s">
        <v>185</v>
      </c>
      <c r="D272" s="45" t="s">
        <v>199</v>
      </c>
      <c r="E272" s="45" t="s">
        <v>535</v>
      </c>
      <c r="F272" s="45"/>
      <c r="G272" s="189">
        <f aca="true" t="shared" si="50" ref="G272:H274">G273</f>
        <v>140000</v>
      </c>
      <c r="H272" s="189">
        <f t="shared" si="50"/>
        <v>139853.86</v>
      </c>
      <c r="I272" s="188">
        <f t="shared" si="49"/>
        <v>99.89561428571427</v>
      </c>
    </row>
    <row r="273" spans="1:9" ht="22.5">
      <c r="A273" s="83">
        <f t="shared" si="37"/>
        <v>30</v>
      </c>
      <c r="B273" s="44" t="s">
        <v>66</v>
      </c>
      <c r="C273" s="45" t="s">
        <v>185</v>
      </c>
      <c r="D273" s="45" t="s">
        <v>199</v>
      </c>
      <c r="E273" s="45" t="s">
        <v>535</v>
      </c>
      <c r="F273" s="45" t="s">
        <v>67</v>
      </c>
      <c r="G273" s="189">
        <f t="shared" si="50"/>
        <v>140000</v>
      </c>
      <c r="H273" s="189">
        <f t="shared" si="50"/>
        <v>139853.86</v>
      </c>
      <c r="I273" s="188">
        <f t="shared" si="49"/>
        <v>99.89561428571427</v>
      </c>
    </row>
    <row r="274" spans="1:9" ht="22.5">
      <c r="A274" s="83">
        <f t="shared" si="37"/>
        <v>31</v>
      </c>
      <c r="B274" s="44" t="s">
        <v>263</v>
      </c>
      <c r="C274" s="45" t="s">
        <v>185</v>
      </c>
      <c r="D274" s="45" t="s">
        <v>199</v>
      </c>
      <c r="E274" s="45" t="s">
        <v>535</v>
      </c>
      <c r="F274" s="45" t="s">
        <v>68</v>
      </c>
      <c r="G274" s="189">
        <f t="shared" si="50"/>
        <v>140000</v>
      </c>
      <c r="H274" s="189">
        <f t="shared" si="50"/>
        <v>139853.86</v>
      </c>
      <c r="I274" s="188">
        <f t="shared" si="49"/>
        <v>99.89561428571427</v>
      </c>
    </row>
    <row r="275" spans="1:9" ht="22.5">
      <c r="A275" s="83">
        <f aca="true" t="shared" si="51" ref="A275:A343">A274+1</f>
        <v>32</v>
      </c>
      <c r="B275" s="53" t="s">
        <v>73</v>
      </c>
      <c r="C275" s="45" t="s">
        <v>185</v>
      </c>
      <c r="D275" s="45" t="s">
        <v>199</v>
      </c>
      <c r="E275" s="45" t="s">
        <v>536</v>
      </c>
      <c r="F275" s="45" t="s">
        <v>74</v>
      </c>
      <c r="G275" s="189">
        <v>140000</v>
      </c>
      <c r="H275" s="189">
        <v>139853.86</v>
      </c>
      <c r="I275" s="188">
        <f t="shared" si="49"/>
        <v>99.89561428571427</v>
      </c>
    </row>
    <row r="276" spans="1:9" ht="12.75">
      <c r="A276" s="83"/>
      <c r="B276" s="44" t="s">
        <v>921</v>
      </c>
      <c r="C276" s="45" t="s">
        <v>185</v>
      </c>
      <c r="D276" s="45" t="s">
        <v>199</v>
      </c>
      <c r="E276" s="45" t="s">
        <v>536</v>
      </c>
      <c r="F276" s="45"/>
      <c r="G276" s="189">
        <f aca="true" t="shared" si="52" ref="G276:H278">G277</f>
        <v>51803.95</v>
      </c>
      <c r="H276" s="189">
        <f t="shared" si="52"/>
        <v>51803.95</v>
      </c>
      <c r="I276" s="188">
        <f t="shared" si="49"/>
        <v>100</v>
      </c>
    </row>
    <row r="277" spans="1:9" ht="22.5">
      <c r="A277" s="83"/>
      <c r="B277" s="44" t="s">
        <v>66</v>
      </c>
      <c r="C277" s="45" t="s">
        <v>185</v>
      </c>
      <c r="D277" s="45" t="s">
        <v>199</v>
      </c>
      <c r="E277" s="45" t="s">
        <v>536</v>
      </c>
      <c r="F277" s="45" t="s">
        <v>67</v>
      </c>
      <c r="G277" s="189">
        <f t="shared" si="52"/>
        <v>51803.95</v>
      </c>
      <c r="H277" s="189">
        <f t="shared" si="52"/>
        <v>51803.95</v>
      </c>
      <c r="I277" s="188">
        <f t="shared" si="49"/>
        <v>100</v>
      </c>
    </row>
    <row r="278" spans="1:9" ht="22.5">
      <c r="A278" s="83"/>
      <c r="B278" s="44" t="s">
        <v>263</v>
      </c>
      <c r="C278" s="45" t="s">
        <v>185</v>
      </c>
      <c r="D278" s="45" t="s">
        <v>199</v>
      </c>
      <c r="E278" s="45" t="s">
        <v>536</v>
      </c>
      <c r="F278" s="45" t="s">
        <v>68</v>
      </c>
      <c r="G278" s="189">
        <f t="shared" si="52"/>
        <v>51803.95</v>
      </c>
      <c r="H278" s="189">
        <f t="shared" si="52"/>
        <v>51803.95</v>
      </c>
      <c r="I278" s="188">
        <f t="shared" si="49"/>
        <v>100</v>
      </c>
    </row>
    <row r="279" spans="1:9" ht="22.5">
      <c r="A279" s="83"/>
      <c r="B279" s="53" t="s">
        <v>73</v>
      </c>
      <c r="C279" s="45" t="s">
        <v>185</v>
      </c>
      <c r="D279" s="45" t="s">
        <v>199</v>
      </c>
      <c r="E279" s="45" t="s">
        <v>920</v>
      </c>
      <c r="F279" s="45" t="s">
        <v>74</v>
      </c>
      <c r="G279" s="189">
        <v>51803.95</v>
      </c>
      <c r="H279" s="189">
        <v>51803.95</v>
      </c>
      <c r="I279" s="188">
        <f t="shared" si="49"/>
        <v>100</v>
      </c>
    </row>
    <row r="280" spans="1:9" ht="22.5">
      <c r="A280" s="83">
        <f>A275+1</f>
        <v>33</v>
      </c>
      <c r="B280" s="44" t="s">
        <v>382</v>
      </c>
      <c r="C280" s="45" t="s">
        <v>185</v>
      </c>
      <c r="D280" s="45" t="s">
        <v>199</v>
      </c>
      <c r="E280" s="45" t="s">
        <v>920</v>
      </c>
      <c r="F280" s="45"/>
      <c r="G280" s="189">
        <f>G281+G285</f>
        <v>354279.78</v>
      </c>
      <c r="H280" s="189">
        <f>H281+H285</f>
        <v>343371.11</v>
      </c>
      <c r="I280" s="188">
        <f t="shared" si="49"/>
        <v>96.9208883442346</v>
      </c>
    </row>
    <row r="281" spans="1:9" ht="78.75">
      <c r="A281" s="83">
        <f t="shared" si="51"/>
        <v>34</v>
      </c>
      <c r="B281" s="90" t="s">
        <v>383</v>
      </c>
      <c r="C281" s="45" t="s">
        <v>185</v>
      </c>
      <c r="D281" s="45" t="s">
        <v>199</v>
      </c>
      <c r="E281" s="45" t="s">
        <v>920</v>
      </c>
      <c r="F281" s="45"/>
      <c r="G281" s="189">
        <f aca="true" t="shared" si="53" ref="G281:H283">G282</f>
        <v>100000</v>
      </c>
      <c r="H281" s="189">
        <f t="shared" si="53"/>
        <v>89108.14</v>
      </c>
      <c r="I281" s="188">
        <f t="shared" si="49"/>
        <v>89.10814</v>
      </c>
    </row>
    <row r="282" spans="1:9" ht="22.5">
      <c r="A282" s="83">
        <f t="shared" si="51"/>
        <v>35</v>
      </c>
      <c r="B282" s="44" t="s">
        <v>66</v>
      </c>
      <c r="C282" s="45" t="s">
        <v>185</v>
      </c>
      <c r="D282" s="45" t="s">
        <v>199</v>
      </c>
      <c r="E282" s="45" t="s">
        <v>920</v>
      </c>
      <c r="F282" s="45" t="s">
        <v>67</v>
      </c>
      <c r="G282" s="189">
        <f t="shared" si="53"/>
        <v>100000</v>
      </c>
      <c r="H282" s="189">
        <f t="shared" si="53"/>
        <v>89108.14</v>
      </c>
      <c r="I282" s="188">
        <f t="shared" si="49"/>
        <v>89.10814</v>
      </c>
    </row>
    <row r="283" spans="1:9" ht="22.5">
      <c r="A283" s="83">
        <f t="shared" si="51"/>
        <v>36</v>
      </c>
      <c r="B283" s="44" t="s">
        <v>263</v>
      </c>
      <c r="C283" s="45" t="s">
        <v>185</v>
      </c>
      <c r="D283" s="45" t="s">
        <v>199</v>
      </c>
      <c r="E283" s="45" t="s">
        <v>384</v>
      </c>
      <c r="F283" s="45" t="s">
        <v>68</v>
      </c>
      <c r="G283" s="189">
        <f t="shared" si="53"/>
        <v>100000</v>
      </c>
      <c r="H283" s="189">
        <f t="shared" si="53"/>
        <v>89108.14</v>
      </c>
      <c r="I283" s="188">
        <f t="shared" si="49"/>
        <v>89.10814</v>
      </c>
    </row>
    <row r="284" spans="1:9" ht="22.5">
      <c r="A284" s="83">
        <f t="shared" si="51"/>
        <v>37</v>
      </c>
      <c r="B284" s="50" t="s">
        <v>73</v>
      </c>
      <c r="C284" s="77" t="s">
        <v>185</v>
      </c>
      <c r="D284" s="77" t="s">
        <v>199</v>
      </c>
      <c r="E284" s="45" t="s">
        <v>385</v>
      </c>
      <c r="F284" s="77" t="s">
        <v>74</v>
      </c>
      <c r="G284" s="190">
        <v>100000</v>
      </c>
      <c r="H284" s="190">
        <v>89108.14</v>
      </c>
      <c r="I284" s="188">
        <f t="shared" si="49"/>
        <v>89.10814</v>
      </c>
    </row>
    <row r="285" spans="1:9" ht="78.75">
      <c r="A285" s="83">
        <f t="shared" si="51"/>
        <v>38</v>
      </c>
      <c r="B285" s="90" t="s">
        <v>386</v>
      </c>
      <c r="C285" s="45" t="s">
        <v>185</v>
      </c>
      <c r="D285" s="45" t="s">
        <v>199</v>
      </c>
      <c r="E285" s="45" t="s">
        <v>385</v>
      </c>
      <c r="F285" s="45"/>
      <c r="G285" s="189">
        <f aca="true" t="shared" si="54" ref="G285:H287">G286</f>
        <v>254279.78</v>
      </c>
      <c r="H285" s="189">
        <f t="shared" si="54"/>
        <v>254262.97</v>
      </c>
      <c r="I285" s="188">
        <f t="shared" si="49"/>
        <v>99.99338917156527</v>
      </c>
    </row>
    <row r="286" spans="1:9" ht="22.5">
      <c r="A286" s="83">
        <f t="shared" si="51"/>
        <v>39</v>
      </c>
      <c r="B286" s="44" t="s">
        <v>66</v>
      </c>
      <c r="C286" s="45" t="s">
        <v>185</v>
      </c>
      <c r="D286" s="45" t="s">
        <v>199</v>
      </c>
      <c r="E286" s="45" t="s">
        <v>385</v>
      </c>
      <c r="F286" s="45" t="s">
        <v>67</v>
      </c>
      <c r="G286" s="189">
        <f t="shared" si="54"/>
        <v>254279.78</v>
      </c>
      <c r="H286" s="189">
        <f t="shared" si="54"/>
        <v>254262.97</v>
      </c>
      <c r="I286" s="188">
        <f t="shared" si="49"/>
        <v>99.99338917156527</v>
      </c>
    </row>
    <row r="287" spans="1:9" ht="22.5">
      <c r="A287" s="83">
        <f t="shared" si="51"/>
        <v>40</v>
      </c>
      <c r="B287" s="44" t="s">
        <v>263</v>
      </c>
      <c r="C287" s="45" t="s">
        <v>185</v>
      </c>
      <c r="D287" s="45" t="s">
        <v>199</v>
      </c>
      <c r="E287" s="45" t="s">
        <v>385</v>
      </c>
      <c r="F287" s="45" t="s">
        <v>68</v>
      </c>
      <c r="G287" s="189">
        <f t="shared" si="54"/>
        <v>254279.78</v>
      </c>
      <c r="H287" s="189">
        <f t="shared" si="54"/>
        <v>254262.97</v>
      </c>
      <c r="I287" s="188">
        <f t="shared" si="49"/>
        <v>99.99338917156527</v>
      </c>
    </row>
    <row r="288" spans="1:9" ht="22.5">
      <c r="A288" s="83">
        <f t="shared" si="51"/>
        <v>41</v>
      </c>
      <c r="B288" s="50" t="s">
        <v>73</v>
      </c>
      <c r="C288" s="77" t="s">
        <v>185</v>
      </c>
      <c r="D288" s="77" t="s">
        <v>199</v>
      </c>
      <c r="E288" s="45" t="s">
        <v>387</v>
      </c>
      <c r="F288" s="77" t="s">
        <v>74</v>
      </c>
      <c r="G288" s="190">
        <v>254279.78</v>
      </c>
      <c r="H288" s="190">
        <v>254262.97</v>
      </c>
      <c r="I288" s="188">
        <f t="shared" si="49"/>
        <v>99.99338917156527</v>
      </c>
    </row>
    <row r="289" spans="1:9" ht="78.75">
      <c r="A289" s="83">
        <f t="shared" si="51"/>
        <v>42</v>
      </c>
      <c r="B289" s="90" t="s">
        <v>393</v>
      </c>
      <c r="C289" s="45" t="s">
        <v>185</v>
      </c>
      <c r="D289" s="45" t="s">
        <v>199</v>
      </c>
      <c r="E289" s="45" t="s">
        <v>387</v>
      </c>
      <c r="F289" s="45"/>
      <c r="G289" s="189">
        <f aca="true" t="shared" si="55" ref="G289:H291">G290</f>
        <v>148008</v>
      </c>
      <c r="H289" s="189">
        <f t="shared" si="55"/>
        <v>148008</v>
      </c>
      <c r="I289" s="188">
        <f t="shared" si="49"/>
        <v>100</v>
      </c>
    </row>
    <row r="290" spans="1:9" ht="22.5">
      <c r="A290" s="83">
        <f t="shared" si="51"/>
        <v>43</v>
      </c>
      <c r="B290" s="44" t="s">
        <v>66</v>
      </c>
      <c r="C290" s="45" t="s">
        <v>185</v>
      </c>
      <c r="D290" s="45" t="s">
        <v>199</v>
      </c>
      <c r="E290" s="45" t="s">
        <v>387</v>
      </c>
      <c r="F290" s="45" t="s">
        <v>67</v>
      </c>
      <c r="G290" s="189">
        <f t="shared" si="55"/>
        <v>148008</v>
      </c>
      <c r="H290" s="189">
        <f t="shared" si="55"/>
        <v>148008</v>
      </c>
      <c r="I290" s="188">
        <f t="shared" si="49"/>
        <v>100</v>
      </c>
    </row>
    <row r="291" spans="1:9" ht="22.5">
      <c r="A291" s="83">
        <f t="shared" si="51"/>
        <v>44</v>
      </c>
      <c r="B291" s="44" t="s">
        <v>263</v>
      </c>
      <c r="C291" s="45" t="s">
        <v>185</v>
      </c>
      <c r="D291" s="45" t="s">
        <v>199</v>
      </c>
      <c r="E291" s="45" t="s">
        <v>387</v>
      </c>
      <c r="F291" s="45" t="s">
        <v>68</v>
      </c>
      <c r="G291" s="189">
        <f t="shared" si="55"/>
        <v>148008</v>
      </c>
      <c r="H291" s="189">
        <f t="shared" si="55"/>
        <v>148008</v>
      </c>
      <c r="I291" s="188">
        <f t="shared" si="49"/>
        <v>100</v>
      </c>
    </row>
    <row r="292" spans="1:9" ht="22.5">
      <c r="A292" s="83">
        <f t="shared" si="51"/>
        <v>45</v>
      </c>
      <c r="B292" s="50" t="s">
        <v>73</v>
      </c>
      <c r="C292" s="77" t="s">
        <v>185</v>
      </c>
      <c r="D292" s="77" t="s">
        <v>199</v>
      </c>
      <c r="E292" s="45" t="s">
        <v>394</v>
      </c>
      <c r="F292" s="77" t="s">
        <v>74</v>
      </c>
      <c r="G292" s="190">
        <v>148008</v>
      </c>
      <c r="H292" s="190">
        <v>148008</v>
      </c>
      <c r="I292" s="188">
        <f t="shared" si="49"/>
        <v>100</v>
      </c>
    </row>
    <row r="293" spans="1:9" ht="12.75">
      <c r="A293" s="83">
        <f t="shared" si="51"/>
        <v>46</v>
      </c>
      <c r="B293" s="44" t="s">
        <v>51</v>
      </c>
      <c r="C293" s="45" t="s">
        <v>179</v>
      </c>
      <c r="D293" s="45"/>
      <c r="E293" s="45" t="s">
        <v>394</v>
      </c>
      <c r="F293" s="45"/>
      <c r="G293" s="192">
        <f>G294</f>
        <v>665255</v>
      </c>
      <c r="H293" s="192">
        <f>H294</f>
        <v>665255</v>
      </c>
      <c r="I293" s="188">
        <f t="shared" si="49"/>
        <v>100</v>
      </c>
    </row>
    <row r="294" spans="1:9" ht="12.75">
      <c r="A294" s="83">
        <f t="shared" si="51"/>
        <v>47</v>
      </c>
      <c r="B294" s="44" t="s">
        <v>286</v>
      </c>
      <c r="C294" s="45" t="s">
        <v>179</v>
      </c>
      <c r="D294" s="45" t="s">
        <v>179</v>
      </c>
      <c r="E294" s="45" t="s">
        <v>394</v>
      </c>
      <c r="F294" s="45"/>
      <c r="G294" s="189">
        <f>G295+G301</f>
        <v>665255</v>
      </c>
      <c r="H294" s="189">
        <f>H295+H301</f>
        <v>665255</v>
      </c>
      <c r="I294" s="188">
        <f t="shared" si="49"/>
        <v>100</v>
      </c>
    </row>
    <row r="295" spans="1:9" ht="22.5">
      <c r="A295" s="83">
        <f t="shared" si="51"/>
        <v>48</v>
      </c>
      <c r="B295" s="44" t="s">
        <v>84</v>
      </c>
      <c r="C295" s="45" t="s">
        <v>179</v>
      </c>
      <c r="D295" s="45" t="s">
        <v>179</v>
      </c>
      <c r="E295" s="45" t="s">
        <v>394</v>
      </c>
      <c r="F295" s="45"/>
      <c r="G295" s="189">
        <f aca="true" t="shared" si="56" ref="G295:H299">G296</f>
        <v>636355</v>
      </c>
      <c r="H295" s="189">
        <f t="shared" si="56"/>
        <v>636355</v>
      </c>
      <c r="I295" s="188">
        <f t="shared" si="49"/>
        <v>100</v>
      </c>
    </row>
    <row r="296" spans="1:9" ht="22.5">
      <c r="A296" s="83">
        <f t="shared" si="51"/>
        <v>49</v>
      </c>
      <c r="B296" s="44" t="s">
        <v>96</v>
      </c>
      <c r="C296" s="45" t="s">
        <v>179</v>
      </c>
      <c r="D296" s="45" t="s">
        <v>179</v>
      </c>
      <c r="E296" s="45"/>
      <c r="F296" s="45"/>
      <c r="G296" s="189">
        <f t="shared" si="56"/>
        <v>636355</v>
      </c>
      <c r="H296" s="189">
        <f t="shared" si="56"/>
        <v>636355</v>
      </c>
      <c r="I296" s="188">
        <f t="shared" si="49"/>
        <v>100</v>
      </c>
    </row>
    <row r="297" spans="1:9" ht="67.5">
      <c r="A297" s="83">
        <f t="shared" si="51"/>
        <v>50</v>
      </c>
      <c r="B297" s="88" t="s">
        <v>98</v>
      </c>
      <c r="C297" s="45" t="s">
        <v>179</v>
      </c>
      <c r="D297" s="45" t="s">
        <v>179</v>
      </c>
      <c r="E297" s="45"/>
      <c r="F297" s="45"/>
      <c r="G297" s="189">
        <f t="shared" si="56"/>
        <v>636355</v>
      </c>
      <c r="H297" s="189">
        <f t="shared" si="56"/>
        <v>636355</v>
      </c>
      <c r="I297" s="188">
        <f t="shared" si="49"/>
        <v>100</v>
      </c>
    </row>
    <row r="298" spans="1:9" ht="22.5">
      <c r="A298" s="83">
        <f t="shared" si="51"/>
        <v>51</v>
      </c>
      <c r="B298" s="44" t="s">
        <v>66</v>
      </c>
      <c r="C298" s="45" t="s">
        <v>179</v>
      </c>
      <c r="D298" s="45" t="s">
        <v>179</v>
      </c>
      <c r="E298" s="45"/>
      <c r="F298" s="45" t="s">
        <v>310</v>
      </c>
      <c r="G298" s="189">
        <f t="shared" si="56"/>
        <v>636355</v>
      </c>
      <c r="H298" s="189">
        <f t="shared" si="56"/>
        <v>636355</v>
      </c>
      <c r="I298" s="188">
        <f t="shared" si="49"/>
        <v>100</v>
      </c>
    </row>
    <row r="299" spans="1:9" ht="22.5">
      <c r="A299" s="83">
        <f t="shared" si="51"/>
        <v>52</v>
      </c>
      <c r="B299" s="44" t="s">
        <v>263</v>
      </c>
      <c r="C299" s="45" t="s">
        <v>179</v>
      </c>
      <c r="D299" s="45" t="s">
        <v>179</v>
      </c>
      <c r="E299" s="45"/>
      <c r="F299" s="45" t="s">
        <v>310</v>
      </c>
      <c r="G299" s="189">
        <f t="shared" si="56"/>
        <v>636355</v>
      </c>
      <c r="H299" s="189">
        <f t="shared" si="56"/>
        <v>636355</v>
      </c>
      <c r="I299" s="188">
        <f t="shared" si="49"/>
        <v>100</v>
      </c>
    </row>
    <row r="300" spans="1:9" ht="22.5">
      <c r="A300" s="83">
        <f t="shared" si="51"/>
        <v>53</v>
      </c>
      <c r="B300" s="50" t="s">
        <v>73</v>
      </c>
      <c r="C300" s="77" t="s">
        <v>179</v>
      </c>
      <c r="D300" s="77" t="s">
        <v>179</v>
      </c>
      <c r="E300" s="45" t="s">
        <v>388</v>
      </c>
      <c r="F300" s="77" t="s">
        <v>282</v>
      </c>
      <c r="G300" s="190">
        <v>636355</v>
      </c>
      <c r="H300" s="190">
        <v>636355</v>
      </c>
      <c r="I300" s="188">
        <f t="shared" si="49"/>
        <v>100</v>
      </c>
    </row>
    <row r="301" spans="1:9" ht="33.75">
      <c r="A301" s="83">
        <f t="shared" si="51"/>
        <v>54</v>
      </c>
      <c r="B301" s="44" t="s">
        <v>12</v>
      </c>
      <c r="C301" s="45" t="s">
        <v>179</v>
      </c>
      <c r="D301" s="45" t="s">
        <v>179</v>
      </c>
      <c r="E301" s="45" t="s">
        <v>388</v>
      </c>
      <c r="F301" s="45"/>
      <c r="G301" s="189">
        <f>G302</f>
        <v>28900</v>
      </c>
      <c r="H301" s="189">
        <f>H302</f>
        <v>28900</v>
      </c>
      <c r="I301" s="188">
        <f t="shared" si="49"/>
        <v>100</v>
      </c>
    </row>
    <row r="302" spans="1:9" ht="45">
      <c r="A302" s="83">
        <f t="shared" si="51"/>
        <v>55</v>
      </c>
      <c r="B302" s="44" t="s">
        <v>99</v>
      </c>
      <c r="C302" s="45" t="s">
        <v>179</v>
      </c>
      <c r="D302" s="45" t="s">
        <v>179</v>
      </c>
      <c r="E302" s="45" t="s">
        <v>388</v>
      </c>
      <c r="F302" s="45"/>
      <c r="G302" s="189">
        <f>G303+G307</f>
        <v>28900</v>
      </c>
      <c r="H302" s="189">
        <f>H303+H307</f>
        <v>28900</v>
      </c>
      <c r="I302" s="188">
        <f t="shared" si="49"/>
        <v>100</v>
      </c>
    </row>
    <row r="303" spans="1:9" ht="90">
      <c r="A303" s="83">
        <f t="shared" si="51"/>
        <v>56</v>
      </c>
      <c r="B303" s="88" t="s">
        <v>340</v>
      </c>
      <c r="C303" s="45" t="s">
        <v>179</v>
      </c>
      <c r="D303" s="45" t="s">
        <v>179</v>
      </c>
      <c r="E303" s="45" t="s">
        <v>388</v>
      </c>
      <c r="F303" s="45"/>
      <c r="G303" s="189">
        <f aca="true" t="shared" si="57" ref="G303:H305">G304</f>
        <v>8900</v>
      </c>
      <c r="H303" s="189">
        <f t="shared" si="57"/>
        <v>8900</v>
      </c>
      <c r="I303" s="188">
        <f t="shared" si="49"/>
        <v>100</v>
      </c>
    </row>
    <row r="304" spans="1:9" ht="22.5">
      <c r="A304" s="83">
        <f t="shared" si="51"/>
        <v>57</v>
      </c>
      <c r="B304" s="44" t="s">
        <v>66</v>
      </c>
      <c r="C304" s="45" t="s">
        <v>179</v>
      </c>
      <c r="D304" s="45" t="s">
        <v>179</v>
      </c>
      <c r="E304" s="45" t="s">
        <v>389</v>
      </c>
      <c r="F304" s="45" t="s">
        <v>67</v>
      </c>
      <c r="G304" s="189">
        <f t="shared" si="57"/>
        <v>8900</v>
      </c>
      <c r="H304" s="189">
        <f t="shared" si="57"/>
        <v>8900</v>
      </c>
      <c r="I304" s="188">
        <f t="shared" si="49"/>
        <v>100</v>
      </c>
    </row>
    <row r="305" spans="1:9" ht="22.5">
      <c r="A305" s="83">
        <f t="shared" si="51"/>
        <v>58</v>
      </c>
      <c r="B305" s="44" t="s">
        <v>263</v>
      </c>
      <c r="C305" s="45" t="s">
        <v>179</v>
      </c>
      <c r="D305" s="45" t="s">
        <v>179</v>
      </c>
      <c r="E305" s="45" t="s">
        <v>389</v>
      </c>
      <c r="F305" s="45" t="s">
        <v>68</v>
      </c>
      <c r="G305" s="189">
        <f t="shared" si="57"/>
        <v>8900</v>
      </c>
      <c r="H305" s="189">
        <f t="shared" si="57"/>
        <v>8900</v>
      </c>
      <c r="I305" s="188">
        <f t="shared" si="49"/>
        <v>100</v>
      </c>
    </row>
    <row r="306" spans="1:9" ht="22.5">
      <c r="A306" s="83">
        <f t="shared" si="51"/>
        <v>59</v>
      </c>
      <c r="B306" s="50" t="s">
        <v>73</v>
      </c>
      <c r="C306" s="77" t="s">
        <v>179</v>
      </c>
      <c r="D306" s="77" t="s">
        <v>179</v>
      </c>
      <c r="E306" s="45" t="s">
        <v>390</v>
      </c>
      <c r="F306" s="77" t="s">
        <v>74</v>
      </c>
      <c r="G306" s="190">
        <v>8900</v>
      </c>
      <c r="H306" s="190">
        <v>8900</v>
      </c>
      <c r="I306" s="188">
        <f t="shared" si="49"/>
        <v>100</v>
      </c>
    </row>
    <row r="307" spans="1:9" ht="112.5">
      <c r="A307" s="83">
        <f t="shared" si="51"/>
        <v>60</v>
      </c>
      <c r="B307" s="88" t="s">
        <v>391</v>
      </c>
      <c r="C307" s="45" t="s">
        <v>179</v>
      </c>
      <c r="D307" s="45" t="s">
        <v>179</v>
      </c>
      <c r="E307" s="45" t="s">
        <v>390</v>
      </c>
      <c r="F307" s="45"/>
      <c r="G307" s="189">
        <f aca="true" t="shared" si="58" ref="G307:H309">G308</f>
        <v>20000</v>
      </c>
      <c r="H307" s="189">
        <f t="shared" si="58"/>
        <v>20000</v>
      </c>
      <c r="I307" s="188">
        <f t="shared" si="49"/>
        <v>100</v>
      </c>
    </row>
    <row r="308" spans="1:9" ht="22.5">
      <c r="A308" s="83">
        <f t="shared" si="51"/>
        <v>61</v>
      </c>
      <c r="B308" s="44" t="s">
        <v>66</v>
      </c>
      <c r="C308" s="45" t="s">
        <v>179</v>
      </c>
      <c r="D308" s="45" t="s">
        <v>179</v>
      </c>
      <c r="E308" s="45" t="s">
        <v>390</v>
      </c>
      <c r="F308" s="45" t="s">
        <v>67</v>
      </c>
      <c r="G308" s="189">
        <f t="shared" si="58"/>
        <v>20000</v>
      </c>
      <c r="H308" s="189">
        <f t="shared" si="58"/>
        <v>20000</v>
      </c>
      <c r="I308" s="188">
        <f t="shared" si="49"/>
        <v>100</v>
      </c>
    </row>
    <row r="309" spans="1:9" ht="22.5">
      <c r="A309" s="83">
        <f t="shared" si="51"/>
        <v>62</v>
      </c>
      <c r="B309" s="44" t="s">
        <v>263</v>
      </c>
      <c r="C309" s="45" t="s">
        <v>179</v>
      </c>
      <c r="D309" s="45" t="s">
        <v>179</v>
      </c>
      <c r="E309" s="45" t="s">
        <v>390</v>
      </c>
      <c r="F309" s="45" t="s">
        <v>68</v>
      </c>
      <c r="G309" s="189">
        <f t="shared" si="58"/>
        <v>20000</v>
      </c>
      <c r="H309" s="189">
        <f t="shared" si="58"/>
        <v>20000</v>
      </c>
      <c r="I309" s="188">
        <f t="shared" si="49"/>
        <v>100</v>
      </c>
    </row>
    <row r="310" spans="1:9" ht="22.5">
      <c r="A310" s="83">
        <f t="shared" si="51"/>
        <v>63</v>
      </c>
      <c r="B310" s="50" t="s">
        <v>73</v>
      </c>
      <c r="C310" s="77" t="s">
        <v>179</v>
      </c>
      <c r="D310" s="77" t="s">
        <v>179</v>
      </c>
      <c r="E310" s="45" t="s">
        <v>392</v>
      </c>
      <c r="F310" s="77" t="s">
        <v>74</v>
      </c>
      <c r="G310" s="190">
        <v>20000</v>
      </c>
      <c r="H310" s="190">
        <v>20000</v>
      </c>
      <c r="I310" s="188">
        <f t="shared" si="49"/>
        <v>100</v>
      </c>
    </row>
    <row r="311" spans="1:9" ht="12.75">
      <c r="A311" s="83">
        <f t="shared" si="51"/>
        <v>64</v>
      </c>
      <c r="B311" s="44" t="s">
        <v>52</v>
      </c>
      <c r="C311" s="45" t="s">
        <v>177</v>
      </c>
      <c r="D311" s="45"/>
      <c r="E311" s="45" t="s">
        <v>392</v>
      </c>
      <c r="F311" s="45"/>
      <c r="G311" s="192">
        <f aca="true" t="shared" si="59" ref="G311:H313">G312</f>
        <v>2059053</v>
      </c>
      <c r="H311" s="192">
        <f t="shared" si="59"/>
        <v>1774751.73</v>
      </c>
      <c r="I311" s="188">
        <f t="shared" si="49"/>
        <v>86.19262010254228</v>
      </c>
    </row>
    <row r="312" spans="1:9" ht="12.75">
      <c r="A312" s="83">
        <f t="shared" si="51"/>
        <v>65</v>
      </c>
      <c r="B312" s="44" t="s">
        <v>53</v>
      </c>
      <c r="C312" s="45" t="s">
        <v>177</v>
      </c>
      <c r="D312" s="45" t="s">
        <v>165</v>
      </c>
      <c r="E312" s="45" t="s">
        <v>392</v>
      </c>
      <c r="F312" s="45"/>
      <c r="G312" s="189">
        <f t="shared" si="59"/>
        <v>2059053</v>
      </c>
      <c r="H312" s="189">
        <f t="shared" si="59"/>
        <v>1774751.73</v>
      </c>
      <c r="I312" s="188">
        <f t="shared" si="49"/>
        <v>86.19262010254228</v>
      </c>
    </row>
    <row r="313" spans="1:9" ht="45">
      <c r="A313" s="83">
        <f t="shared" si="51"/>
        <v>66</v>
      </c>
      <c r="B313" s="44" t="s">
        <v>396</v>
      </c>
      <c r="C313" s="45" t="s">
        <v>177</v>
      </c>
      <c r="D313" s="45" t="s">
        <v>165</v>
      </c>
      <c r="E313" s="45" t="s">
        <v>392</v>
      </c>
      <c r="F313" s="45"/>
      <c r="G313" s="189">
        <f t="shared" si="59"/>
        <v>2059053</v>
      </c>
      <c r="H313" s="189">
        <f t="shared" si="59"/>
        <v>1774751.73</v>
      </c>
      <c r="I313" s="188">
        <f t="shared" si="49"/>
        <v>86.19262010254228</v>
      </c>
    </row>
    <row r="314" spans="1:9" ht="22.5">
      <c r="A314" s="83">
        <f t="shared" si="51"/>
        <v>67</v>
      </c>
      <c r="B314" s="44" t="s">
        <v>395</v>
      </c>
      <c r="C314" s="45" t="s">
        <v>177</v>
      </c>
      <c r="D314" s="45" t="s">
        <v>165</v>
      </c>
      <c r="E314" s="45"/>
      <c r="F314" s="45"/>
      <c r="G314" s="189">
        <f>G315+G332</f>
        <v>2059053</v>
      </c>
      <c r="H314" s="189">
        <f>H315+H332</f>
        <v>1774751.73</v>
      </c>
      <c r="I314" s="188">
        <f t="shared" si="49"/>
        <v>86.19262010254228</v>
      </c>
    </row>
    <row r="315" spans="1:9" ht="78.75">
      <c r="A315" s="83">
        <f t="shared" si="51"/>
        <v>68</v>
      </c>
      <c r="B315" s="90" t="s">
        <v>397</v>
      </c>
      <c r="C315" s="45" t="s">
        <v>177</v>
      </c>
      <c r="D315" s="45" t="s">
        <v>165</v>
      </c>
      <c r="E315" s="45"/>
      <c r="F315" s="45"/>
      <c r="G315" s="189">
        <v>1503181</v>
      </c>
      <c r="H315" s="189">
        <v>1255324.41</v>
      </c>
      <c r="I315" s="188">
        <f t="shared" si="49"/>
        <v>83.51119459333239</v>
      </c>
    </row>
    <row r="316" spans="1:9" ht="56.25">
      <c r="A316" s="83">
        <f t="shared" si="51"/>
        <v>69</v>
      </c>
      <c r="B316" s="44" t="s">
        <v>63</v>
      </c>
      <c r="C316" s="45" t="s">
        <v>177</v>
      </c>
      <c r="D316" s="45" t="s">
        <v>165</v>
      </c>
      <c r="E316" s="45" t="s">
        <v>302</v>
      </c>
      <c r="F316" s="45" t="s">
        <v>61</v>
      </c>
      <c r="G316" s="189">
        <v>838804</v>
      </c>
      <c r="H316" s="189">
        <v>773232.63</v>
      </c>
      <c r="I316" s="188">
        <f t="shared" si="49"/>
        <v>92.18275425486765</v>
      </c>
    </row>
    <row r="317" spans="1:9" ht="12.75">
      <c r="A317" s="83">
        <f t="shared" si="51"/>
        <v>70</v>
      </c>
      <c r="B317" s="44" t="s">
        <v>88</v>
      </c>
      <c r="C317" s="45" t="s">
        <v>177</v>
      </c>
      <c r="D317" s="45" t="s">
        <v>165</v>
      </c>
      <c r="E317" s="45" t="s">
        <v>1139</v>
      </c>
      <c r="F317" s="45" t="s">
        <v>169</v>
      </c>
      <c r="G317" s="189">
        <v>572242</v>
      </c>
      <c r="H317" s="189">
        <v>512695</v>
      </c>
      <c r="I317" s="188">
        <f t="shared" si="49"/>
        <v>89.59408781599393</v>
      </c>
    </row>
    <row r="318" spans="1:9" ht="22.5">
      <c r="A318" s="83">
        <f t="shared" si="51"/>
        <v>71</v>
      </c>
      <c r="B318" s="44" t="s">
        <v>89</v>
      </c>
      <c r="C318" s="45" t="s">
        <v>177</v>
      </c>
      <c r="D318" s="45" t="s">
        <v>165</v>
      </c>
      <c r="E318" s="45" t="s">
        <v>1139</v>
      </c>
      <c r="F318" s="45" t="s">
        <v>268</v>
      </c>
      <c r="G318" s="189">
        <v>167968</v>
      </c>
      <c r="H318" s="189">
        <v>163557.5</v>
      </c>
      <c r="I318" s="188">
        <f t="shared" si="49"/>
        <v>97.374202228996</v>
      </c>
    </row>
    <row r="319" spans="1:9" ht="22.5">
      <c r="A319" s="83">
        <f t="shared" si="51"/>
        <v>72</v>
      </c>
      <c r="B319" s="44" t="s">
        <v>90</v>
      </c>
      <c r="C319" s="45" t="s">
        <v>177</v>
      </c>
      <c r="D319" s="45" t="s">
        <v>165</v>
      </c>
      <c r="E319" s="45" t="s">
        <v>1139</v>
      </c>
      <c r="F319" s="45" t="s">
        <v>260</v>
      </c>
      <c r="G319" s="189">
        <v>76950</v>
      </c>
      <c r="H319" s="189">
        <v>75336.13</v>
      </c>
      <c r="I319" s="188">
        <f t="shared" si="49"/>
        <v>97.90270305393112</v>
      </c>
    </row>
    <row r="320" spans="1:9" ht="22.5">
      <c r="A320" s="83">
        <f t="shared" si="51"/>
        <v>73</v>
      </c>
      <c r="B320" s="44" t="s">
        <v>89</v>
      </c>
      <c r="C320" s="45" t="s">
        <v>177</v>
      </c>
      <c r="D320" s="45" t="s">
        <v>165</v>
      </c>
      <c r="E320" s="45" t="s">
        <v>303</v>
      </c>
      <c r="F320" s="45" t="s">
        <v>268</v>
      </c>
      <c r="G320" s="195">
        <f>16623.66+5020.34</f>
        <v>21644</v>
      </c>
      <c r="H320" s="189">
        <v>21644</v>
      </c>
      <c r="I320" s="188">
        <f t="shared" si="49"/>
        <v>100</v>
      </c>
    </row>
    <row r="321" spans="1:9" ht="22.5">
      <c r="A321" s="83">
        <f t="shared" si="51"/>
        <v>74</v>
      </c>
      <c r="B321" s="44" t="s">
        <v>66</v>
      </c>
      <c r="C321" s="45" t="s">
        <v>177</v>
      </c>
      <c r="D321" s="45" t="s">
        <v>165</v>
      </c>
      <c r="E321" s="45" t="s">
        <v>303</v>
      </c>
      <c r="F321" s="45" t="s">
        <v>67</v>
      </c>
      <c r="G321" s="189">
        <f>G322</f>
        <v>664377</v>
      </c>
      <c r="H321" s="189">
        <f>H322</f>
        <v>482091.78</v>
      </c>
      <c r="I321" s="188">
        <f t="shared" si="49"/>
        <v>72.56298457050741</v>
      </c>
    </row>
    <row r="322" spans="1:9" ht="22.5">
      <c r="A322" s="83">
        <f t="shared" si="51"/>
        <v>75</v>
      </c>
      <c r="B322" s="44" t="s">
        <v>263</v>
      </c>
      <c r="C322" s="45" t="s">
        <v>177</v>
      </c>
      <c r="D322" s="45" t="s">
        <v>165</v>
      </c>
      <c r="E322" s="45" t="s">
        <v>303</v>
      </c>
      <c r="F322" s="45" t="s">
        <v>68</v>
      </c>
      <c r="G322" s="189">
        <f>G323</f>
        <v>664377</v>
      </c>
      <c r="H322" s="189">
        <f>H323</f>
        <v>482091.78</v>
      </c>
      <c r="I322" s="188">
        <f t="shared" si="49"/>
        <v>72.56298457050741</v>
      </c>
    </row>
    <row r="323" spans="1:9" ht="22.5">
      <c r="A323" s="83">
        <f t="shared" si="51"/>
        <v>76</v>
      </c>
      <c r="B323" s="50" t="s">
        <v>73</v>
      </c>
      <c r="C323" s="77" t="s">
        <v>177</v>
      </c>
      <c r="D323" s="77" t="s">
        <v>165</v>
      </c>
      <c r="E323" s="45" t="s">
        <v>1107</v>
      </c>
      <c r="F323" s="77" t="s">
        <v>74</v>
      </c>
      <c r="G323" s="190">
        <v>664377</v>
      </c>
      <c r="H323" s="190">
        <v>482091.78</v>
      </c>
      <c r="I323" s="188">
        <f t="shared" si="49"/>
        <v>72.56298457050741</v>
      </c>
    </row>
    <row r="324" spans="1:9" ht="112.5">
      <c r="A324" s="83">
        <f t="shared" si="51"/>
        <v>77</v>
      </c>
      <c r="B324" s="90" t="s">
        <v>398</v>
      </c>
      <c r="C324" s="45" t="s">
        <v>177</v>
      </c>
      <c r="D324" s="45" t="s">
        <v>165</v>
      </c>
      <c r="E324" s="45" t="s">
        <v>304</v>
      </c>
      <c r="F324" s="45"/>
      <c r="G324" s="189">
        <f aca="true" t="shared" si="60" ref="G324:H326">G325</f>
        <v>30049</v>
      </c>
      <c r="H324" s="189">
        <f t="shared" si="60"/>
        <v>30049</v>
      </c>
      <c r="I324" s="188">
        <f t="shared" si="49"/>
        <v>100</v>
      </c>
    </row>
    <row r="325" spans="1:9" ht="22.5">
      <c r="A325" s="83">
        <f t="shared" si="51"/>
        <v>78</v>
      </c>
      <c r="B325" s="44" t="s">
        <v>66</v>
      </c>
      <c r="C325" s="45" t="s">
        <v>177</v>
      </c>
      <c r="D325" s="45" t="s">
        <v>165</v>
      </c>
      <c r="E325" s="45" t="s">
        <v>304</v>
      </c>
      <c r="F325" s="45" t="s">
        <v>67</v>
      </c>
      <c r="G325" s="189">
        <f t="shared" si="60"/>
        <v>30049</v>
      </c>
      <c r="H325" s="189">
        <f t="shared" si="60"/>
        <v>30049</v>
      </c>
      <c r="I325" s="188">
        <f t="shared" si="49"/>
        <v>100</v>
      </c>
    </row>
    <row r="326" spans="1:9" ht="22.5">
      <c r="A326" s="83">
        <f t="shared" si="51"/>
        <v>79</v>
      </c>
      <c r="B326" s="44" t="s">
        <v>263</v>
      </c>
      <c r="C326" s="45" t="s">
        <v>177</v>
      </c>
      <c r="D326" s="45" t="s">
        <v>165</v>
      </c>
      <c r="E326" s="45" t="s">
        <v>304</v>
      </c>
      <c r="F326" s="45" t="s">
        <v>68</v>
      </c>
      <c r="G326" s="189">
        <f t="shared" si="60"/>
        <v>30049</v>
      </c>
      <c r="H326" s="189">
        <f t="shared" si="60"/>
        <v>30049</v>
      </c>
      <c r="I326" s="188">
        <f t="shared" si="49"/>
        <v>100</v>
      </c>
    </row>
    <row r="327" spans="1:9" ht="22.5">
      <c r="A327" s="83">
        <f t="shared" si="51"/>
        <v>80</v>
      </c>
      <c r="B327" s="50" t="s">
        <v>73</v>
      </c>
      <c r="C327" s="77" t="s">
        <v>177</v>
      </c>
      <c r="D327" s="77" t="s">
        <v>165</v>
      </c>
      <c r="E327" s="45" t="s">
        <v>294</v>
      </c>
      <c r="F327" s="77" t="s">
        <v>74</v>
      </c>
      <c r="G327" s="190">
        <v>30049</v>
      </c>
      <c r="H327" s="190">
        <v>30049</v>
      </c>
      <c r="I327" s="188">
        <f t="shared" si="49"/>
        <v>100</v>
      </c>
    </row>
    <row r="328" spans="1:9" ht="90">
      <c r="A328" s="83">
        <f t="shared" si="51"/>
        <v>81</v>
      </c>
      <c r="B328" s="90" t="s">
        <v>399</v>
      </c>
      <c r="C328" s="45" t="s">
        <v>177</v>
      </c>
      <c r="D328" s="45" t="s">
        <v>165</v>
      </c>
      <c r="E328" s="45" t="s">
        <v>294</v>
      </c>
      <c r="F328" s="45"/>
      <c r="G328" s="189">
        <f aca="true" t="shared" si="61" ref="G328:H330">G329</f>
        <v>84295</v>
      </c>
      <c r="H328" s="189">
        <f t="shared" si="61"/>
        <v>82690</v>
      </c>
      <c r="I328" s="188">
        <f t="shared" si="49"/>
        <v>98.0959724776084</v>
      </c>
    </row>
    <row r="329" spans="1:9" ht="22.5">
      <c r="A329" s="83">
        <f t="shared" si="51"/>
        <v>82</v>
      </c>
      <c r="B329" s="44" t="s">
        <v>66</v>
      </c>
      <c r="C329" s="45" t="s">
        <v>177</v>
      </c>
      <c r="D329" s="45" t="s">
        <v>165</v>
      </c>
      <c r="E329" s="45" t="s">
        <v>294</v>
      </c>
      <c r="F329" s="45" t="s">
        <v>67</v>
      </c>
      <c r="G329" s="189">
        <f t="shared" si="61"/>
        <v>84295</v>
      </c>
      <c r="H329" s="189">
        <f t="shared" si="61"/>
        <v>82690</v>
      </c>
      <c r="I329" s="188">
        <f t="shared" si="49"/>
        <v>98.0959724776084</v>
      </c>
    </row>
    <row r="330" spans="1:9" ht="22.5">
      <c r="A330" s="83">
        <f t="shared" si="51"/>
        <v>83</v>
      </c>
      <c r="B330" s="44" t="s">
        <v>263</v>
      </c>
      <c r="C330" s="45" t="s">
        <v>177</v>
      </c>
      <c r="D330" s="45" t="s">
        <v>165</v>
      </c>
      <c r="E330" s="45" t="s">
        <v>294</v>
      </c>
      <c r="F330" s="45" t="s">
        <v>68</v>
      </c>
      <c r="G330" s="189">
        <f t="shared" si="61"/>
        <v>84295</v>
      </c>
      <c r="H330" s="189">
        <f t="shared" si="61"/>
        <v>82690</v>
      </c>
      <c r="I330" s="188">
        <f t="shared" si="49"/>
        <v>98.0959724776084</v>
      </c>
    </row>
    <row r="331" spans="1:9" ht="22.5">
      <c r="A331" s="83">
        <f t="shared" si="51"/>
        <v>84</v>
      </c>
      <c r="B331" s="50" t="s">
        <v>73</v>
      </c>
      <c r="C331" s="77" t="s">
        <v>177</v>
      </c>
      <c r="D331" s="77" t="s">
        <v>165</v>
      </c>
      <c r="E331" s="45" t="s">
        <v>295</v>
      </c>
      <c r="F331" s="77" t="s">
        <v>74</v>
      </c>
      <c r="G331" s="190">
        <v>84295</v>
      </c>
      <c r="H331" s="190">
        <v>82690</v>
      </c>
      <c r="I331" s="188">
        <f t="shared" si="49"/>
        <v>98.0959724776084</v>
      </c>
    </row>
    <row r="332" spans="1:9" ht="78.75">
      <c r="A332" s="83">
        <f t="shared" si="51"/>
        <v>85</v>
      </c>
      <c r="B332" s="90" t="s">
        <v>397</v>
      </c>
      <c r="C332" s="45" t="s">
        <v>177</v>
      </c>
      <c r="D332" s="45" t="s">
        <v>165</v>
      </c>
      <c r="E332" s="45" t="s">
        <v>295</v>
      </c>
      <c r="F332" s="45"/>
      <c r="G332" s="202">
        <f>G333+G340+G344+G348+G352+G357</f>
        <v>555872</v>
      </c>
      <c r="H332" s="202">
        <f>H333+H340+H344+H348+H352+H357</f>
        <v>519427.32</v>
      </c>
      <c r="I332" s="188">
        <f t="shared" si="49"/>
        <v>93.44369207299522</v>
      </c>
    </row>
    <row r="333" spans="1:9" ht="56.25">
      <c r="A333" s="83">
        <f t="shared" si="51"/>
        <v>86</v>
      </c>
      <c r="B333" s="44" t="s">
        <v>63</v>
      </c>
      <c r="C333" s="45" t="s">
        <v>177</v>
      </c>
      <c r="D333" s="45" t="s">
        <v>165</v>
      </c>
      <c r="E333" s="45" t="s">
        <v>295</v>
      </c>
      <c r="F333" s="45" t="s">
        <v>61</v>
      </c>
      <c r="G333" s="189">
        <f>G334+G335</f>
        <v>465872</v>
      </c>
      <c r="H333" s="189">
        <f>H334+H335</f>
        <v>458786.38</v>
      </c>
      <c r="I333" s="188">
        <f aca="true" t="shared" si="62" ref="I333:I396">H333*100/G333</f>
        <v>98.47906291856991</v>
      </c>
    </row>
    <row r="334" spans="1:9" ht="12.75">
      <c r="A334" s="83">
        <f t="shared" si="51"/>
        <v>87</v>
      </c>
      <c r="B334" s="44" t="s">
        <v>88</v>
      </c>
      <c r="C334" s="45" t="s">
        <v>177</v>
      </c>
      <c r="D334" s="45" t="s">
        <v>165</v>
      </c>
      <c r="E334" s="45" t="s">
        <v>295</v>
      </c>
      <c r="F334" s="45" t="s">
        <v>169</v>
      </c>
      <c r="G334" s="189">
        <v>354091</v>
      </c>
      <c r="H334" s="189">
        <v>352731.17</v>
      </c>
      <c r="I334" s="188">
        <f t="shared" si="62"/>
        <v>99.61596595225521</v>
      </c>
    </row>
    <row r="335" spans="1:9" ht="22.5">
      <c r="A335" s="83">
        <f t="shared" si="51"/>
        <v>88</v>
      </c>
      <c r="B335" s="53" t="s">
        <v>89</v>
      </c>
      <c r="C335" s="54" t="s">
        <v>177</v>
      </c>
      <c r="D335" s="54" t="s">
        <v>165</v>
      </c>
      <c r="E335" s="45" t="s">
        <v>402</v>
      </c>
      <c r="F335" s="54" t="s">
        <v>268</v>
      </c>
      <c r="G335" s="196">
        <v>111781</v>
      </c>
      <c r="H335" s="196">
        <v>106055.21</v>
      </c>
      <c r="I335" s="188">
        <f t="shared" si="62"/>
        <v>94.87767151841547</v>
      </c>
    </row>
    <row r="336" spans="1:9" ht="12.75" hidden="1">
      <c r="A336" s="83"/>
      <c r="B336" s="90"/>
      <c r="C336" s="45"/>
      <c r="D336" s="45"/>
      <c r="E336" s="45"/>
      <c r="F336" s="45"/>
      <c r="G336" s="182"/>
      <c r="H336" s="182"/>
      <c r="I336" s="188"/>
    </row>
    <row r="337" spans="1:9" ht="12.75" hidden="1">
      <c r="A337" s="83"/>
      <c r="B337" s="44"/>
      <c r="C337" s="45"/>
      <c r="D337" s="45"/>
      <c r="E337" s="45"/>
      <c r="F337" s="45"/>
      <c r="G337" s="182"/>
      <c r="H337" s="182"/>
      <c r="I337" s="188"/>
    </row>
    <row r="338" spans="1:9" ht="12.75" hidden="1">
      <c r="A338" s="83">
        <f t="shared" si="51"/>
        <v>1</v>
      </c>
      <c r="B338" s="44" t="s">
        <v>88</v>
      </c>
      <c r="C338" s="45" t="s">
        <v>177</v>
      </c>
      <c r="D338" s="45" t="s">
        <v>165</v>
      </c>
      <c r="E338" s="55" t="s">
        <v>298</v>
      </c>
      <c r="F338" s="45" t="s">
        <v>65</v>
      </c>
      <c r="G338" s="182">
        <f>G339</f>
        <v>0</v>
      </c>
      <c r="H338" s="182"/>
      <c r="I338" s="188" t="e">
        <f t="shared" si="62"/>
        <v>#DIV/0!</v>
      </c>
    </row>
    <row r="339" spans="1:9" ht="22.5" hidden="1">
      <c r="A339" s="83">
        <f t="shared" si="51"/>
        <v>2</v>
      </c>
      <c r="B339" s="53" t="s">
        <v>89</v>
      </c>
      <c r="C339" s="45" t="s">
        <v>177</v>
      </c>
      <c r="D339" s="45" t="s">
        <v>165</v>
      </c>
      <c r="E339" s="45" t="s">
        <v>543</v>
      </c>
      <c r="F339" s="45" t="s">
        <v>260</v>
      </c>
      <c r="G339" s="182"/>
      <c r="H339" s="182"/>
      <c r="I339" s="188" t="e">
        <f t="shared" si="62"/>
        <v>#DIV/0!</v>
      </c>
    </row>
    <row r="340" spans="1:9" ht="112.5">
      <c r="A340" s="83">
        <f t="shared" si="51"/>
        <v>3</v>
      </c>
      <c r="B340" s="90" t="s">
        <v>398</v>
      </c>
      <c r="C340" s="45" t="s">
        <v>177</v>
      </c>
      <c r="D340" s="45" t="s">
        <v>165</v>
      </c>
      <c r="E340" s="45" t="s">
        <v>1140</v>
      </c>
      <c r="F340" s="45"/>
      <c r="G340" s="189">
        <f aca="true" t="shared" si="63" ref="G340:H342">G341</f>
        <v>40000</v>
      </c>
      <c r="H340" s="189">
        <f t="shared" si="63"/>
        <v>37500</v>
      </c>
      <c r="I340" s="188">
        <f t="shared" si="62"/>
        <v>93.75</v>
      </c>
    </row>
    <row r="341" spans="1:9" ht="22.5">
      <c r="A341" s="83">
        <f t="shared" si="51"/>
        <v>4</v>
      </c>
      <c r="B341" s="44" t="s">
        <v>66</v>
      </c>
      <c r="C341" s="45" t="s">
        <v>177</v>
      </c>
      <c r="D341" s="45" t="s">
        <v>165</v>
      </c>
      <c r="E341" s="45" t="s">
        <v>294</v>
      </c>
      <c r="F341" s="45" t="s">
        <v>67</v>
      </c>
      <c r="G341" s="189">
        <f t="shared" si="63"/>
        <v>40000</v>
      </c>
      <c r="H341" s="189">
        <f t="shared" si="63"/>
        <v>37500</v>
      </c>
      <c r="I341" s="188">
        <f t="shared" si="62"/>
        <v>93.75</v>
      </c>
    </row>
    <row r="342" spans="1:9" ht="22.5">
      <c r="A342" s="83">
        <f t="shared" si="51"/>
        <v>5</v>
      </c>
      <c r="B342" s="44" t="s">
        <v>263</v>
      </c>
      <c r="C342" s="45" t="s">
        <v>177</v>
      </c>
      <c r="D342" s="45" t="s">
        <v>165</v>
      </c>
      <c r="E342" s="45" t="s">
        <v>543</v>
      </c>
      <c r="F342" s="45" t="s">
        <v>68</v>
      </c>
      <c r="G342" s="189">
        <f t="shared" si="63"/>
        <v>40000</v>
      </c>
      <c r="H342" s="189">
        <f t="shared" si="63"/>
        <v>37500</v>
      </c>
      <c r="I342" s="188">
        <f t="shared" si="62"/>
        <v>93.75</v>
      </c>
    </row>
    <row r="343" spans="1:9" ht="22.5">
      <c r="A343" s="83">
        <f t="shared" si="51"/>
        <v>6</v>
      </c>
      <c r="B343" s="50" t="s">
        <v>73</v>
      </c>
      <c r="C343" s="77" t="s">
        <v>177</v>
      </c>
      <c r="D343" s="77" t="s">
        <v>165</v>
      </c>
      <c r="E343" s="45" t="s">
        <v>294</v>
      </c>
      <c r="F343" s="77" t="s">
        <v>74</v>
      </c>
      <c r="G343" s="190">
        <v>40000</v>
      </c>
      <c r="H343" s="190">
        <v>37500</v>
      </c>
      <c r="I343" s="188">
        <f t="shared" si="62"/>
        <v>93.75</v>
      </c>
    </row>
    <row r="344" spans="1:9" ht="90">
      <c r="A344" s="83">
        <f aca="true" t="shared" si="64" ref="A344:A407">A343+1</f>
        <v>7</v>
      </c>
      <c r="B344" s="90" t="s">
        <v>400</v>
      </c>
      <c r="C344" s="45" t="s">
        <v>177</v>
      </c>
      <c r="D344" s="45" t="s">
        <v>165</v>
      </c>
      <c r="E344" s="45" t="s">
        <v>294</v>
      </c>
      <c r="F344" s="45"/>
      <c r="G344" s="189">
        <f aca="true" t="shared" si="65" ref="G344:H346">G345</f>
        <v>50000</v>
      </c>
      <c r="H344" s="189">
        <f t="shared" si="65"/>
        <v>23140.94</v>
      </c>
      <c r="I344" s="188">
        <f t="shared" si="62"/>
        <v>46.28188</v>
      </c>
    </row>
    <row r="345" spans="1:9" ht="22.5">
      <c r="A345" s="83">
        <f t="shared" si="64"/>
        <v>8</v>
      </c>
      <c r="B345" s="44" t="s">
        <v>66</v>
      </c>
      <c r="C345" s="45" t="s">
        <v>177</v>
      </c>
      <c r="D345" s="45" t="s">
        <v>165</v>
      </c>
      <c r="E345" s="45" t="s">
        <v>294</v>
      </c>
      <c r="F345" s="45" t="s">
        <v>67</v>
      </c>
      <c r="G345" s="189">
        <f t="shared" si="65"/>
        <v>50000</v>
      </c>
      <c r="H345" s="189">
        <f t="shared" si="65"/>
        <v>23140.94</v>
      </c>
      <c r="I345" s="188">
        <f t="shared" si="62"/>
        <v>46.28188</v>
      </c>
    </row>
    <row r="346" spans="1:9" ht="22.5">
      <c r="A346" s="83">
        <f t="shared" si="64"/>
        <v>9</v>
      </c>
      <c r="B346" s="44" t="s">
        <v>263</v>
      </c>
      <c r="C346" s="45" t="s">
        <v>177</v>
      </c>
      <c r="D346" s="45" t="s">
        <v>165</v>
      </c>
      <c r="E346" s="45" t="s">
        <v>294</v>
      </c>
      <c r="F346" s="45" t="s">
        <v>68</v>
      </c>
      <c r="G346" s="189">
        <f t="shared" si="65"/>
        <v>50000</v>
      </c>
      <c r="H346" s="189">
        <f t="shared" si="65"/>
        <v>23140.94</v>
      </c>
      <c r="I346" s="188">
        <f t="shared" si="62"/>
        <v>46.28188</v>
      </c>
    </row>
    <row r="347" spans="1:9" ht="22.5">
      <c r="A347" s="83">
        <f t="shared" si="64"/>
        <v>10</v>
      </c>
      <c r="B347" s="50" t="s">
        <v>73</v>
      </c>
      <c r="C347" s="77" t="s">
        <v>177</v>
      </c>
      <c r="D347" s="77" t="s">
        <v>165</v>
      </c>
      <c r="E347" s="45" t="s">
        <v>296</v>
      </c>
      <c r="F347" s="77" t="s">
        <v>74</v>
      </c>
      <c r="G347" s="190">
        <v>50000</v>
      </c>
      <c r="H347" s="190">
        <v>23140.94</v>
      </c>
      <c r="I347" s="188">
        <f t="shared" si="62"/>
        <v>46.28188</v>
      </c>
    </row>
    <row r="348" spans="1:9" ht="12.75" hidden="1">
      <c r="A348" s="83"/>
      <c r="B348" s="90"/>
      <c r="C348" s="45"/>
      <c r="D348" s="45"/>
      <c r="E348" s="45"/>
      <c r="F348" s="45"/>
      <c r="G348" s="189"/>
      <c r="H348" s="189"/>
      <c r="I348" s="188"/>
    </row>
    <row r="349" spans="1:9" ht="12.75" hidden="1">
      <c r="A349" s="83"/>
      <c r="B349" s="44"/>
      <c r="C349" s="45"/>
      <c r="D349" s="45"/>
      <c r="E349" s="45"/>
      <c r="F349" s="45"/>
      <c r="G349" s="189"/>
      <c r="H349" s="189"/>
      <c r="I349" s="188"/>
    </row>
    <row r="350" spans="1:9" ht="12.75" hidden="1">
      <c r="A350" s="83"/>
      <c r="B350" s="44"/>
      <c r="C350" s="45"/>
      <c r="D350" s="45"/>
      <c r="E350" s="45"/>
      <c r="F350" s="45"/>
      <c r="G350" s="189"/>
      <c r="H350" s="189"/>
      <c r="I350" s="188"/>
    </row>
    <row r="351" spans="1:9" ht="12.75" hidden="1">
      <c r="A351" s="83"/>
      <c r="B351" s="50"/>
      <c r="C351" s="77"/>
      <c r="D351" s="77"/>
      <c r="E351" s="45"/>
      <c r="F351" s="77"/>
      <c r="G351" s="190"/>
      <c r="H351" s="190"/>
      <c r="I351" s="188"/>
    </row>
    <row r="352" spans="1:9" ht="12.75" hidden="1">
      <c r="A352" s="83"/>
      <c r="B352" s="90"/>
      <c r="C352" s="45"/>
      <c r="D352" s="45"/>
      <c r="E352" s="45"/>
      <c r="F352" s="45"/>
      <c r="G352" s="189"/>
      <c r="H352" s="189"/>
      <c r="I352" s="188"/>
    </row>
    <row r="353" spans="1:9" ht="12.75" hidden="1">
      <c r="A353" s="83"/>
      <c r="B353" s="44"/>
      <c r="C353" s="45"/>
      <c r="D353" s="45"/>
      <c r="E353" s="45"/>
      <c r="F353" s="45"/>
      <c r="G353" s="189"/>
      <c r="H353" s="189"/>
      <c r="I353" s="188"/>
    </row>
    <row r="354" spans="1:9" ht="12.75" hidden="1">
      <c r="A354" s="83"/>
      <c r="B354" s="44"/>
      <c r="C354" s="45"/>
      <c r="D354" s="45"/>
      <c r="E354" s="45"/>
      <c r="F354" s="45"/>
      <c r="G354" s="189"/>
      <c r="H354" s="189"/>
      <c r="I354" s="188"/>
    </row>
    <row r="355" spans="1:9" ht="12.75" hidden="1">
      <c r="A355" s="83"/>
      <c r="B355" s="50"/>
      <c r="C355" s="77"/>
      <c r="D355" s="77"/>
      <c r="E355" s="45"/>
      <c r="F355" s="77"/>
      <c r="G355" s="190"/>
      <c r="H355" s="190"/>
      <c r="I355" s="188"/>
    </row>
    <row r="356" spans="1:9" ht="12.75" hidden="1">
      <c r="A356" s="83"/>
      <c r="B356" s="90"/>
      <c r="C356" s="45"/>
      <c r="D356" s="45"/>
      <c r="E356" s="45"/>
      <c r="F356" s="45"/>
      <c r="G356" s="189"/>
      <c r="H356" s="189"/>
      <c r="I356" s="188"/>
    </row>
    <row r="357" spans="1:9" ht="12.75" hidden="1">
      <c r="A357" s="83"/>
      <c r="B357" s="44"/>
      <c r="C357" s="45"/>
      <c r="D357" s="45"/>
      <c r="E357" s="45"/>
      <c r="F357" s="45"/>
      <c r="G357" s="189"/>
      <c r="H357" s="189"/>
      <c r="I357" s="188"/>
    </row>
    <row r="358" spans="1:9" ht="12.75" hidden="1">
      <c r="A358" s="83"/>
      <c r="B358" s="44"/>
      <c r="C358" s="45"/>
      <c r="D358" s="45"/>
      <c r="E358" s="45"/>
      <c r="F358" s="45"/>
      <c r="G358" s="189"/>
      <c r="H358" s="189"/>
      <c r="I358" s="188"/>
    </row>
    <row r="359" spans="1:9" ht="12.75" hidden="1">
      <c r="A359" s="83"/>
      <c r="B359" s="50"/>
      <c r="C359" s="77"/>
      <c r="D359" s="77"/>
      <c r="E359" s="45"/>
      <c r="F359" s="77"/>
      <c r="G359" s="191"/>
      <c r="H359" s="191"/>
      <c r="I359" s="188"/>
    </row>
    <row r="360" spans="1:9" ht="12.75" hidden="1">
      <c r="A360" s="83"/>
      <c r="B360" s="44"/>
      <c r="C360" s="45"/>
      <c r="D360" s="45"/>
      <c r="E360" s="45"/>
      <c r="F360" s="45"/>
      <c r="G360" s="189"/>
      <c r="H360" s="189"/>
      <c r="I360" s="188"/>
    </row>
    <row r="361" spans="1:9" ht="12.75" hidden="1">
      <c r="A361" s="83"/>
      <c r="B361" s="44"/>
      <c r="C361" s="45"/>
      <c r="D361" s="45"/>
      <c r="E361" s="45"/>
      <c r="F361" s="45"/>
      <c r="G361" s="189"/>
      <c r="H361" s="189"/>
      <c r="I361" s="188"/>
    </row>
    <row r="362" spans="1:9" ht="12.75" hidden="1">
      <c r="A362" s="83"/>
      <c r="B362" s="44"/>
      <c r="C362" s="45"/>
      <c r="D362" s="45"/>
      <c r="E362" s="45"/>
      <c r="F362" s="45"/>
      <c r="G362" s="189"/>
      <c r="H362" s="189"/>
      <c r="I362" s="188"/>
    </row>
    <row r="363" spans="1:9" ht="12.75" hidden="1">
      <c r="A363" s="83"/>
      <c r="B363" s="44"/>
      <c r="C363" s="45"/>
      <c r="D363" s="45"/>
      <c r="E363" s="45"/>
      <c r="F363" s="45"/>
      <c r="G363" s="189"/>
      <c r="H363" s="189"/>
      <c r="I363" s="188"/>
    </row>
    <row r="364" spans="1:9" ht="12.75" hidden="1">
      <c r="A364" s="83"/>
      <c r="B364" s="44"/>
      <c r="C364" s="45"/>
      <c r="D364" s="45"/>
      <c r="E364" s="45"/>
      <c r="F364" s="45"/>
      <c r="G364" s="189"/>
      <c r="H364" s="189"/>
      <c r="I364" s="188"/>
    </row>
    <row r="365" spans="1:9" ht="12.75" hidden="1">
      <c r="A365" s="83"/>
      <c r="B365" s="50"/>
      <c r="C365" s="77"/>
      <c r="D365" s="77"/>
      <c r="E365" s="45"/>
      <c r="F365" s="77"/>
      <c r="G365" s="191"/>
      <c r="H365" s="191"/>
      <c r="I365" s="188"/>
    </row>
    <row r="366" spans="1:9" ht="12.75" hidden="1">
      <c r="A366" s="83"/>
      <c r="B366" s="44"/>
      <c r="C366" s="45"/>
      <c r="D366" s="45"/>
      <c r="E366" s="45"/>
      <c r="F366" s="45"/>
      <c r="G366" s="189"/>
      <c r="H366" s="189"/>
      <c r="I366" s="188"/>
    </row>
    <row r="367" spans="1:9" ht="12.75" hidden="1">
      <c r="A367" s="83"/>
      <c r="B367" s="88"/>
      <c r="C367" s="45"/>
      <c r="D367" s="45"/>
      <c r="E367" s="45"/>
      <c r="F367" s="45"/>
      <c r="G367" s="189"/>
      <c r="H367" s="189"/>
      <c r="I367" s="188"/>
    </row>
    <row r="368" spans="1:9" ht="12.75" hidden="1">
      <c r="A368" s="83"/>
      <c r="B368" s="44"/>
      <c r="C368" s="45"/>
      <c r="D368" s="45"/>
      <c r="E368" s="45"/>
      <c r="F368" s="45"/>
      <c r="G368" s="189"/>
      <c r="H368" s="189"/>
      <c r="I368" s="188"/>
    </row>
    <row r="369" spans="1:9" ht="12.75" hidden="1">
      <c r="A369" s="83"/>
      <c r="B369" s="44"/>
      <c r="C369" s="45"/>
      <c r="D369" s="45"/>
      <c r="E369" s="45"/>
      <c r="F369" s="45"/>
      <c r="G369" s="189"/>
      <c r="H369" s="189"/>
      <c r="I369" s="188"/>
    </row>
    <row r="370" spans="1:9" ht="12.75" hidden="1">
      <c r="A370" s="83"/>
      <c r="B370" s="50"/>
      <c r="C370" s="77"/>
      <c r="D370" s="77"/>
      <c r="E370" s="45"/>
      <c r="F370" s="77"/>
      <c r="G370" s="191"/>
      <c r="H370" s="191"/>
      <c r="I370" s="188"/>
    </row>
    <row r="371" spans="1:9" ht="12.75">
      <c r="A371" s="83">
        <f t="shared" si="64"/>
        <v>1</v>
      </c>
      <c r="B371" s="44" t="s">
        <v>54</v>
      </c>
      <c r="C371" s="45" t="s">
        <v>203</v>
      </c>
      <c r="D371" s="45"/>
      <c r="E371" s="45" t="s">
        <v>404</v>
      </c>
      <c r="F371" s="45"/>
      <c r="G371" s="192">
        <f>G372+G377</f>
        <v>250880</v>
      </c>
      <c r="H371" s="192">
        <f>H372+H377</f>
        <v>247472</v>
      </c>
      <c r="I371" s="188">
        <f t="shared" si="62"/>
        <v>98.64158163265306</v>
      </c>
    </row>
    <row r="372" spans="1:9" ht="12.75">
      <c r="A372" s="83">
        <f t="shared" si="64"/>
        <v>2</v>
      </c>
      <c r="B372" s="44" t="s">
        <v>55</v>
      </c>
      <c r="C372" s="45" t="s">
        <v>203</v>
      </c>
      <c r="D372" s="45" t="s">
        <v>165</v>
      </c>
      <c r="E372" s="45" t="s">
        <v>404</v>
      </c>
      <c r="F372" s="45"/>
      <c r="G372" s="189">
        <f aca="true" t="shared" si="66" ref="G372:H375">G373</f>
        <v>60000</v>
      </c>
      <c r="H372" s="189">
        <f t="shared" si="66"/>
        <v>56592</v>
      </c>
      <c r="I372" s="188">
        <f t="shared" si="62"/>
        <v>94.32</v>
      </c>
    </row>
    <row r="373" spans="1:9" ht="33.75">
      <c r="A373" s="83">
        <f t="shared" si="64"/>
        <v>3</v>
      </c>
      <c r="B373" s="88" t="s">
        <v>408</v>
      </c>
      <c r="C373" s="45" t="s">
        <v>203</v>
      </c>
      <c r="D373" s="45" t="s">
        <v>165</v>
      </c>
      <c r="E373" s="45" t="s">
        <v>404</v>
      </c>
      <c r="F373" s="45"/>
      <c r="G373" s="189">
        <f t="shared" si="66"/>
        <v>60000</v>
      </c>
      <c r="H373" s="189">
        <f t="shared" si="66"/>
        <v>56592</v>
      </c>
      <c r="I373" s="188">
        <f t="shared" si="62"/>
        <v>94.32</v>
      </c>
    </row>
    <row r="374" spans="1:9" ht="12.75">
      <c r="A374" s="83">
        <f t="shared" si="64"/>
        <v>4</v>
      </c>
      <c r="B374" s="44" t="s">
        <v>311</v>
      </c>
      <c r="C374" s="45" t="s">
        <v>203</v>
      </c>
      <c r="D374" s="45" t="s">
        <v>165</v>
      </c>
      <c r="E374" s="45"/>
      <c r="F374" s="45" t="s">
        <v>310</v>
      </c>
      <c r="G374" s="189">
        <f t="shared" si="66"/>
        <v>60000</v>
      </c>
      <c r="H374" s="189">
        <f t="shared" si="66"/>
        <v>56592</v>
      </c>
      <c r="I374" s="188">
        <f t="shared" si="62"/>
        <v>94.32</v>
      </c>
    </row>
    <row r="375" spans="1:9" ht="22.5">
      <c r="A375" s="83">
        <f t="shared" si="64"/>
        <v>5</v>
      </c>
      <c r="B375" s="44" t="s">
        <v>312</v>
      </c>
      <c r="C375" s="45" t="s">
        <v>203</v>
      </c>
      <c r="D375" s="45" t="s">
        <v>165</v>
      </c>
      <c r="E375" s="45"/>
      <c r="F375" s="45" t="s">
        <v>313</v>
      </c>
      <c r="G375" s="189">
        <f t="shared" si="66"/>
        <v>60000</v>
      </c>
      <c r="H375" s="189">
        <f t="shared" si="66"/>
        <v>56592</v>
      </c>
      <c r="I375" s="188">
        <f t="shared" si="62"/>
        <v>94.32</v>
      </c>
    </row>
    <row r="376" spans="1:9" ht="22.5">
      <c r="A376" s="83">
        <f t="shared" si="64"/>
        <v>6</v>
      </c>
      <c r="B376" s="50" t="s">
        <v>426</v>
      </c>
      <c r="C376" s="77" t="s">
        <v>203</v>
      </c>
      <c r="D376" s="77" t="s">
        <v>165</v>
      </c>
      <c r="E376" s="45" t="s">
        <v>321</v>
      </c>
      <c r="F376" s="77" t="s">
        <v>92</v>
      </c>
      <c r="G376" s="190">
        <v>60000</v>
      </c>
      <c r="H376" s="190">
        <v>56592</v>
      </c>
      <c r="I376" s="188">
        <f t="shared" si="62"/>
        <v>94.32</v>
      </c>
    </row>
    <row r="377" spans="1:9" ht="12.75">
      <c r="A377" s="83">
        <f t="shared" si="64"/>
        <v>7</v>
      </c>
      <c r="B377" s="44" t="s">
        <v>56</v>
      </c>
      <c r="C377" s="45" t="s">
        <v>203</v>
      </c>
      <c r="D377" s="45" t="s">
        <v>199</v>
      </c>
      <c r="E377" s="45" t="s">
        <v>128</v>
      </c>
      <c r="F377" s="45"/>
      <c r="G377" s="189">
        <f aca="true" t="shared" si="67" ref="G377:H379">G378</f>
        <v>190880</v>
      </c>
      <c r="H377" s="189">
        <f t="shared" si="67"/>
        <v>190880</v>
      </c>
      <c r="I377" s="188">
        <f t="shared" si="62"/>
        <v>100</v>
      </c>
    </row>
    <row r="378" spans="1:9" ht="12.75">
      <c r="A378" s="83">
        <f t="shared" si="64"/>
        <v>8</v>
      </c>
      <c r="B378" s="44" t="s">
        <v>311</v>
      </c>
      <c r="C378" s="45" t="s">
        <v>203</v>
      </c>
      <c r="D378" s="45" t="s">
        <v>199</v>
      </c>
      <c r="E378" s="45" t="s">
        <v>128</v>
      </c>
      <c r="F378" s="45" t="s">
        <v>310</v>
      </c>
      <c r="G378" s="189">
        <f t="shared" si="67"/>
        <v>190880</v>
      </c>
      <c r="H378" s="189">
        <f t="shared" si="67"/>
        <v>190880</v>
      </c>
      <c r="I378" s="188">
        <f t="shared" si="62"/>
        <v>100</v>
      </c>
    </row>
    <row r="379" spans="1:9" ht="22.5">
      <c r="A379" s="83">
        <f t="shared" si="64"/>
        <v>9</v>
      </c>
      <c r="B379" s="44" t="s">
        <v>312</v>
      </c>
      <c r="C379" s="45" t="s">
        <v>203</v>
      </c>
      <c r="D379" s="45" t="s">
        <v>199</v>
      </c>
      <c r="E379" s="77" t="s">
        <v>128</v>
      </c>
      <c r="F379" s="45" t="s">
        <v>313</v>
      </c>
      <c r="G379" s="189">
        <f t="shared" si="67"/>
        <v>190880</v>
      </c>
      <c r="H379" s="189">
        <f t="shared" si="67"/>
        <v>190880</v>
      </c>
      <c r="I379" s="188">
        <f t="shared" si="62"/>
        <v>100</v>
      </c>
    </row>
    <row r="380" spans="1:9" ht="22.5">
      <c r="A380" s="83">
        <f t="shared" si="64"/>
        <v>10</v>
      </c>
      <c r="B380" s="50" t="s">
        <v>426</v>
      </c>
      <c r="C380" s="77" t="s">
        <v>203</v>
      </c>
      <c r="D380" s="77" t="s">
        <v>199</v>
      </c>
      <c r="E380" s="45"/>
      <c r="F380" s="77" t="s">
        <v>92</v>
      </c>
      <c r="G380" s="191">
        <v>190880</v>
      </c>
      <c r="H380" s="191">
        <v>190880</v>
      </c>
      <c r="I380" s="188">
        <f t="shared" si="62"/>
        <v>100</v>
      </c>
    </row>
    <row r="381" spans="1:9" ht="12.75">
      <c r="A381" s="83">
        <f t="shared" si="64"/>
        <v>11</v>
      </c>
      <c r="B381" s="44" t="s">
        <v>57</v>
      </c>
      <c r="C381" s="45" t="s">
        <v>183</v>
      </c>
      <c r="D381" s="45"/>
      <c r="E381" s="45" t="s">
        <v>283</v>
      </c>
      <c r="F381" s="45"/>
      <c r="G381" s="192">
        <f>G382+G389</f>
        <v>571700</v>
      </c>
      <c r="H381" s="192">
        <f>H382+H389</f>
        <v>569305.0800000001</v>
      </c>
      <c r="I381" s="188">
        <f t="shared" si="62"/>
        <v>99.581087983208</v>
      </c>
    </row>
    <row r="382" spans="1:9" ht="12.75">
      <c r="A382" s="83">
        <f t="shared" si="64"/>
        <v>12</v>
      </c>
      <c r="B382" s="44" t="s">
        <v>427</v>
      </c>
      <c r="C382" s="45" t="s">
        <v>183</v>
      </c>
      <c r="D382" s="45" t="s">
        <v>165</v>
      </c>
      <c r="E382" s="45" t="s">
        <v>283</v>
      </c>
      <c r="F382" s="45"/>
      <c r="G382" s="189">
        <f aca="true" t="shared" si="68" ref="G382:G387">G383</f>
        <v>56700</v>
      </c>
      <c r="H382" s="189">
        <f aca="true" t="shared" si="69" ref="H382:H387">H383</f>
        <v>56700</v>
      </c>
      <c r="I382" s="188">
        <f t="shared" si="62"/>
        <v>100</v>
      </c>
    </row>
    <row r="383" spans="1:9" ht="33.75">
      <c r="A383" s="83">
        <f t="shared" si="64"/>
        <v>13</v>
      </c>
      <c r="B383" s="44" t="s">
        <v>12</v>
      </c>
      <c r="C383" s="45" t="s">
        <v>183</v>
      </c>
      <c r="D383" s="45" t="s">
        <v>165</v>
      </c>
      <c r="E383" s="45" t="s">
        <v>283</v>
      </c>
      <c r="F383" s="45"/>
      <c r="G383" s="189">
        <f t="shared" si="68"/>
        <v>56700</v>
      </c>
      <c r="H383" s="189">
        <f t="shared" si="69"/>
        <v>56700</v>
      </c>
      <c r="I383" s="188">
        <f t="shared" si="62"/>
        <v>100</v>
      </c>
    </row>
    <row r="384" spans="1:9" ht="22.5">
      <c r="A384" s="83">
        <f t="shared" si="64"/>
        <v>14</v>
      </c>
      <c r="B384" s="44" t="s">
        <v>428</v>
      </c>
      <c r="C384" s="45" t="s">
        <v>183</v>
      </c>
      <c r="D384" s="45" t="s">
        <v>165</v>
      </c>
      <c r="E384" s="45"/>
      <c r="F384" s="45"/>
      <c r="G384" s="189">
        <f t="shared" si="68"/>
        <v>56700</v>
      </c>
      <c r="H384" s="189">
        <f t="shared" si="69"/>
        <v>56700</v>
      </c>
      <c r="I384" s="188">
        <f t="shared" si="62"/>
        <v>100</v>
      </c>
    </row>
    <row r="385" spans="1:9" ht="67.5">
      <c r="A385" s="83">
        <f t="shared" si="64"/>
        <v>15</v>
      </c>
      <c r="B385" s="88" t="s">
        <v>429</v>
      </c>
      <c r="C385" s="45" t="s">
        <v>183</v>
      </c>
      <c r="D385" s="45" t="s">
        <v>165</v>
      </c>
      <c r="E385" s="45"/>
      <c r="F385" s="45"/>
      <c r="G385" s="189">
        <f t="shared" si="68"/>
        <v>56700</v>
      </c>
      <c r="H385" s="189">
        <f t="shared" si="69"/>
        <v>56700</v>
      </c>
      <c r="I385" s="188">
        <f t="shared" si="62"/>
        <v>100</v>
      </c>
    </row>
    <row r="386" spans="1:9" ht="22.5">
      <c r="A386" s="83">
        <f t="shared" si="64"/>
        <v>16</v>
      </c>
      <c r="B386" s="44" t="s">
        <v>66</v>
      </c>
      <c r="C386" s="45" t="s">
        <v>183</v>
      </c>
      <c r="D386" s="45" t="s">
        <v>166</v>
      </c>
      <c r="E386" s="45" t="s">
        <v>409</v>
      </c>
      <c r="F386" s="45" t="s">
        <v>67</v>
      </c>
      <c r="G386" s="189">
        <f t="shared" si="68"/>
        <v>56700</v>
      </c>
      <c r="H386" s="189">
        <f t="shared" si="69"/>
        <v>56700</v>
      </c>
      <c r="I386" s="188">
        <f t="shared" si="62"/>
        <v>100</v>
      </c>
    </row>
    <row r="387" spans="1:9" ht="22.5">
      <c r="A387" s="83">
        <f t="shared" si="64"/>
        <v>17</v>
      </c>
      <c r="B387" s="44" t="s">
        <v>263</v>
      </c>
      <c r="C387" s="45" t="s">
        <v>183</v>
      </c>
      <c r="D387" s="45" t="s">
        <v>166</v>
      </c>
      <c r="E387" s="45" t="s">
        <v>409</v>
      </c>
      <c r="F387" s="45" t="s">
        <v>68</v>
      </c>
      <c r="G387" s="189">
        <f t="shared" si="68"/>
        <v>56700</v>
      </c>
      <c r="H387" s="189">
        <f t="shared" si="69"/>
        <v>56700</v>
      </c>
      <c r="I387" s="188">
        <f t="shared" si="62"/>
        <v>100</v>
      </c>
    </row>
    <row r="388" spans="1:9" ht="22.5">
      <c r="A388" s="83">
        <f t="shared" si="64"/>
        <v>18</v>
      </c>
      <c r="B388" s="50" t="s">
        <v>73</v>
      </c>
      <c r="C388" s="77" t="s">
        <v>183</v>
      </c>
      <c r="D388" s="77" t="s">
        <v>166</v>
      </c>
      <c r="E388" s="45" t="s">
        <v>409</v>
      </c>
      <c r="F388" s="77" t="s">
        <v>74</v>
      </c>
      <c r="G388" s="190">
        <v>56700</v>
      </c>
      <c r="H388" s="190">
        <v>56700</v>
      </c>
      <c r="I388" s="188">
        <f t="shared" si="62"/>
        <v>100</v>
      </c>
    </row>
    <row r="389" spans="1:9" ht="12.75">
      <c r="A389" s="83">
        <f t="shared" si="64"/>
        <v>19</v>
      </c>
      <c r="B389" s="44" t="s">
        <v>314</v>
      </c>
      <c r="C389" s="45" t="s">
        <v>183</v>
      </c>
      <c r="D389" s="45" t="s">
        <v>166</v>
      </c>
      <c r="E389" s="45" t="s">
        <v>409</v>
      </c>
      <c r="F389" s="45"/>
      <c r="G389" s="189">
        <f>G390</f>
        <v>515000</v>
      </c>
      <c r="H389" s="189">
        <f>H390</f>
        <v>512605.08</v>
      </c>
      <c r="I389" s="188">
        <f t="shared" si="62"/>
        <v>99.53496699029127</v>
      </c>
    </row>
    <row r="390" spans="1:9" ht="45">
      <c r="A390" s="83">
        <f t="shared" si="64"/>
        <v>20</v>
      </c>
      <c r="B390" s="44" t="s">
        <v>410</v>
      </c>
      <c r="C390" s="45" t="s">
        <v>183</v>
      </c>
      <c r="D390" s="45" t="s">
        <v>166</v>
      </c>
      <c r="E390" s="45" t="s">
        <v>409</v>
      </c>
      <c r="F390" s="45"/>
      <c r="G390" s="189">
        <f>G391</f>
        <v>515000</v>
      </c>
      <c r="H390" s="189">
        <f>H391</f>
        <v>512605.08</v>
      </c>
      <c r="I390" s="188">
        <f t="shared" si="62"/>
        <v>99.53496699029127</v>
      </c>
    </row>
    <row r="391" spans="1:9" ht="12.75">
      <c r="A391" s="83">
        <f t="shared" si="64"/>
        <v>21</v>
      </c>
      <c r="B391" s="44" t="s">
        <v>411</v>
      </c>
      <c r="C391" s="45" t="s">
        <v>183</v>
      </c>
      <c r="D391" s="45" t="s">
        <v>166</v>
      </c>
      <c r="E391" s="45" t="s">
        <v>409</v>
      </c>
      <c r="F391" s="45"/>
      <c r="G391" s="189">
        <f>G392+G396+G400+G404+G408+G412+G419</f>
        <v>515000</v>
      </c>
      <c r="H391" s="189">
        <f>H392+H396+H400+H404+H408+H412+H419</f>
        <v>512605.08</v>
      </c>
      <c r="I391" s="188">
        <f t="shared" si="62"/>
        <v>99.53496699029127</v>
      </c>
    </row>
    <row r="392" spans="1:9" ht="78.75">
      <c r="A392" s="83">
        <f t="shared" si="64"/>
        <v>22</v>
      </c>
      <c r="B392" s="90" t="s">
        <v>412</v>
      </c>
      <c r="C392" s="45" t="s">
        <v>183</v>
      </c>
      <c r="D392" s="45" t="s">
        <v>166</v>
      </c>
      <c r="E392" s="45"/>
      <c r="F392" s="45"/>
      <c r="G392" s="189">
        <f aca="true" t="shared" si="70" ref="G392:H394">G393</f>
        <v>300000</v>
      </c>
      <c r="H392" s="189">
        <f t="shared" si="70"/>
        <v>299005.08</v>
      </c>
      <c r="I392" s="188">
        <f t="shared" si="62"/>
        <v>99.66836</v>
      </c>
    </row>
    <row r="393" spans="1:9" ht="22.5">
      <c r="A393" s="83">
        <f t="shared" si="64"/>
        <v>23</v>
      </c>
      <c r="B393" s="44" t="s">
        <v>66</v>
      </c>
      <c r="C393" s="45" t="s">
        <v>183</v>
      </c>
      <c r="D393" s="45" t="s">
        <v>166</v>
      </c>
      <c r="E393" s="45" t="s">
        <v>315</v>
      </c>
      <c r="F393" s="45" t="s">
        <v>67</v>
      </c>
      <c r="G393" s="189">
        <f t="shared" si="70"/>
        <v>300000</v>
      </c>
      <c r="H393" s="189">
        <f t="shared" si="70"/>
        <v>299005.08</v>
      </c>
      <c r="I393" s="188">
        <f t="shared" si="62"/>
        <v>99.66836</v>
      </c>
    </row>
    <row r="394" spans="1:9" ht="22.5">
      <c r="A394" s="83">
        <f t="shared" si="64"/>
        <v>24</v>
      </c>
      <c r="B394" s="44" t="s">
        <v>263</v>
      </c>
      <c r="C394" s="45" t="s">
        <v>183</v>
      </c>
      <c r="D394" s="45" t="s">
        <v>166</v>
      </c>
      <c r="E394" s="45" t="s">
        <v>315</v>
      </c>
      <c r="F394" s="45" t="s">
        <v>68</v>
      </c>
      <c r="G394" s="189">
        <f t="shared" si="70"/>
        <v>300000</v>
      </c>
      <c r="H394" s="189">
        <f t="shared" si="70"/>
        <v>299005.08</v>
      </c>
      <c r="I394" s="188">
        <f t="shared" si="62"/>
        <v>99.66836</v>
      </c>
    </row>
    <row r="395" spans="1:9" ht="22.5">
      <c r="A395" s="83">
        <f t="shared" si="64"/>
        <v>25</v>
      </c>
      <c r="B395" s="50" t="s">
        <v>73</v>
      </c>
      <c r="C395" s="77" t="s">
        <v>183</v>
      </c>
      <c r="D395" s="77" t="s">
        <v>166</v>
      </c>
      <c r="E395" s="45" t="s">
        <v>316</v>
      </c>
      <c r="F395" s="77" t="s">
        <v>74</v>
      </c>
      <c r="G395" s="190">
        <v>300000</v>
      </c>
      <c r="H395" s="190">
        <v>299005.08</v>
      </c>
      <c r="I395" s="188">
        <f t="shared" si="62"/>
        <v>99.66836</v>
      </c>
    </row>
    <row r="396" spans="1:9" ht="78.75">
      <c r="A396" s="83">
        <f t="shared" si="64"/>
        <v>26</v>
      </c>
      <c r="B396" s="90" t="s">
        <v>413</v>
      </c>
      <c r="C396" s="45" t="s">
        <v>183</v>
      </c>
      <c r="D396" s="45" t="s">
        <v>166</v>
      </c>
      <c r="E396" s="45" t="s">
        <v>316</v>
      </c>
      <c r="F396" s="45"/>
      <c r="G396" s="189">
        <f aca="true" t="shared" si="71" ref="G396:H398">G397</f>
        <v>50000</v>
      </c>
      <c r="H396" s="189">
        <f t="shared" si="71"/>
        <v>50000</v>
      </c>
      <c r="I396" s="188">
        <f t="shared" si="62"/>
        <v>100</v>
      </c>
    </row>
    <row r="397" spans="1:9" ht="22.5">
      <c r="A397" s="83">
        <f t="shared" si="64"/>
        <v>27</v>
      </c>
      <c r="B397" s="44" t="s">
        <v>66</v>
      </c>
      <c r="C397" s="45" t="s">
        <v>183</v>
      </c>
      <c r="D397" s="45" t="s">
        <v>166</v>
      </c>
      <c r="E397" s="45" t="s">
        <v>316</v>
      </c>
      <c r="F397" s="45" t="s">
        <v>67</v>
      </c>
      <c r="G397" s="189">
        <f t="shared" si="71"/>
        <v>50000</v>
      </c>
      <c r="H397" s="189">
        <f t="shared" si="71"/>
        <v>50000</v>
      </c>
      <c r="I397" s="188">
        <f aca="true" t="shared" si="72" ref="I397:I423">H397*100/G397</f>
        <v>100</v>
      </c>
    </row>
    <row r="398" spans="1:9" ht="22.5">
      <c r="A398" s="83">
        <f t="shared" si="64"/>
        <v>28</v>
      </c>
      <c r="B398" s="44" t="s">
        <v>263</v>
      </c>
      <c r="C398" s="45" t="s">
        <v>183</v>
      </c>
      <c r="D398" s="45" t="s">
        <v>166</v>
      </c>
      <c r="E398" s="45" t="s">
        <v>316</v>
      </c>
      <c r="F398" s="45" t="s">
        <v>68</v>
      </c>
      <c r="G398" s="189">
        <f t="shared" si="71"/>
        <v>50000</v>
      </c>
      <c r="H398" s="189">
        <f t="shared" si="71"/>
        <v>50000</v>
      </c>
      <c r="I398" s="188">
        <f t="shared" si="72"/>
        <v>100</v>
      </c>
    </row>
    <row r="399" spans="1:9" ht="22.5">
      <c r="A399" s="83">
        <f t="shared" si="64"/>
        <v>29</v>
      </c>
      <c r="B399" s="50" t="s">
        <v>73</v>
      </c>
      <c r="C399" s="77" t="s">
        <v>183</v>
      </c>
      <c r="D399" s="77" t="s">
        <v>166</v>
      </c>
      <c r="E399" s="45" t="s">
        <v>317</v>
      </c>
      <c r="F399" s="77" t="s">
        <v>74</v>
      </c>
      <c r="G399" s="190">
        <v>50000</v>
      </c>
      <c r="H399" s="190">
        <v>50000</v>
      </c>
      <c r="I399" s="188">
        <f t="shared" si="72"/>
        <v>100</v>
      </c>
    </row>
    <row r="400" spans="1:9" ht="78.75">
      <c r="A400" s="83">
        <f t="shared" si="64"/>
        <v>30</v>
      </c>
      <c r="B400" s="90" t="s">
        <v>414</v>
      </c>
      <c r="C400" s="45" t="s">
        <v>183</v>
      </c>
      <c r="D400" s="45" t="s">
        <v>166</v>
      </c>
      <c r="E400" s="45" t="s">
        <v>317</v>
      </c>
      <c r="F400" s="45"/>
      <c r="G400" s="189">
        <f aca="true" t="shared" si="73" ref="G400:H402">G401</f>
        <v>80000</v>
      </c>
      <c r="H400" s="189">
        <f t="shared" si="73"/>
        <v>79600</v>
      </c>
      <c r="I400" s="188">
        <f t="shared" si="72"/>
        <v>99.5</v>
      </c>
    </row>
    <row r="401" spans="1:9" ht="22.5">
      <c r="A401" s="83">
        <f t="shared" si="64"/>
        <v>31</v>
      </c>
      <c r="B401" s="44" t="s">
        <v>66</v>
      </c>
      <c r="C401" s="45" t="s">
        <v>183</v>
      </c>
      <c r="D401" s="45" t="s">
        <v>166</v>
      </c>
      <c r="E401" s="45" t="s">
        <v>317</v>
      </c>
      <c r="F401" s="45" t="s">
        <v>67</v>
      </c>
      <c r="G401" s="189">
        <f t="shared" si="73"/>
        <v>80000</v>
      </c>
      <c r="H401" s="189">
        <f t="shared" si="73"/>
        <v>79600</v>
      </c>
      <c r="I401" s="188">
        <f t="shared" si="72"/>
        <v>99.5</v>
      </c>
    </row>
    <row r="402" spans="1:9" ht="22.5">
      <c r="A402" s="83">
        <f t="shared" si="64"/>
        <v>32</v>
      </c>
      <c r="B402" s="44" t="s">
        <v>263</v>
      </c>
      <c r="C402" s="45" t="s">
        <v>183</v>
      </c>
      <c r="D402" s="45" t="s">
        <v>166</v>
      </c>
      <c r="E402" s="45" t="s">
        <v>317</v>
      </c>
      <c r="F402" s="45" t="s">
        <v>68</v>
      </c>
      <c r="G402" s="189">
        <f t="shared" si="73"/>
        <v>80000</v>
      </c>
      <c r="H402" s="189">
        <f t="shared" si="73"/>
        <v>79600</v>
      </c>
      <c r="I402" s="188">
        <f t="shared" si="72"/>
        <v>99.5</v>
      </c>
    </row>
    <row r="403" spans="1:9" ht="22.5">
      <c r="A403" s="83">
        <f t="shared" si="64"/>
        <v>33</v>
      </c>
      <c r="B403" s="44" t="s">
        <v>73</v>
      </c>
      <c r="C403" s="45" t="s">
        <v>183</v>
      </c>
      <c r="D403" s="45" t="s">
        <v>166</v>
      </c>
      <c r="E403" s="45" t="s">
        <v>318</v>
      </c>
      <c r="F403" s="45" t="s">
        <v>74</v>
      </c>
      <c r="G403" s="189">
        <v>80000</v>
      </c>
      <c r="H403" s="189">
        <v>79600</v>
      </c>
      <c r="I403" s="188">
        <f t="shared" si="72"/>
        <v>99.5</v>
      </c>
    </row>
    <row r="404" spans="1:9" ht="78.75">
      <c r="A404" s="83">
        <f t="shared" si="64"/>
        <v>34</v>
      </c>
      <c r="B404" s="90" t="s">
        <v>415</v>
      </c>
      <c r="C404" s="45" t="s">
        <v>183</v>
      </c>
      <c r="D404" s="45" t="s">
        <v>166</v>
      </c>
      <c r="E404" s="45" t="s">
        <v>318</v>
      </c>
      <c r="F404" s="45"/>
      <c r="G404" s="189">
        <f aca="true" t="shared" si="74" ref="G404:H406">G405</f>
        <v>40000</v>
      </c>
      <c r="H404" s="189">
        <f t="shared" si="74"/>
        <v>40000</v>
      </c>
      <c r="I404" s="188">
        <f t="shared" si="72"/>
        <v>100</v>
      </c>
    </row>
    <row r="405" spans="1:9" ht="22.5">
      <c r="A405" s="83">
        <f t="shared" si="64"/>
        <v>35</v>
      </c>
      <c r="B405" s="44" t="s">
        <v>66</v>
      </c>
      <c r="C405" s="45" t="s">
        <v>183</v>
      </c>
      <c r="D405" s="45" t="s">
        <v>166</v>
      </c>
      <c r="E405" s="45" t="s">
        <v>318</v>
      </c>
      <c r="F405" s="45" t="s">
        <v>67</v>
      </c>
      <c r="G405" s="189">
        <f t="shared" si="74"/>
        <v>40000</v>
      </c>
      <c r="H405" s="189">
        <f t="shared" si="74"/>
        <v>40000</v>
      </c>
      <c r="I405" s="188">
        <f t="shared" si="72"/>
        <v>100</v>
      </c>
    </row>
    <row r="406" spans="1:9" ht="22.5">
      <c r="A406" s="83">
        <f t="shared" si="64"/>
        <v>36</v>
      </c>
      <c r="B406" s="44" t="s">
        <v>263</v>
      </c>
      <c r="C406" s="45" t="s">
        <v>183</v>
      </c>
      <c r="D406" s="45" t="s">
        <v>166</v>
      </c>
      <c r="E406" s="45" t="s">
        <v>318</v>
      </c>
      <c r="F406" s="45" t="s">
        <v>68</v>
      </c>
      <c r="G406" s="189">
        <f t="shared" si="74"/>
        <v>40000</v>
      </c>
      <c r="H406" s="189">
        <f t="shared" si="74"/>
        <v>40000</v>
      </c>
      <c r="I406" s="188">
        <f t="shared" si="72"/>
        <v>100</v>
      </c>
    </row>
    <row r="407" spans="1:9" ht="22.5">
      <c r="A407" s="83">
        <f t="shared" si="64"/>
        <v>37</v>
      </c>
      <c r="B407" s="44" t="s">
        <v>73</v>
      </c>
      <c r="C407" s="45" t="s">
        <v>183</v>
      </c>
      <c r="D407" s="45" t="s">
        <v>166</v>
      </c>
      <c r="E407" s="45" t="s">
        <v>319</v>
      </c>
      <c r="F407" s="45" t="s">
        <v>74</v>
      </c>
      <c r="G407" s="189">
        <v>40000</v>
      </c>
      <c r="H407" s="189">
        <v>40000</v>
      </c>
      <c r="I407" s="188">
        <f t="shared" si="72"/>
        <v>100</v>
      </c>
    </row>
    <row r="408" spans="1:9" ht="67.5">
      <c r="A408" s="83">
        <f aca="true" t="shared" si="75" ref="A408:A423">A407+1</f>
        <v>38</v>
      </c>
      <c r="B408" s="90" t="s">
        <v>416</v>
      </c>
      <c r="C408" s="45" t="s">
        <v>183</v>
      </c>
      <c r="D408" s="45" t="s">
        <v>166</v>
      </c>
      <c r="E408" s="45" t="s">
        <v>319</v>
      </c>
      <c r="F408" s="45"/>
      <c r="G408" s="189">
        <f aca="true" t="shared" si="76" ref="G408:H410">G409</f>
        <v>35000</v>
      </c>
      <c r="H408" s="189">
        <f t="shared" si="76"/>
        <v>35000</v>
      </c>
      <c r="I408" s="188">
        <f t="shared" si="72"/>
        <v>100</v>
      </c>
    </row>
    <row r="409" spans="1:9" ht="22.5">
      <c r="A409" s="83">
        <f t="shared" si="75"/>
        <v>39</v>
      </c>
      <c r="B409" s="44" t="s">
        <v>66</v>
      </c>
      <c r="C409" s="45" t="s">
        <v>183</v>
      </c>
      <c r="D409" s="45" t="s">
        <v>166</v>
      </c>
      <c r="E409" s="45" t="s">
        <v>319</v>
      </c>
      <c r="F409" s="45" t="s">
        <v>67</v>
      </c>
      <c r="G409" s="189">
        <f t="shared" si="76"/>
        <v>35000</v>
      </c>
      <c r="H409" s="189">
        <f t="shared" si="76"/>
        <v>35000</v>
      </c>
      <c r="I409" s="188">
        <f t="shared" si="72"/>
        <v>100</v>
      </c>
    </row>
    <row r="410" spans="1:9" ht="22.5">
      <c r="A410" s="83">
        <f t="shared" si="75"/>
        <v>40</v>
      </c>
      <c r="B410" s="44" t="s">
        <v>263</v>
      </c>
      <c r="C410" s="45" t="s">
        <v>183</v>
      </c>
      <c r="D410" s="45" t="s">
        <v>166</v>
      </c>
      <c r="E410" s="45" t="s">
        <v>319</v>
      </c>
      <c r="F410" s="45" t="s">
        <v>68</v>
      </c>
      <c r="G410" s="189">
        <f t="shared" si="76"/>
        <v>35000</v>
      </c>
      <c r="H410" s="189">
        <f t="shared" si="76"/>
        <v>35000</v>
      </c>
      <c r="I410" s="188">
        <f t="shared" si="72"/>
        <v>100</v>
      </c>
    </row>
    <row r="411" spans="1:9" ht="22.5">
      <c r="A411" s="83">
        <f t="shared" si="75"/>
        <v>41</v>
      </c>
      <c r="B411" s="44" t="s">
        <v>73</v>
      </c>
      <c r="C411" s="45" t="s">
        <v>183</v>
      </c>
      <c r="D411" s="45" t="s">
        <v>166</v>
      </c>
      <c r="E411" s="45" t="s">
        <v>300</v>
      </c>
      <c r="F411" s="45" t="s">
        <v>74</v>
      </c>
      <c r="G411" s="189">
        <v>35000</v>
      </c>
      <c r="H411" s="189">
        <v>35000</v>
      </c>
      <c r="I411" s="188">
        <f t="shared" si="72"/>
        <v>100</v>
      </c>
    </row>
    <row r="412" spans="1:9" ht="12.75" hidden="1">
      <c r="A412" s="83"/>
      <c r="B412" s="90"/>
      <c r="C412" s="45"/>
      <c r="D412" s="45"/>
      <c r="E412" s="45"/>
      <c r="F412" s="45"/>
      <c r="G412" s="189"/>
      <c r="H412" s="189"/>
      <c r="I412" s="188"/>
    </row>
    <row r="413" spans="1:9" ht="12.75" hidden="1">
      <c r="A413" s="83"/>
      <c r="B413" s="44"/>
      <c r="C413" s="45"/>
      <c r="D413" s="45"/>
      <c r="E413" s="45"/>
      <c r="F413" s="45"/>
      <c r="G413" s="189"/>
      <c r="H413" s="189"/>
      <c r="I413" s="188"/>
    </row>
    <row r="414" spans="1:9" ht="12.75" hidden="1">
      <c r="A414" s="83"/>
      <c r="B414" s="44"/>
      <c r="C414" s="45"/>
      <c r="D414" s="45"/>
      <c r="E414" s="45"/>
      <c r="F414" s="45"/>
      <c r="G414" s="189"/>
      <c r="H414" s="189"/>
      <c r="I414" s="188"/>
    </row>
    <row r="415" spans="1:9" ht="12.75" hidden="1">
      <c r="A415" s="83"/>
      <c r="B415" s="44"/>
      <c r="C415" s="45"/>
      <c r="D415" s="45"/>
      <c r="E415" s="45"/>
      <c r="F415" s="45"/>
      <c r="G415" s="189"/>
      <c r="H415" s="189"/>
      <c r="I415" s="188"/>
    </row>
    <row r="416" spans="1:9" ht="67.5">
      <c r="A416" s="83">
        <f t="shared" si="75"/>
        <v>1</v>
      </c>
      <c r="B416" s="90" t="s">
        <v>1102</v>
      </c>
      <c r="C416" s="45" t="s">
        <v>183</v>
      </c>
      <c r="D416" s="45" t="s">
        <v>166</v>
      </c>
      <c r="E416" s="45" t="s">
        <v>308</v>
      </c>
      <c r="F416" s="45"/>
      <c r="G416" s="189">
        <f aca="true" t="shared" si="77" ref="G416:H418">G417</f>
        <v>10000</v>
      </c>
      <c r="H416" s="189">
        <f t="shared" si="77"/>
        <v>9000</v>
      </c>
      <c r="I416" s="188">
        <f t="shared" si="72"/>
        <v>90</v>
      </c>
    </row>
    <row r="417" spans="1:9" ht="22.5">
      <c r="A417" s="83">
        <f t="shared" si="75"/>
        <v>2</v>
      </c>
      <c r="B417" s="44" t="s">
        <v>66</v>
      </c>
      <c r="C417" s="45" t="s">
        <v>183</v>
      </c>
      <c r="D417" s="45" t="s">
        <v>166</v>
      </c>
      <c r="E417" s="45" t="s">
        <v>308</v>
      </c>
      <c r="F417" s="45" t="s">
        <v>67</v>
      </c>
      <c r="G417" s="189">
        <f t="shared" si="77"/>
        <v>10000</v>
      </c>
      <c r="H417" s="189">
        <f t="shared" si="77"/>
        <v>9000</v>
      </c>
      <c r="I417" s="188">
        <f t="shared" si="72"/>
        <v>90</v>
      </c>
    </row>
    <row r="418" spans="1:9" ht="22.5">
      <c r="A418" s="83">
        <f t="shared" si="75"/>
        <v>3</v>
      </c>
      <c r="B418" s="44" t="s">
        <v>263</v>
      </c>
      <c r="C418" s="45" t="s">
        <v>183</v>
      </c>
      <c r="D418" s="45" t="s">
        <v>166</v>
      </c>
      <c r="E418" s="45" t="s">
        <v>308</v>
      </c>
      <c r="F418" s="45" t="s">
        <v>68</v>
      </c>
      <c r="G418" s="189">
        <f t="shared" si="77"/>
        <v>10000</v>
      </c>
      <c r="H418" s="189">
        <f t="shared" si="77"/>
        <v>9000</v>
      </c>
      <c r="I418" s="188">
        <f t="shared" si="72"/>
        <v>90</v>
      </c>
    </row>
    <row r="419" spans="1:9" ht="22.5">
      <c r="A419" s="83">
        <f t="shared" si="75"/>
        <v>4</v>
      </c>
      <c r="B419" s="44" t="s">
        <v>73</v>
      </c>
      <c r="C419" s="45" t="s">
        <v>183</v>
      </c>
      <c r="D419" s="45" t="s">
        <v>166</v>
      </c>
      <c r="E419" s="45" t="s">
        <v>1101</v>
      </c>
      <c r="F419" s="45" t="s">
        <v>74</v>
      </c>
      <c r="G419" s="189">
        <v>10000</v>
      </c>
      <c r="H419" s="189">
        <v>9000</v>
      </c>
      <c r="I419" s="188">
        <f t="shared" si="72"/>
        <v>90</v>
      </c>
    </row>
    <row r="420" spans="1:9" ht="12.75">
      <c r="A420" s="83">
        <f t="shared" si="75"/>
        <v>5</v>
      </c>
      <c r="B420" s="44" t="s">
        <v>488</v>
      </c>
      <c r="C420" s="45" t="s">
        <v>484</v>
      </c>
      <c r="D420" s="45"/>
      <c r="E420" s="45" t="s">
        <v>1101</v>
      </c>
      <c r="F420" s="45"/>
      <c r="G420" s="192">
        <f>G421</f>
        <v>427430</v>
      </c>
      <c r="H420" s="192">
        <f>H422+H423</f>
        <v>427430</v>
      </c>
      <c r="I420" s="188">
        <f t="shared" si="72"/>
        <v>100</v>
      </c>
    </row>
    <row r="421" spans="1:9" ht="12.75">
      <c r="A421" s="83">
        <f t="shared" si="75"/>
        <v>6</v>
      </c>
      <c r="B421" s="44"/>
      <c r="C421" s="45" t="s">
        <v>484</v>
      </c>
      <c r="D421" s="45" t="s">
        <v>199</v>
      </c>
      <c r="E421" s="45" t="s">
        <v>1101</v>
      </c>
      <c r="F421" s="45"/>
      <c r="G421" s="189">
        <f>G422+G423</f>
        <v>427430</v>
      </c>
      <c r="H421" s="189">
        <f>H422</f>
        <v>307430</v>
      </c>
      <c r="I421" s="188">
        <f t="shared" si="72"/>
        <v>71.92522752263528</v>
      </c>
    </row>
    <row r="422" spans="1:9" ht="22.5">
      <c r="A422" s="83">
        <f t="shared" si="75"/>
        <v>7</v>
      </c>
      <c r="B422" s="44" t="s">
        <v>485</v>
      </c>
      <c r="C422" s="45" t="s">
        <v>484</v>
      </c>
      <c r="D422" s="45" t="s">
        <v>199</v>
      </c>
      <c r="E422" s="45" t="s">
        <v>1101</v>
      </c>
      <c r="F422" s="45" t="s">
        <v>487</v>
      </c>
      <c r="G422" s="189">
        <v>307430</v>
      </c>
      <c r="H422" s="189">
        <v>307430</v>
      </c>
      <c r="I422" s="188">
        <f t="shared" si="72"/>
        <v>100</v>
      </c>
    </row>
    <row r="423" spans="1:9" ht="45">
      <c r="A423" s="83">
        <f t="shared" si="75"/>
        <v>8</v>
      </c>
      <c r="B423" s="44" t="s">
        <v>486</v>
      </c>
      <c r="C423" s="45" t="s">
        <v>484</v>
      </c>
      <c r="D423" s="45" t="s">
        <v>199</v>
      </c>
      <c r="E423" s="45"/>
      <c r="F423" s="45" t="s">
        <v>487</v>
      </c>
      <c r="G423" s="189">
        <v>120000</v>
      </c>
      <c r="H423" s="189">
        <v>120000</v>
      </c>
      <c r="I423" s="188">
        <f t="shared" si="72"/>
        <v>100</v>
      </c>
    </row>
    <row r="424" spans="1:9" ht="12.75">
      <c r="A424" s="37"/>
      <c r="B424" s="38"/>
      <c r="C424" s="39"/>
      <c r="D424" s="39"/>
      <c r="E424" s="181"/>
      <c r="F424" s="39"/>
      <c r="G424" s="197"/>
      <c r="H424" s="197"/>
      <c r="I424" s="197"/>
    </row>
    <row r="425" spans="1:9" ht="12.75">
      <c r="A425" s="37"/>
      <c r="B425" s="40"/>
      <c r="C425" s="39"/>
      <c r="D425" s="39"/>
      <c r="E425" s="181"/>
      <c r="F425" s="39"/>
      <c r="G425" s="197"/>
      <c r="H425" s="197"/>
      <c r="I425" s="197"/>
    </row>
    <row r="426" spans="1:9" ht="12.75">
      <c r="A426" s="37"/>
      <c r="B426" s="40"/>
      <c r="C426" s="39"/>
      <c r="D426" s="39"/>
      <c r="E426" s="181"/>
      <c r="F426" s="39"/>
      <c r="G426" s="197"/>
      <c r="H426" s="197"/>
      <c r="I426" s="197"/>
    </row>
    <row r="427" spans="1:9" ht="12.75">
      <c r="A427" s="37"/>
      <c r="B427" s="41"/>
      <c r="C427" s="42"/>
      <c r="D427" s="42"/>
      <c r="E427" s="39"/>
      <c r="F427" s="42"/>
      <c r="G427" s="198"/>
      <c r="H427" s="198"/>
      <c r="I427" s="198"/>
    </row>
    <row r="428" ht="12.75">
      <c r="E428" s="39"/>
    </row>
    <row r="429" ht="12.75">
      <c r="E429" s="39"/>
    </row>
    <row r="430" ht="12.75">
      <c r="E430" s="42"/>
    </row>
  </sheetData>
  <sheetProtection/>
  <autoFilter ref="A8:I423"/>
  <mergeCells count="8">
    <mergeCell ref="H9:H10"/>
    <mergeCell ref="I9:I10"/>
    <mergeCell ref="A5:G5"/>
    <mergeCell ref="A6:I6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8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16"/>
  <sheetViews>
    <sheetView zoomScale="115" zoomScaleNormal="115" zoomScalePageLayoutView="0" workbookViewId="0" topLeftCell="A1">
      <selection activeCell="F3" sqref="F3:G3"/>
    </sheetView>
  </sheetViews>
  <sheetFormatPr defaultColWidth="9.00390625" defaultRowHeight="12.75"/>
  <cols>
    <col min="1" max="1" width="6.75390625" style="46" customWidth="1"/>
    <col min="2" max="2" width="40.75390625" style="46" customWidth="1"/>
    <col min="3" max="3" width="10.75390625" style="46" customWidth="1"/>
    <col min="4" max="4" width="9.125" style="46" customWidth="1"/>
    <col min="5" max="5" width="7.375" style="46" customWidth="1"/>
    <col min="6" max="6" width="7.625" style="46" customWidth="1"/>
    <col min="7" max="9" width="15.75390625" style="207" customWidth="1"/>
    <col min="10" max="11" width="10.625" style="46" customWidth="1"/>
    <col min="12" max="16384" width="9.125" style="46" customWidth="1"/>
  </cols>
  <sheetData>
    <row r="1" spans="1:9" ht="12.75">
      <c r="A1" s="104"/>
      <c r="B1" s="24"/>
      <c r="C1" s="128"/>
      <c r="D1" s="129"/>
      <c r="E1" s="105"/>
      <c r="F1" s="105"/>
      <c r="G1" s="203" t="s">
        <v>275</v>
      </c>
      <c r="H1" s="203"/>
      <c r="I1" s="203"/>
    </row>
    <row r="2" spans="1:9" ht="12.75">
      <c r="A2" s="27"/>
      <c r="B2" s="28"/>
      <c r="C2" s="128"/>
      <c r="D2" s="129"/>
      <c r="E2" s="130"/>
      <c r="F2" s="130"/>
      <c r="G2" s="204" t="s">
        <v>276</v>
      </c>
      <c r="H2" s="204"/>
      <c r="I2" s="204"/>
    </row>
    <row r="3" spans="1:18" ht="12.75">
      <c r="A3" s="28"/>
      <c r="B3" s="28"/>
      <c r="C3" s="128"/>
      <c r="D3" s="129"/>
      <c r="E3" s="28"/>
      <c r="F3" s="2" t="s">
        <v>1147</v>
      </c>
      <c r="G3" s="203"/>
      <c r="H3" s="203"/>
      <c r="I3" s="203"/>
      <c r="L3" s="47"/>
      <c r="M3" s="47"/>
      <c r="N3" s="47"/>
      <c r="O3" s="47"/>
      <c r="P3" s="47"/>
      <c r="Q3" s="47"/>
      <c r="R3" s="47"/>
    </row>
    <row r="4" spans="1:9" ht="12.75">
      <c r="A4" s="28"/>
      <c r="B4" s="28"/>
      <c r="C4" s="28"/>
      <c r="D4" s="28"/>
      <c r="E4" s="28"/>
      <c r="F4" s="28"/>
      <c r="G4" s="206"/>
      <c r="H4" s="206"/>
      <c r="I4" s="206"/>
    </row>
    <row r="5" spans="1:8" ht="15.75">
      <c r="A5" s="325"/>
      <c r="B5" s="325"/>
      <c r="C5" s="325"/>
      <c r="D5" s="325"/>
      <c r="E5" s="325"/>
      <c r="F5" s="325"/>
      <c r="G5" s="325"/>
      <c r="H5" s="208"/>
    </row>
    <row r="6" spans="1:8" ht="66.75" customHeight="1">
      <c r="A6" s="325" t="s">
        <v>1128</v>
      </c>
      <c r="B6" s="325"/>
      <c r="C6" s="325"/>
      <c r="D6" s="326"/>
      <c r="E6" s="326"/>
      <c r="F6" s="326"/>
      <c r="G6" s="327"/>
      <c r="H6" s="213"/>
    </row>
    <row r="7" spans="1:9" ht="15.75">
      <c r="A7" s="101"/>
      <c r="B7" s="101"/>
      <c r="C7" s="101"/>
      <c r="D7" s="101"/>
      <c r="E7" s="101"/>
      <c r="F7" s="101"/>
      <c r="G7" s="208"/>
      <c r="H7" s="208"/>
      <c r="I7" s="208"/>
    </row>
    <row r="8" spans="1:9" ht="12.75">
      <c r="A8" s="98"/>
      <c r="B8" s="98"/>
      <c r="C8" s="64"/>
      <c r="D8" s="64"/>
      <c r="E8" s="63"/>
      <c r="F8" s="64" t="s">
        <v>240</v>
      </c>
      <c r="G8" s="209"/>
      <c r="H8" s="209"/>
      <c r="I8" s="209"/>
    </row>
    <row r="9" spans="1:9" ht="12.75">
      <c r="A9" s="318" t="s">
        <v>241</v>
      </c>
      <c r="B9" s="318" t="s">
        <v>274</v>
      </c>
      <c r="C9" s="320" t="s">
        <v>242</v>
      </c>
      <c r="D9" s="321"/>
      <c r="E9" s="321"/>
      <c r="F9" s="321"/>
      <c r="G9" s="332" t="s">
        <v>1118</v>
      </c>
      <c r="H9" s="332" t="s">
        <v>1119</v>
      </c>
      <c r="I9" s="332" t="s">
        <v>1120</v>
      </c>
    </row>
    <row r="10" spans="1:9" ht="22.5">
      <c r="A10" s="319"/>
      <c r="B10" s="319"/>
      <c r="C10" s="69" t="s">
        <v>245</v>
      </c>
      <c r="D10" s="69" t="s">
        <v>246</v>
      </c>
      <c r="E10" s="69" t="s">
        <v>243</v>
      </c>
      <c r="F10" s="69" t="s">
        <v>244</v>
      </c>
      <c r="G10" s="333"/>
      <c r="H10" s="333"/>
      <c r="I10" s="333"/>
    </row>
    <row r="11" spans="1:9" ht="12.75">
      <c r="A11" s="78" t="s">
        <v>164</v>
      </c>
      <c r="B11" s="78" t="s">
        <v>188</v>
      </c>
      <c r="C11" s="78" t="s">
        <v>231</v>
      </c>
      <c r="D11" s="78" t="s">
        <v>247</v>
      </c>
      <c r="E11" s="78" t="s">
        <v>58</v>
      </c>
      <c r="F11" s="78" t="s">
        <v>59</v>
      </c>
      <c r="G11" s="210" t="s">
        <v>248</v>
      </c>
      <c r="H11" s="216">
        <v>8</v>
      </c>
      <c r="I11" s="216">
        <v>9</v>
      </c>
    </row>
    <row r="12" spans="1:9" ht="12.75">
      <c r="A12" s="79" t="s">
        <v>164</v>
      </c>
      <c r="B12" s="80" t="s">
        <v>251</v>
      </c>
      <c r="C12" s="79"/>
      <c r="D12" s="81"/>
      <c r="E12" s="79"/>
      <c r="F12" s="79"/>
      <c r="G12" s="211">
        <v>76952694.59</v>
      </c>
      <c r="H12" s="211">
        <v>71316844.08</v>
      </c>
      <c r="I12" s="211">
        <f>H12*100/G12</f>
        <v>92.67621421182517</v>
      </c>
    </row>
    <row r="13" spans="1:9" ht="44.25" customHeight="1">
      <c r="A13" s="78" t="s">
        <v>188</v>
      </c>
      <c r="B13" s="97" t="s">
        <v>922</v>
      </c>
      <c r="C13" s="100" t="s">
        <v>923</v>
      </c>
      <c r="D13" s="69"/>
      <c r="E13" s="78"/>
      <c r="F13" s="78"/>
      <c r="G13" s="214">
        <f>G14</f>
        <v>166700</v>
      </c>
      <c r="H13" s="214">
        <f>H14</f>
        <v>144645.07</v>
      </c>
      <c r="I13" s="211">
        <f aca="true" t="shared" si="0" ref="I13:I76">H13*100/G13</f>
        <v>86.76968806238752</v>
      </c>
    </row>
    <row r="14" spans="1:9" ht="23.25" customHeight="1">
      <c r="A14" s="78" t="s">
        <v>58</v>
      </c>
      <c r="B14" s="97" t="s">
        <v>985</v>
      </c>
      <c r="C14" s="100" t="s">
        <v>924</v>
      </c>
      <c r="D14" s="69"/>
      <c r="E14" s="78"/>
      <c r="F14" s="78"/>
      <c r="G14" s="211">
        <f>G19+G24+G29+G34+G39+G44</f>
        <v>166700</v>
      </c>
      <c r="H14" s="211">
        <f>H19+H24+H29+H34+H39+H44</f>
        <v>144645.07</v>
      </c>
      <c r="I14" s="211">
        <f t="shared" si="0"/>
        <v>86.76968806238752</v>
      </c>
    </row>
    <row r="15" spans="1:9" ht="56.25" customHeight="1">
      <c r="A15" s="79" t="s">
        <v>59</v>
      </c>
      <c r="B15" s="44" t="s">
        <v>925</v>
      </c>
      <c r="C15" s="99" t="str">
        <f>C16</f>
        <v>1519551</v>
      </c>
      <c r="D15" s="69"/>
      <c r="E15" s="69"/>
      <c r="F15" s="69"/>
      <c r="G15" s="211">
        <f aca="true" t="shared" si="1" ref="G15:H18">G16</f>
        <v>5000</v>
      </c>
      <c r="H15" s="211">
        <f t="shared" si="1"/>
        <v>4736.67</v>
      </c>
      <c r="I15" s="211">
        <f t="shared" si="0"/>
        <v>94.7334</v>
      </c>
    </row>
    <row r="16" spans="1:9" ht="22.5">
      <c r="A16" s="78" t="s">
        <v>231</v>
      </c>
      <c r="B16" s="44" t="s">
        <v>66</v>
      </c>
      <c r="C16" s="99" t="str">
        <f>C17</f>
        <v>1519551</v>
      </c>
      <c r="D16" s="69" t="s">
        <v>67</v>
      </c>
      <c r="E16" s="69"/>
      <c r="F16" s="69"/>
      <c r="G16" s="211">
        <f t="shared" si="1"/>
        <v>5000</v>
      </c>
      <c r="H16" s="211">
        <f t="shared" si="1"/>
        <v>4736.67</v>
      </c>
      <c r="I16" s="211">
        <f t="shared" si="0"/>
        <v>94.7334</v>
      </c>
    </row>
    <row r="17" spans="1:9" ht="22.5">
      <c r="A17" s="78" t="s">
        <v>247</v>
      </c>
      <c r="B17" s="44" t="s">
        <v>263</v>
      </c>
      <c r="C17" s="99" t="str">
        <f>C18</f>
        <v>1519551</v>
      </c>
      <c r="D17" s="69" t="s">
        <v>68</v>
      </c>
      <c r="E17" s="69"/>
      <c r="F17" s="69"/>
      <c r="G17" s="211">
        <f t="shared" si="1"/>
        <v>5000</v>
      </c>
      <c r="H17" s="211">
        <f t="shared" si="1"/>
        <v>4736.67</v>
      </c>
      <c r="I17" s="211">
        <f t="shared" si="0"/>
        <v>94.7334</v>
      </c>
    </row>
    <row r="18" spans="1:9" ht="12.75">
      <c r="A18" s="79" t="s">
        <v>248</v>
      </c>
      <c r="B18" s="44" t="s">
        <v>926</v>
      </c>
      <c r="C18" s="99" t="str">
        <f>C19</f>
        <v>1519551</v>
      </c>
      <c r="D18" s="69" t="s">
        <v>68</v>
      </c>
      <c r="E18" s="69" t="s">
        <v>199</v>
      </c>
      <c r="F18" s="69" t="s">
        <v>174</v>
      </c>
      <c r="G18" s="211">
        <f t="shared" si="1"/>
        <v>5000</v>
      </c>
      <c r="H18" s="211">
        <f t="shared" si="1"/>
        <v>4736.67</v>
      </c>
      <c r="I18" s="211">
        <f t="shared" si="0"/>
        <v>94.7334</v>
      </c>
    </row>
    <row r="19" spans="1:10" ht="12.75">
      <c r="A19" s="78" t="s">
        <v>249</v>
      </c>
      <c r="B19" s="44" t="s">
        <v>928</v>
      </c>
      <c r="C19" s="99" t="s">
        <v>287</v>
      </c>
      <c r="D19" s="69" t="s">
        <v>68</v>
      </c>
      <c r="E19" s="69" t="s">
        <v>199</v>
      </c>
      <c r="F19" s="69" t="s">
        <v>203</v>
      </c>
      <c r="G19" s="211">
        <v>5000</v>
      </c>
      <c r="H19" s="211">
        <v>4736.67</v>
      </c>
      <c r="I19" s="211">
        <f t="shared" si="0"/>
        <v>94.7334</v>
      </c>
      <c r="J19" s="47"/>
    </row>
    <row r="20" spans="1:9" ht="56.25" customHeight="1">
      <c r="A20" s="78" t="s">
        <v>250</v>
      </c>
      <c r="B20" s="44" t="s">
        <v>927</v>
      </c>
      <c r="C20" s="99">
        <f>C21</f>
        <v>1519552</v>
      </c>
      <c r="D20" s="69"/>
      <c r="E20" s="69"/>
      <c r="F20" s="69"/>
      <c r="G20" s="211">
        <f aca="true" t="shared" si="2" ref="G20:H23">G21</f>
        <v>21700</v>
      </c>
      <c r="H20" s="211">
        <f t="shared" si="2"/>
        <v>0</v>
      </c>
      <c r="I20" s="211">
        <f t="shared" si="0"/>
        <v>0</v>
      </c>
    </row>
    <row r="21" spans="1:10" ht="22.5">
      <c r="A21" s="79" t="s">
        <v>203</v>
      </c>
      <c r="B21" s="44" t="s">
        <v>66</v>
      </c>
      <c r="C21" s="99">
        <f>C22</f>
        <v>1519552</v>
      </c>
      <c r="D21" s="69" t="s">
        <v>67</v>
      </c>
      <c r="E21" s="69"/>
      <c r="F21" s="69"/>
      <c r="G21" s="211">
        <f t="shared" si="2"/>
        <v>21700</v>
      </c>
      <c r="H21" s="211">
        <f t="shared" si="2"/>
        <v>0</v>
      </c>
      <c r="I21" s="211">
        <f t="shared" si="0"/>
        <v>0</v>
      </c>
      <c r="J21" s="47"/>
    </row>
    <row r="22" spans="1:9" ht="22.5">
      <c r="A22" s="78" t="s">
        <v>183</v>
      </c>
      <c r="B22" s="44" t="s">
        <v>263</v>
      </c>
      <c r="C22" s="99">
        <f>C23</f>
        <v>1519552</v>
      </c>
      <c r="D22" s="69" t="s">
        <v>68</v>
      </c>
      <c r="E22" s="69"/>
      <c r="F22" s="69"/>
      <c r="G22" s="211">
        <f t="shared" si="2"/>
        <v>21700</v>
      </c>
      <c r="H22" s="211">
        <f t="shared" si="2"/>
        <v>0</v>
      </c>
      <c r="I22" s="211">
        <f t="shared" si="0"/>
        <v>0</v>
      </c>
    </row>
    <row r="23" spans="1:9" ht="12.75">
      <c r="A23" s="78" t="s">
        <v>547</v>
      </c>
      <c r="B23" s="44" t="s">
        <v>926</v>
      </c>
      <c r="C23" s="99">
        <f>C24</f>
        <v>1519552</v>
      </c>
      <c r="D23" s="69" t="s">
        <v>68</v>
      </c>
      <c r="E23" s="69" t="s">
        <v>199</v>
      </c>
      <c r="F23" s="69" t="s">
        <v>174</v>
      </c>
      <c r="G23" s="211">
        <f t="shared" si="2"/>
        <v>21700</v>
      </c>
      <c r="H23" s="211">
        <f t="shared" si="2"/>
        <v>0</v>
      </c>
      <c r="I23" s="211">
        <f t="shared" si="0"/>
        <v>0</v>
      </c>
    </row>
    <row r="24" spans="1:9" ht="12.75">
      <c r="A24" s="79" t="s">
        <v>256</v>
      </c>
      <c r="B24" s="44" t="s">
        <v>928</v>
      </c>
      <c r="C24" s="99">
        <v>1519552</v>
      </c>
      <c r="D24" s="69" t="s">
        <v>68</v>
      </c>
      <c r="E24" s="69" t="s">
        <v>199</v>
      </c>
      <c r="F24" s="69" t="s">
        <v>203</v>
      </c>
      <c r="G24" s="211">
        <v>21700</v>
      </c>
      <c r="H24" s="211"/>
      <c r="I24" s="211">
        <f t="shared" si="0"/>
        <v>0</v>
      </c>
    </row>
    <row r="25" spans="1:9" ht="12.75">
      <c r="A25" s="78" t="s">
        <v>484</v>
      </c>
      <c r="B25" s="44" t="s">
        <v>929</v>
      </c>
      <c r="C25" s="99">
        <f>C26</f>
        <v>1519553</v>
      </c>
      <c r="D25" s="69"/>
      <c r="E25" s="69"/>
      <c r="F25" s="69"/>
      <c r="G25" s="211">
        <f aca="true" t="shared" si="3" ref="G25:H28">G26</f>
        <v>60000</v>
      </c>
      <c r="H25" s="211">
        <f t="shared" si="3"/>
        <v>59989.91</v>
      </c>
      <c r="I25" s="211">
        <f t="shared" si="0"/>
        <v>99.98318333333333</v>
      </c>
    </row>
    <row r="26" spans="1:10" ht="22.5">
      <c r="A26" s="78" t="s">
        <v>548</v>
      </c>
      <c r="B26" s="44" t="s">
        <v>66</v>
      </c>
      <c r="C26" s="99">
        <f>C27</f>
        <v>1519553</v>
      </c>
      <c r="D26" s="69" t="s">
        <v>67</v>
      </c>
      <c r="E26" s="69"/>
      <c r="F26" s="69"/>
      <c r="G26" s="211">
        <f t="shared" si="3"/>
        <v>60000</v>
      </c>
      <c r="H26" s="211">
        <f t="shared" si="3"/>
        <v>59989.91</v>
      </c>
      <c r="I26" s="211">
        <f t="shared" si="0"/>
        <v>99.98318333333333</v>
      </c>
      <c r="J26" s="47"/>
    </row>
    <row r="27" spans="1:9" ht="22.5">
      <c r="A27" s="79" t="s">
        <v>549</v>
      </c>
      <c r="B27" s="44" t="s">
        <v>263</v>
      </c>
      <c r="C27" s="99">
        <f>C28</f>
        <v>1519553</v>
      </c>
      <c r="D27" s="69" t="s">
        <v>68</v>
      </c>
      <c r="E27" s="69"/>
      <c r="F27" s="69"/>
      <c r="G27" s="211">
        <f t="shared" si="3"/>
        <v>60000</v>
      </c>
      <c r="H27" s="211">
        <f t="shared" si="3"/>
        <v>59989.91</v>
      </c>
      <c r="I27" s="211">
        <f t="shared" si="0"/>
        <v>99.98318333333333</v>
      </c>
    </row>
    <row r="28" spans="1:9" ht="12.75">
      <c r="A28" s="78" t="s">
        <v>550</v>
      </c>
      <c r="B28" s="44" t="s">
        <v>926</v>
      </c>
      <c r="C28" s="99">
        <f>C29</f>
        <v>1519553</v>
      </c>
      <c r="D28" s="69" t="s">
        <v>68</v>
      </c>
      <c r="E28" s="69" t="s">
        <v>199</v>
      </c>
      <c r="F28" s="69" t="s">
        <v>174</v>
      </c>
      <c r="G28" s="211">
        <f t="shared" si="3"/>
        <v>60000</v>
      </c>
      <c r="H28" s="211">
        <f t="shared" si="3"/>
        <v>59989.91</v>
      </c>
      <c r="I28" s="211">
        <f t="shared" si="0"/>
        <v>99.98318333333333</v>
      </c>
    </row>
    <row r="29" spans="1:9" ht="12.75">
      <c r="A29" s="78" t="s">
        <v>551</v>
      </c>
      <c r="B29" s="44" t="s">
        <v>928</v>
      </c>
      <c r="C29" s="99">
        <v>1519553</v>
      </c>
      <c r="D29" s="69" t="s">
        <v>68</v>
      </c>
      <c r="E29" s="69" t="s">
        <v>199</v>
      </c>
      <c r="F29" s="69" t="s">
        <v>203</v>
      </c>
      <c r="G29" s="211">
        <v>60000</v>
      </c>
      <c r="H29" s="211">
        <v>59989.91</v>
      </c>
      <c r="I29" s="211">
        <f t="shared" si="0"/>
        <v>99.98318333333333</v>
      </c>
    </row>
    <row r="30" spans="1:9" ht="57" customHeight="1">
      <c r="A30" s="79" t="s">
        <v>552</v>
      </c>
      <c r="B30" s="44" t="s">
        <v>930</v>
      </c>
      <c r="C30" s="99">
        <f>C31</f>
        <v>1519554</v>
      </c>
      <c r="D30" s="69"/>
      <c r="E30" s="69"/>
      <c r="F30" s="69"/>
      <c r="G30" s="211">
        <f aca="true" t="shared" si="4" ref="G30:H33">G31</f>
        <v>20000</v>
      </c>
      <c r="H30" s="211">
        <f t="shared" si="4"/>
        <v>19918.49</v>
      </c>
      <c r="I30" s="211">
        <f t="shared" si="0"/>
        <v>99.59245000000001</v>
      </c>
    </row>
    <row r="31" spans="1:10" ht="22.5">
      <c r="A31" s="78" t="s">
        <v>553</v>
      </c>
      <c r="B31" s="44" t="s">
        <v>66</v>
      </c>
      <c r="C31" s="99">
        <f>C32</f>
        <v>1519554</v>
      </c>
      <c r="D31" s="69" t="s">
        <v>67</v>
      </c>
      <c r="E31" s="69"/>
      <c r="F31" s="69"/>
      <c r="G31" s="211">
        <f t="shared" si="4"/>
        <v>20000</v>
      </c>
      <c r="H31" s="211">
        <f t="shared" si="4"/>
        <v>19918.49</v>
      </c>
      <c r="I31" s="211">
        <f t="shared" si="0"/>
        <v>99.59245000000001</v>
      </c>
      <c r="J31" s="47"/>
    </row>
    <row r="32" spans="1:9" ht="22.5">
      <c r="A32" s="78" t="s">
        <v>554</v>
      </c>
      <c r="B32" s="44" t="s">
        <v>263</v>
      </c>
      <c r="C32" s="99">
        <f>C33</f>
        <v>1519554</v>
      </c>
      <c r="D32" s="69" t="s">
        <v>68</v>
      </c>
      <c r="E32" s="69"/>
      <c r="F32" s="69"/>
      <c r="G32" s="211">
        <f t="shared" si="4"/>
        <v>20000</v>
      </c>
      <c r="H32" s="211">
        <f t="shared" si="4"/>
        <v>19918.49</v>
      </c>
      <c r="I32" s="211">
        <f t="shared" si="0"/>
        <v>99.59245000000001</v>
      </c>
    </row>
    <row r="33" spans="1:9" ht="12.75">
      <c r="A33" s="79" t="s">
        <v>555</v>
      </c>
      <c r="B33" s="44" t="s">
        <v>926</v>
      </c>
      <c r="C33" s="99">
        <f>C34</f>
        <v>1519554</v>
      </c>
      <c r="D33" s="69" t="s">
        <v>68</v>
      </c>
      <c r="E33" s="69" t="s">
        <v>199</v>
      </c>
      <c r="F33" s="69" t="s">
        <v>174</v>
      </c>
      <c r="G33" s="211">
        <f t="shared" si="4"/>
        <v>20000</v>
      </c>
      <c r="H33" s="211">
        <f t="shared" si="4"/>
        <v>19918.49</v>
      </c>
      <c r="I33" s="211">
        <f t="shared" si="0"/>
        <v>99.59245000000001</v>
      </c>
    </row>
    <row r="34" spans="1:9" ht="12.75">
      <c r="A34" s="78" t="s">
        <v>556</v>
      </c>
      <c r="B34" s="44" t="s">
        <v>928</v>
      </c>
      <c r="C34" s="99">
        <v>1519554</v>
      </c>
      <c r="D34" s="69" t="s">
        <v>68</v>
      </c>
      <c r="E34" s="69" t="s">
        <v>199</v>
      </c>
      <c r="F34" s="69" t="s">
        <v>203</v>
      </c>
      <c r="G34" s="211">
        <v>20000</v>
      </c>
      <c r="H34" s="211">
        <v>19918.49</v>
      </c>
      <c r="I34" s="211">
        <f t="shared" si="0"/>
        <v>99.59245000000001</v>
      </c>
    </row>
    <row r="35" spans="1:9" ht="57" customHeight="1">
      <c r="A35" s="78" t="s">
        <v>557</v>
      </c>
      <c r="B35" s="44" t="s">
        <v>931</v>
      </c>
      <c r="C35" s="99">
        <f>C36</f>
        <v>1519555</v>
      </c>
      <c r="D35" s="69"/>
      <c r="E35" s="69"/>
      <c r="F35" s="69"/>
      <c r="G35" s="211">
        <f aca="true" t="shared" si="5" ref="G35:H38">G36</f>
        <v>10000</v>
      </c>
      <c r="H35" s="211">
        <f t="shared" si="5"/>
        <v>10000</v>
      </c>
      <c r="I35" s="211">
        <f t="shared" si="0"/>
        <v>100</v>
      </c>
    </row>
    <row r="36" spans="1:10" ht="22.5">
      <c r="A36" s="79" t="s">
        <v>558</v>
      </c>
      <c r="B36" s="44" t="s">
        <v>66</v>
      </c>
      <c r="C36" s="99">
        <f>C37</f>
        <v>1519555</v>
      </c>
      <c r="D36" s="69" t="s">
        <v>67</v>
      </c>
      <c r="E36" s="69"/>
      <c r="F36" s="69"/>
      <c r="G36" s="211">
        <f t="shared" si="5"/>
        <v>10000</v>
      </c>
      <c r="H36" s="211">
        <f t="shared" si="5"/>
        <v>10000</v>
      </c>
      <c r="I36" s="211">
        <f t="shared" si="0"/>
        <v>100</v>
      </c>
      <c r="J36" s="47"/>
    </row>
    <row r="37" spans="1:9" ht="22.5">
      <c r="A37" s="78" t="s">
        <v>559</v>
      </c>
      <c r="B37" s="44" t="s">
        <v>263</v>
      </c>
      <c r="C37" s="99">
        <f>C38</f>
        <v>1519555</v>
      </c>
      <c r="D37" s="69" t="s">
        <v>68</v>
      </c>
      <c r="E37" s="69"/>
      <c r="F37" s="69"/>
      <c r="G37" s="211">
        <f t="shared" si="5"/>
        <v>10000</v>
      </c>
      <c r="H37" s="211">
        <f t="shared" si="5"/>
        <v>10000</v>
      </c>
      <c r="I37" s="211">
        <f t="shared" si="0"/>
        <v>100</v>
      </c>
    </row>
    <row r="38" spans="1:9" ht="12.75">
      <c r="A38" s="78" t="s">
        <v>560</v>
      </c>
      <c r="B38" s="44" t="s">
        <v>926</v>
      </c>
      <c r="C38" s="99">
        <f>C39</f>
        <v>1519555</v>
      </c>
      <c r="D38" s="69" t="s">
        <v>68</v>
      </c>
      <c r="E38" s="69" t="s">
        <v>199</v>
      </c>
      <c r="F38" s="69" t="s">
        <v>174</v>
      </c>
      <c r="G38" s="211">
        <f t="shared" si="5"/>
        <v>10000</v>
      </c>
      <c r="H38" s="211">
        <f t="shared" si="5"/>
        <v>10000</v>
      </c>
      <c r="I38" s="211">
        <f t="shared" si="0"/>
        <v>100</v>
      </c>
    </row>
    <row r="39" spans="1:9" ht="12.75">
      <c r="A39" s="79" t="s">
        <v>561</v>
      </c>
      <c r="B39" s="44" t="s">
        <v>928</v>
      </c>
      <c r="C39" s="99">
        <v>1519555</v>
      </c>
      <c r="D39" s="69" t="s">
        <v>68</v>
      </c>
      <c r="E39" s="69" t="s">
        <v>199</v>
      </c>
      <c r="F39" s="69" t="s">
        <v>203</v>
      </c>
      <c r="G39" s="211">
        <v>10000</v>
      </c>
      <c r="H39" s="211">
        <v>10000</v>
      </c>
      <c r="I39" s="211">
        <f t="shared" si="0"/>
        <v>100</v>
      </c>
    </row>
    <row r="40" spans="1:9" ht="56.25" customHeight="1">
      <c r="A40" s="78" t="s">
        <v>562</v>
      </c>
      <c r="B40" s="44" t="s">
        <v>941</v>
      </c>
      <c r="C40" s="99">
        <f>C41</f>
        <v>1519556</v>
      </c>
      <c r="D40" s="69"/>
      <c r="E40" s="69"/>
      <c r="F40" s="69"/>
      <c r="G40" s="211">
        <f aca="true" t="shared" si="6" ref="G40:H43">G41</f>
        <v>50000</v>
      </c>
      <c r="H40" s="211">
        <f t="shared" si="6"/>
        <v>50000</v>
      </c>
      <c r="I40" s="211">
        <f t="shared" si="0"/>
        <v>100</v>
      </c>
    </row>
    <row r="41" spans="1:10" ht="22.5">
      <c r="A41" s="78" t="s">
        <v>563</v>
      </c>
      <c r="B41" s="44" t="s">
        <v>66</v>
      </c>
      <c r="C41" s="99">
        <f>C42</f>
        <v>1519556</v>
      </c>
      <c r="D41" s="69" t="s">
        <v>67</v>
      </c>
      <c r="E41" s="69"/>
      <c r="F41" s="69"/>
      <c r="G41" s="211">
        <f t="shared" si="6"/>
        <v>50000</v>
      </c>
      <c r="H41" s="211">
        <f t="shared" si="6"/>
        <v>50000</v>
      </c>
      <c r="I41" s="211">
        <f t="shared" si="0"/>
        <v>100</v>
      </c>
      <c r="J41" s="47"/>
    </row>
    <row r="42" spans="1:9" ht="22.5">
      <c r="A42" s="79" t="s">
        <v>564</v>
      </c>
      <c r="B42" s="44" t="s">
        <v>263</v>
      </c>
      <c r="C42" s="99">
        <f>C43</f>
        <v>1519556</v>
      </c>
      <c r="D42" s="69" t="s">
        <v>68</v>
      </c>
      <c r="E42" s="69"/>
      <c r="F42" s="69"/>
      <c r="G42" s="211">
        <f t="shared" si="6"/>
        <v>50000</v>
      </c>
      <c r="H42" s="211">
        <f t="shared" si="6"/>
        <v>50000</v>
      </c>
      <c r="I42" s="211">
        <f t="shared" si="0"/>
        <v>100</v>
      </c>
    </row>
    <row r="43" spans="1:9" ht="12.75">
      <c r="A43" s="78" t="s">
        <v>565</v>
      </c>
      <c r="B43" s="44" t="s">
        <v>926</v>
      </c>
      <c r="C43" s="99">
        <f>C44</f>
        <v>1519556</v>
      </c>
      <c r="D43" s="69" t="s">
        <v>68</v>
      </c>
      <c r="E43" s="69" t="s">
        <v>199</v>
      </c>
      <c r="F43" s="69" t="s">
        <v>174</v>
      </c>
      <c r="G43" s="211">
        <f t="shared" si="6"/>
        <v>50000</v>
      </c>
      <c r="H43" s="211">
        <f t="shared" si="6"/>
        <v>50000</v>
      </c>
      <c r="I43" s="211">
        <f t="shared" si="0"/>
        <v>100</v>
      </c>
    </row>
    <row r="44" spans="1:9" ht="12.75">
      <c r="A44" s="78" t="s">
        <v>566</v>
      </c>
      <c r="B44" s="44" t="s">
        <v>928</v>
      </c>
      <c r="C44" s="99">
        <v>1519556</v>
      </c>
      <c r="D44" s="69" t="s">
        <v>68</v>
      </c>
      <c r="E44" s="69" t="s">
        <v>199</v>
      </c>
      <c r="F44" s="69" t="s">
        <v>203</v>
      </c>
      <c r="G44" s="211">
        <v>50000</v>
      </c>
      <c r="H44" s="211">
        <v>50000</v>
      </c>
      <c r="I44" s="211">
        <f t="shared" si="0"/>
        <v>100</v>
      </c>
    </row>
    <row r="45" spans="1:9" ht="33.75" customHeight="1">
      <c r="A45" s="79" t="s">
        <v>567</v>
      </c>
      <c r="B45" s="44" t="s">
        <v>942</v>
      </c>
      <c r="C45" s="100">
        <v>1200000</v>
      </c>
      <c r="D45" s="69"/>
      <c r="E45" s="78"/>
      <c r="F45" s="78"/>
      <c r="G45" s="214">
        <f>G46</f>
        <v>29785137</v>
      </c>
      <c r="H45" s="214">
        <f>H46</f>
        <v>29783357.72</v>
      </c>
      <c r="I45" s="211">
        <f t="shared" si="0"/>
        <v>99.99402628230315</v>
      </c>
    </row>
    <row r="46" spans="1:10" ht="12.75">
      <c r="A46" s="78" t="s">
        <v>568</v>
      </c>
      <c r="B46" s="97" t="s">
        <v>986</v>
      </c>
      <c r="C46" s="100">
        <v>1209200</v>
      </c>
      <c r="D46" s="69"/>
      <c r="E46" s="78"/>
      <c r="F46" s="78"/>
      <c r="G46" s="211">
        <f>G51+G61+G66+G71+G76+G81+G86+G91+G96+G57</f>
        <v>29785137</v>
      </c>
      <c r="H46" s="211">
        <f>H51+H61+H66+H71+H76+H81+H86+H91+H96+H57</f>
        <v>29783357.72</v>
      </c>
      <c r="I46" s="211">
        <f t="shared" si="0"/>
        <v>99.99402628230315</v>
      </c>
      <c r="J46" s="47"/>
    </row>
    <row r="47" spans="1:9" ht="45.75" customHeight="1">
      <c r="A47" s="78" t="s">
        <v>569</v>
      </c>
      <c r="B47" s="44" t="s">
        <v>946</v>
      </c>
      <c r="C47" s="99">
        <f>C48</f>
        <v>1209201</v>
      </c>
      <c r="D47" s="69"/>
      <c r="E47" s="69"/>
      <c r="F47" s="69"/>
      <c r="G47" s="211">
        <f aca="true" t="shared" si="7" ref="G47:H50">G48</f>
        <v>16500000</v>
      </c>
      <c r="H47" s="211">
        <f t="shared" si="7"/>
        <v>16498976.03</v>
      </c>
      <c r="I47" s="211">
        <f t="shared" si="0"/>
        <v>99.99379412121212</v>
      </c>
    </row>
    <row r="48" spans="1:9" ht="12.75">
      <c r="A48" s="79" t="s">
        <v>570</v>
      </c>
      <c r="B48" s="44" t="s">
        <v>70</v>
      </c>
      <c r="C48" s="99">
        <f>C49</f>
        <v>1209201</v>
      </c>
      <c r="D48" s="69" t="s">
        <v>69</v>
      </c>
      <c r="E48" s="69"/>
      <c r="F48" s="69"/>
      <c r="G48" s="211">
        <f t="shared" si="7"/>
        <v>16500000</v>
      </c>
      <c r="H48" s="211">
        <f t="shared" si="7"/>
        <v>16498976.03</v>
      </c>
      <c r="I48" s="211">
        <f t="shared" si="0"/>
        <v>99.99379412121212</v>
      </c>
    </row>
    <row r="49" spans="1:10" s="48" customFormat="1" ht="33.75">
      <c r="A49" s="78" t="s">
        <v>571</v>
      </c>
      <c r="B49" s="44" t="s">
        <v>91</v>
      </c>
      <c r="C49" s="99">
        <f>C50</f>
        <v>1209201</v>
      </c>
      <c r="D49" s="69" t="s">
        <v>341</v>
      </c>
      <c r="E49" s="69"/>
      <c r="F49" s="69"/>
      <c r="G49" s="211">
        <f t="shared" si="7"/>
        <v>16500000</v>
      </c>
      <c r="H49" s="211">
        <f t="shared" si="7"/>
        <v>16498976.03</v>
      </c>
      <c r="I49" s="211">
        <f t="shared" si="0"/>
        <v>99.99379412121212</v>
      </c>
      <c r="J49" s="49"/>
    </row>
    <row r="50" spans="1:9" ht="12.75">
      <c r="A50" s="78" t="s">
        <v>572</v>
      </c>
      <c r="B50" s="44" t="s">
        <v>926</v>
      </c>
      <c r="C50" s="99">
        <f>C51</f>
        <v>1209201</v>
      </c>
      <c r="D50" s="69" t="s">
        <v>341</v>
      </c>
      <c r="E50" s="69" t="s">
        <v>194</v>
      </c>
      <c r="F50" s="69" t="s">
        <v>174</v>
      </c>
      <c r="G50" s="211">
        <f t="shared" si="7"/>
        <v>16500000</v>
      </c>
      <c r="H50" s="211">
        <f t="shared" si="7"/>
        <v>16498976.03</v>
      </c>
      <c r="I50" s="211">
        <f t="shared" si="0"/>
        <v>99.99379412121212</v>
      </c>
    </row>
    <row r="51" spans="1:9" ht="12.75">
      <c r="A51" s="79" t="s">
        <v>573</v>
      </c>
      <c r="B51" s="44" t="s">
        <v>932</v>
      </c>
      <c r="C51" s="99">
        <v>1209201</v>
      </c>
      <c r="D51" s="69" t="s">
        <v>341</v>
      </c>
      <c r="E51" s="69" t="s">
        <v>194</v>
      </c>
      <c r="F51" s="69" t="s">
        <v>177</v>
      </c>
      <c r="G51" s="211">
        <v>16500000</v>
      </c>
      <c r="H51" s="211">
        <v>16498976.03</v>
      </c>
      <c r="I51" s="211">
        <f t="shared" si="0"/>
        <v>99.99379412121212</v>
      </c>
    </row>
    <row r="52" spans="1:9" ht="12.75">
      <c r="A52" s="78" t="s">
        <v>574</v>
      </c>
      <c r="B52" s="97" t="s">
        <v>986</v>
      </c>
      <c r="C52" s="100">
        <v>1200000</v>
      </c>
      <c r="D52" s="69"/>
      <c r="E52" s="69"/>
      <c r="F52" s="69"/>
      <c r="G52" s="211"/>
      <c r="H52" s="211"/>
      <c r="I52" s="211"/>
    </row>
    <row r="53" spans="1:9" ht="78" customHeight="1">
      <c r="A53" s="78" t="s">
        <v>575</v>
      </c>
      <c r="B53" s="44" t="s">
        <v>1022</v>
      </c>
      <c r="C53" s="99">
        <f>C54</f>
        <v>1207508</v>
      </c>
      <c r="D53" s="69"/>
      <c r="E53" s="69"/>
      <c r="F53" s="69"/>
      <c r="G53" s="211">
        <f aca="true" t="shared" si="8" ref="G53:H56">G54</f>
        <v>11200000</v>
      </c>
      <c r="H53" s="211">
        <f t="shared" si="8"/>
        <v>11200000</v>
      </c>
      <c r="I53" s="211">
        <f t="shared" si="0"/>
        <v>100</v>
      </c>
    </row>
    <row r="54" spans="1:9" ht="22.5">
      <c r="A54" s="79" t="s">
        <v>576</v>
      </c>
      <c r="B54" s="44" t="s">
        <v>66</v>
      </c>
      <c r="C54" s="99">
        <f>C55</f>
        <v>1207508</v>
      </c>
      <c r="D54" s="69" t="s">
        <v>67</v>
      </c>
      <c r="E54" s="69"/>
      <c r="F54" s="69"/>
      <c r="G54" s="211">
        <f t="shared" si="8"/>
        <v>11200000</v>
      </c>
      <c r="H54" s="211">
        <f t="shared" si="8"/>
        <v>11200000</v>
      </c>
      <c r="I54" s="211">
        <f t="shared" si="0"/>
        <v>100</v>
      </c>
    </row>
    <row r="55" spans="1:9" ht="22.5">
      <c r="A55" s="78" t="s">
        <v>577</v>
      </c>
      <c r="B55" s="44" t="s">
        <v>263</v>
      </c>
      <c r="C55" s="99">
        <f>C56</f>
        <v>1207508</v>
      </c>
      <c r="D55" s="69" t="s">
        <v>68</v>
      </c>
      <c r="E55" s="69"/>
      <c r="F55" s="69"/>
      <c r="G55" s="211">
        <f t="shared" si="8"/>
        <v>11200000</v>
      </c>
      <c r="H55" s="211">
        <f t="shared" si="8"/>
        <v>11200000</v>
      </c>
      <c r="I55" s="211">
        <f t="shared" si="0"/>
        <v>100</v>
      </c>
    </row>
    <row r="56" spans="1:9" ht="12.75">
      <c r="A56" s="78" t="s">
        <v>578</v>
      </c>
      <c r="B56" s="44" t="s">
        <v>926</v>
      </c>
      <c r="C56" s="99">
        <f>C57</f>
        <v>1207508</v>
      </c>
      <c r="D56" s="69" t="s">
        <v>68</v>
      </c>
      <c r="E56" s="69" t="s">
        <v>194</v>
      </c>
      <c r="F56" s="69" t="s">
        <v>174</v>
      </c>
      <c r="G56" s="211">
        <f t="shared" si="8"/>
        <v>11200000</v>
      </c>
      <c r="H56" s="211">
        <f t="shared" si="8"/>
        <v>11200000</v>
      </c>
      <c r="I56" s="211">
        <f t="shared" si="0"/>
        <v>100</v>
      </c>
    </row>
    <row r="57" spans="1:9" ht="14.25" customHeight="1">
      <c r="A57" s="79" t="s">
        <v>933</v>
      </c>
      <c r="B57" s="44" t="s">
        <v>943</v>
      </c>
      <c r="C57" s="99">
        <v>1207508</v>
      </c>
      <c r="D57" s="69" t="s">
        <v>68</v>
      </c>
      <c r="E57" s="69" t="s">
        <v>194</v>
      </c>
      <c r="F57" s="69" t="s">
        <v>186</v>
      </c>
      <c r="G57" s="211">
        <v>11200000</v>
      </c>
      <c r="H57" s="211">
        <v>11200000</v>
      </c>
      <c r="I57" s="211">
        <f t="shared" si="0"/>
        <v>100</v>
      </c>
    </row>
    <row r="58" spans="1:9" ht="22.5">
      <c r="A58" s="78" t="s">
        <v>579</v>
      </c>
      <c r="B58" s="44" t="s">
        <v>66</v>
      </c>
      <c r="C58" s="99">
        <f>C59</f>
        <v>1219202</v>
      </c>
      <c r="D58" s="69" t="s">
        <v>67</v>
      </c>
      <c r="E58" s="69"/>
      <c r="F58" s="69"/>
      <c r="G58" s="211">
        <f aca="true" t="shared" si="9" ref="G58:H60">G59</f>
        <v>11200</v>
      </c>
      <c r="H58" s="211">
        <f t="shared" si="9"/>
        <v>11200</v>
      </c>
      <c r="I58" s="211">
        <f t="shared" si="0"/>
        <v>100</v>
      </c>
    </row>
    <row r="59" spans="1:9" ht="22.5">
      <c r="A59" s="78" t="s">
        <v>580</v>
      </c>
      <c r="B59" s="44" t="s">
        <v>263</v>
      </c>
      <c r="C59" s="99">
        <f>C60</f>
        <v>1219202</v>
      </c>
      <c r="D59" s="69" t="s">
        <v>68</v>
      </c>
      <c r="E59" s="69"/>
      <c r="F59" s="69"/>
      <c r="G59" s="211">
        <f t="shared" si="9"/>
        <v>11200</v>
      </c>
      <c r="H59" s="211">
        <f t="shared" si="9"/>
        <v>11200</v>
      </c>
      <c r="I59" s="211">
        <f t="shared" si="0"/>
        <v>100</v>
      </c>
    </row>
    <row r="60" spans="1:9" ht="12.75">
      <c r="A60" s="79" t="s">
        <v>581</v>
      </c>
      <c r="B60" s="44" t="s">
        <v>926</v>
      </c>
      <c r="C60" s="99">
        <f>C61</f>
        <v>1219202</v>
      </c>
      <c r="D60" s="69" t="s">
        <v>68</v>
      </c>
      <c r="E60" s="69" t="s">
        <v>194</v>
      </c>
      <c r="F60" s="69" t="s">
        <v>174</v>
      </c>
      <c r="G60" s="211">
        <f t="shared" si="9"/>
        <v>11200</v>
      </c>
      <c r="H60" s="211">
        <f t="shared" si="9"/>
        <v>11200</v>
      </c>
      <c r="I60" s="211">
        <f t="shared" si="0"/>
        <v>100</v>
      </c>
    </row>
    <row r="61" spans="1:9" ht="12.75">
      <c r="A61" s="78" t="s">
        <v>582</v>
      </c>
      <c r="B61" s="44" t="s">
        <v>943</v>
      </c>
      <c r="C61" s="99">
        <v>1219202</v>
      </c>
      <c r="D61" s="69" t="s">
        <v>68</v>
      </c>
      <c r="E61" s="69" t="s">
        <v>194</v>
      </c>
      <c r="F61" s="69" t="s">
        <v>186</v>
      </c>
      <c r="G61" s="211">
        <v>11200</v>
      </c>
      <c r="H61" s="211">
        <v>11200</v>
      </c>
      <c r="I61" s="211">
        <f t="shared" si="0"/>
        <v>100</v>
      </c>
    </row>
    <row r="62" spans="1:9" ht="45">
      <c r="A62" s="78" t="s">
        <v>583</v>
      </c>
      <c r="B62" s="44" t="s">
        <v>947</v>
      </c>
      <c r="C62" s="99">
        <f>C63</f>
        <v>1219210</v>
      </c>
      <c r="D62" s="69"/>
      <c r="E62" s="69"/>
      <c r="F62" s="69"/>
      <c r="G62" s="211">
        <f aca="true" t="shared" si="10" ref="G62:H65">G63</f>
        <v>20078</v>
      </c>
      <c r="H62" s="211">
        <f t="shared" si="10"/>
        <v>20078</v>
      </c>
      <c r="I62" s="211">
        <f t="shared" si="0"/>
        <v>100</v>
      </c>
    </row>
    <row r="63" spans="1:9" ht="22.5">
      <c r="A63" s="79" t="s">
        <v>584</v>
      </c>
      <c r="B63" s="44" t="s">
        <v>66</v>
      </c>
      <c r="C63" s="99">
        <f>C64</f>
        <v>1219210</v>
      </c>
      <c r="D63" s="69" t="s">
        <v>67</v>
      </c>
      <c r="E63" s="69"/>
      <c r="F63" s="69"/>
      <c r="G63" s="211">
        <f t="shared" si="10"/>
        <v>20078</v>
      </c>
      <c r="H63" s="211">
        <f t="shared" si="10"/>
        <v>20078</v>
      </c>
      <c r="I63" s="211">
        <f t="shared" si="0"/>
        <v>100</v>
      </c>
    </row>
    <row r="64" spans="1:9" ht="22.5">
      <c r="A64" s="78" t="s">
        <v>585</v>
      </c>
      <c r="B64" s="44" t="s">
        <v>263</v>
      </c>
      <c r="C64" s="99">
        <f>C65</f>
        <v>1219210</v>
      </c>
      <c r="D64" s="69" t="s">
        <v>68</v>
      </c>
      <c r="E64" s="69"/>
      <c r="F64" s="69"/>
      <c r="G64" s="211">
        <f t="shared" si="10"/>
        <v>20078</v>
      </c>
      <c r="H64" s="211">
        <f t="shared" si="10"/>
        <v>20078</v>
      </c>
      <c r="I64" s="211">
        <f t="shared" si="0"/>
        <v>100</v>
      </c>
    </row>
    <row r="65" spans="1:9" ht="12.75">
      <c r="A65" s="78" t="s">
        <v>586</v>
      </c>
      <c r="B65" s="44" t="s">
        <v>926</v>
      </c>
      <c r="C65" s="99">
        <f>C66</f>
        <v>1219210</v>
      </c>
      <c r="D65" s="69" t="s">
        <v>68</v>
      </c>
      <c r="E65" s="69" t="s">
        <v>194</v>
      </c>
      <c r="F65" s="69" t="s">
        <v>174</v>
      </c>
      <c r="G65" s="211">
        <f t="shared" si="10"/>
        <v>20078</v>
      </c>
      <c r="H65" s="211">
        <f t="shared" si="10"/>
        <v>20078</v>
      </c>
      <c r="I65" s="211">
        <f t="shared" si="0"/>
        <v>100</v>
      </c>
    </row>
    <row r="66" spans="1:9" ht="12.75">
      <c r="A66" s="79" t="s">
        <v>587</v>
      </c>
      <c r="B66" s="44" t="s">
        <v>943</v>
      </c>
      <c r="C66" s="99">
        <v>1219210</v>
      </c>
      <c r="D66" s="69" t="s">
        <v>68</v>
      </c>
      <c r="E66" s="69" t="s">
        <v>194</v>
      </c>
      <c r="F66" s="69" t="s">
        <v>186</v>
      </c>
      <c r="G66" s="211">
        <v>20078</v>
      </c>
      <c r="H66" s="211">
        <v>20078</v>
      </c>
      <c r="I66" s="211">
        <f t="shared" si="0"/>
        <v>100</v>
      </c>
    </row>
    <row r="67" spans="1:10" ht="45" customHeight="1">
      <c r="A67" s="78" t="s">
        <v>588</v>
      </c>
      <c r="B67" s="44" t="s">
        <v>948</v>
      </c>
      <c r="C67" s="99">
        <f>C68</f>
        <v>1219211</v>
      </c>
      <c r="D67" s="69"/>
      <c r="E67" s="69"/>
      <c r="F67" s="69"/>
      <c r="G67" s="211">
        <f aca="true" t="shared" si="11" ref="G67:H70">G68</f>
        <v>1339922</v>
      </c>
      <c r="H67" s="211">
        <f t="shared" si="11"/>
        <v>1339370.91</v>
      </c>
      <c r="I67" s="211">
        <f t="shared" si="0"/>
        <v>99.9588714865492</v>
      </c>
      <c r="J67" s="47"/>
    </row>
    <row r="68" spans="1:9" ht="22.5">
      <c r="A68" s="78" t="s">
        <v>589</v>
      </c>
      <c r="B68" s="44" t="s">
        <v>66</v>
      </c>
      <c r="C68" s="99">
        <f>C69</f>
        <v>1219211</v>
      </c>
      <c r="D68" s="69" t="s">
        <v>67</v>
      </c>
      <c r="E68" s="69"/>
      <c r="F68" s="69"/>
      <c r="G68" s="211">
        <f t="shared" si="11"/>
        <v>1339922</v>
      </c>
      <c r="H68" s="211">
        <f t="shared" si="11"/>
        <v>1339370.91</v>
      </c>
      <c r="I68" s="211">
        <f t="shared" si="0"/>
        <v>99.9588714865492</v>
      </c>
    </row>
    <row r="69" spans="1:9" ht="22.5">
      <c r="A69" s="79" t="s">
        <v>590</v>
      </c>
      <c r="B69" s="44" t="s">
        <v>263</v>
      </c>
      <c r="C69" s="99">
        <f>C70</f>
        <v>1219211</v>
      </c>
      <c r="D69" s="69" t="s">
        <v>68</v>
      </c>
      <c r="E69" s="69"/>
      <c r="F69" s="69"/>
      <c r="G69" s="211">
        <f t="shared" si="11"/>
        <v>1339922</v>
      </c>
      <c r="H69" s="211">
        <f t="shared" si="11"/>
        <v>1339370.91</v>
      </c>
      <c r="I69" s="211">
        <f t="shared" si="0"/>
        <v>99.9588714865492</v>
      </c>
    </row>
    <row r="70" spans="1:9" ht="12.75">
      <c r="A70" s="78" t="s">
        <v>591</v>
      </c>
      <c r="B70" s="44" t="s">
        <v>926</v>
      </c>
      <c r="C70" s="99">
        <f>C71</f>
        <v>1219211</v>
      </c>
      <c r="D70" s="69" t="s">
        <v>68</v>
      </c>
      <c r="E70" s="69" t="s">
        <v>194</v>
      </c>
      <c r="F70" s="69" t="s">
        <v>174</v>
      </c>
      <c r="G70" s="211">
        <f t="shared" si="11"/>
        <v>1339922</v>
      </c>
      <c r="H70" s="211">
        <f t="shared" si="11"/>
        <v>1339370.91</v>
      </c>
      <c r="I70" s="211">
        <f t="shared" si="0"/>
        <v>99.9588714865492</v>
      </c>
    </row>
    <row r="71" spans="1:9" ht="12.75">
      <c r="A71" s="78" t="s">
        <v>592</v>
      </c>
      <c r="B71" s="44" t="s">
        <v>943</v>
      </c>
      <c r="C71" s="99">
        <v>1219211</v>
      </c>
      <c r="D71" s="69" t="s">
        <v>68</v>
      </c>
      <c r="E71" s="69" t="s">
        <v>194</v>
      </c>
      <c r="F71" s="69" t="s">
        <v>186</v>
      </c>
      <c r="G71" s="211">
        <v>1339922</v>
      </c>
      <c r="H71" s="211">
        <v>1339370.91</v>
      </c>
      <c r="I71" s="211">
        <f t="shared" si="0"/>
        <v>99.9588714865492</v>
      </c>
    </row>
    <row r="72" spans="1:10" ht="66.75" customHeight="1">
      <c r="A72" s="79" t="s">
        <v>593</v>
      </c>
      <c r="B72" s="44" t="s">
        <v>949</v>
      </c>
      <c r="C72" s="99">
        <f>C73</f>
        <v>1219213</v>
      </c>
      <c r="D72" s="69"/>
      <c r="E72" s="69"/>
      <c r="F72" s="69"/>
      <c r="G72" s="211">
        <f aca="true" t="shared" si="12" ref="G72:H75">G73</f>
        <v>100000</v>
      </c>
      <c r="H72" s="211">
        <f t="shared" si="12"/>
        <v>100000</v>
      </c>
      <c r="I72" s="211">
        <f t="shared" si="0"/>
        <v>100</v>
      </c>
      <c r="J72" s="47"/>
    </row>
    <row r="73" spans="1:9" ht="22.5">
      <c r="A73" s="78" t="s">
        <v>594</v>
      </c>
      <c r="B73" s="44" t="s">
        <v>66</v>
      </c>
      <c r="C73" s="99">
        <f>C74</f>
        <v>1219213</v>
      </c>
      <c r="D73" s="69" t="s">
        <v>67</v>
      </c>
      <c r="E73" s="69"/>
      <c r="F73" s="69"/>
      <c r="G73" s="211">
        <f t="shared" si="12"/>
        <v>100000</v>
      </c>
      <c r="H73" s="211">
        <f t="shared" si="12"/>
        <v>100000</v>
      </c>
      <c r="I73" s="211">
        <f t="shared" si="0"/>
        <v>100</v>
      </c>
    </row>
    <row r="74" spans="1:9" ht="22.5">
      <c r="A74" s="78" t="s">
        <v>595</v>
      </c>
      <c r="B74" s="44" t="s">
        <v>263</v>
      </c>
      <c r="C74" s="99">
        <f>C75</f>
        <v>1219213</v>
      </c>
      <c r="D74" s="69" t="s">
        <v>68</v>
      </c>
      <c r="E74" s="69"/>
      <c r="F74" s="69"/>
      <c r="G74" s="211">
        <f t="shared" si="12"/>
        <v>100000</v>
      </c>
      <c r="H74" s="211">
        <f t="shared" si="12"/>
        <v>100000</v>
      </c>
      <c r="I74" s="211">
        <f t="shared" si="0"/>
        <v>100</v>
      </c>
    </row>
    <row r="75" spans="1:9" ht="12.75">
      <c r="A75" s="79" t="s">
        <v>596</v>
      </c>
      <c r="B75" s="44" t="s">
        <v>926</v>
      </c>
      <c r="C75" s="99">
        <f>C76</f>
        <v>1219213</v>
      </c>
      <c r="D75" s="69" t="s">
        <v>68</v>
      </c>
      <c r="E75" s="69" t="s">
        <v>194</v>
      </c>
      <c r="F75" s="69" t="s">
        <v>174</v>
      </c>
      <c r="G75" s="211">
        <f t="shared" si="12"/>
        <v>100000</v>
      </c>
      <c r="H75" s="211">
        <f t="shared" si="12"/>
        <v>100000</v>
      </c>
      <c r="I75" s="211">
        <f t="shared" si="0"/>
        <v>100</v>
      </c>
    </row>
    <row r="76" spans="1:9" ht="12.75">
      <c r="A76" s="78" t="s">
        <v>597</v>
      </c>
      <c r="B76" s="44" t="s">
        <v>943</v>
      </c>
      <c r="C76" s="99">
        <v>1219213</v>
      </c>
      <c r="D76" s="69" t="s">
        <v>68</v>
      </c>
      <c r="E76" s="69" t="s">
        <v>194</v>
      </c>
      <c r="F76" s="69" t="s">
        <v>186</v>
      </c>
      <c r="G76" s="211">
        <v>100000</v>
      </c>
      <c r="H76" s="211">
        <v>100000</v>
      </c>
      <c r="I76" s="211">
        <f t="shared" si="0"/>
        <v>100</v>
      </c>
    </row>
    <row r="77" spans="1:10" ht="47.25" customHeight="1">
      <c r="A77" s="78" t="s">
        <v>598</v>
      </c>
      <c r="B77" s="44" t="s">
        <v>950</v>
      </c>
      <c r="C77" s="99">
        <f>C78</f>
        <v>1219214</v>
      </c>
      <c r="D77" s="69"/>
      <c r="E77" s="69"/>
      <c r="F77" s="69"/>
      <c r="G77" s="211">
        <f aca="true" t="shared" si="13" ref="G77:H80">G78</f>
        <v>20000</v>
      </c>
      <c r="H77" s="211">
        <f t="shared" si="13"/>
        <v>20000</v>
      </c>
      <c r="I77" s="211">
        <f aca="true" t="shared" si="14" ref="I77:I140">H77*100/G77</f>
        <v>100</v>
      </c>
      <c r="J77" s="47"/>
    </row>
    <row r="78" spans="1:9" ht="22.5">
      <c r="A78" s="79" t="s">
        <v>599</v>
      </c>
      <c r="B78" s="44" t="s">
        <v>66</v>
      </c>
      <c r="C78" s="99">
        <f>C79</f>
        <v>1219214</v>
      </c>
      <c r="D78" s="69" t="s">
        <v>67</v>
      </c>
      <c r="E78" s="69"/>
      <c r="F78" s="69"/>
      <c r="G78" s="211">
        <f t="shared" si="13"/>
        <v>20000</v>
      </c>
      <c r="H78" s="211">
        <f t="shared" si="13"/>
        <v>20000</v>
      </c>
      <c r="I78" s="211">
        <f t="shared" si="14"/>
        <v>100</v>
      </c>
    </row>
    <row r="79" spans="1:9" ht="22.5">
      <c r="A79" s="78" t="s">
        <v>600</v>
      </c>
      <c r="B79" s="44" t="s">
        <v>263</v>
      </c>
      <c r="C79" s="99">
        <f>C80</f>
        <v>1219214</v>
      </c>
      <c r="D79" s="69" t="s">
        <v>68</v>
      </c>
      <c r="E79" s="69"/>
      <c r="F79" s="69"/>
      <c r="G79" s="211">
        <f t="shared" si="13"/>
        <v>20000</v>
      </c>
      <c r="H79" s="211">
        <f t="shared" si="13"/>
        <v>20000</v>
      </c>
      <c r="I79" s="211">
        <f t="shared" si="14"/>
        <v>100</v>
      </c>
    </row>
    <row r="80" spans="1:9" ht="12.75">
      <c r="A80" s="78" t="s">
        <v>601</v>
      </c>
      <c r="B80" s="44" t="s">
        <v>926</v>
      </c>
      <c r="C80" s="99">
        <f>C81</f>
        <v>1219214</v>
      </c>
      <c r="D80" s="69" t="s">
        <v>68</v>
      </c>
      <c r="E80" s="69" t="s">
        <v>194</v>
      </c>
      <c r="F80" s="69" t="s">
        <v>174</v>
      </c>
      <c r="G80" s="211">
        <f t="shared" si="13"/>
        <v>20000</v>
      </c>
      <c r="H80" s="211">
        <f t="shared" si="13"/>
        <v>20000</v>
      </c>
      <c r="I80" s="211">
        <f t="shared" si="14"/>
        <v>100</v>
      </c>
    </row>
    <row r="81" spans="1:9" ht="12.75">
      <c r="A81" s="79" t="s">
        <v>602</v>
      </c>
      <c r="B81" s="44" t="s">
        <v>943</v>
      </c>
      <c r="C81" s="99">
        <v>1219214</v>
      </c>
      <c r="D81" s="69" t="s">
        <v>68</v>
      </c>
      <c r="E81" s="69" t="s">
        <v>194</v>
      </c>
      <c r="F81" s="69" t="s">
        <v>186</v>
      </c>
      <c r="G81" s="211">
        <v>20000</v>
      </c>
      <c r="H81" s="211">
        <v>20000</v>
      </c>
      <c r="I81" s="211">
        <f t="shared" si="14"/>
        <v>100</v>
      </c>
    </row>
    <row r="82" spans="1:10" ht="45" customHeight="1" hidden="1">
      <c r="A82" s="78"/>
      <c r="B82" s="44"/>
      <c r="C82" s="99"/>
      <c r="D82" s="69"/>
      <c r="E82" s="69"/>
      <c r="F82" s="69"/>
      <c r="G82" s="211"/>
      <c r="H82" s="211"/>
      <c r="I82" s="211"/>
      <c r="J82" s="47"/>
    </row>
    <row r="83" spans="1:9" ht="12.75" hidden="1">
      <c r="A83" s="78"/>
      <c r="B83" s="44"/>
      <c r="C83" s="99"/>
      <c r="D83" s="69"/>
      <c r="E83" s="69"/>
      <c r="F83" s="69"/>
      <c r="G83" s="211"/>
      <c r="H83" s="211"/>
      <c r="I83" s="211"/>
    </row>
    <row r="84" spans="1:9" ht="12.75" hidden="1">
      <c r="A84" s="79"/>
      <c r="B84" s="44"/>
      <c r="C84" s="99"/>
      <c r="D84" s="69"/>
      <c r="E84" s="69"/>
      <c r="F84" s="69"/>
      <c r="G84" s="211"/>
      <c r="H84" s="211"/>
      <c r="I84" s="211"/>
    </row>
    <row r="85" spans="1:9" ht="12.75" hidden="1">
      <c r="A85" s="78"/>
      <c r="B85" s="44"/>
      <c r="C85" s="99"/>
      <c r="D85" s="69"/>
      <c r="E85" s="69"/>
      <c r="F85" s="69"/>
      <c r="G85" s="211"/>
      <c r="H85" s="211"/>
      <c r="I85" s="211"/>
    </row>
    <row r="86" spans="1:10" ht="12.75" hidden="1">
      <c r="A86" s="78"/>
      <c r="B86" s="44"/>
      <c r="C86" s="99"/>
      <c r="D86" s="69"/>
      <c r="E86" s="69"/>
      <c r="F86" s="69"/>
      <c r="G86" s="211"/>
      <c r="H86" s="211"/>
      <c r="I86" s="211"/>
      <c r="J86" s="47"/>
    </row>
    <row r="87" spans="1:9" ht="44.25" customHeight="1">
      <c r="A87" s="79" t="s">
        <v>603</v>
      </c>
      <c r="B87" s="44" t="s">
        <v>951</v>
      </c>
      <c r="C87" s="99">
        <f>C88</f>
        <v>1219216</v>
      </c>
      <c r="D87" s="69"/>
      <c r="E87" s="69"/>
      <c r="F87" s="69"/>
      <c r="G87" s="211">
        <f aca="true" t="shared" si="15" ref="G87:H90">G88</f>
        <v>500000</v>
      </c>
      <c r="H87" s="211">
        <f t="shared" si="15"/>
        <v>499795.78</v>
      </c>
      <c r="I87" s="211">
        <f t="shared" si="14"/>
        <v>99.959156</v>
      </c>
    </row>
    <row r="88" spans="1:9" ht="22.5">
      <c r="A88" s="78" t="s">
        <v>604</v>
      </c>
      <c r="B88" s="44" t="s">
        <v>66</v>
      </c>
      <c r="C88" s="99">
        <f>C89</f>
        <v>1219216</v>
      </c>
      <c r="D88" s="69" t="s">
        <v>67</v>
      </c>
      <c r="E88" s="69"/>
      <c r="F88" s="69"/>
      <c r="G88" s="211">
        <f t="shared" si="15"/>
        <v>500000</v>
      </c>
      <c r="H88" s="211">
        <f t="shared" si="15"/>
        <v>499795.78</v>
      </c>
      <c r="I88" s="211">
        <f t="shared" si="14"/>
        <v>99.959156</v>
      </c>
    </row>
    <row r="89" spans="1:9" ht="22.5">
      <c r="A89" s="78" t="s">
        <v>605</v>
      </c>
      <c r="B89" s="44" t="s">
        <v>263</v>
      </c>
      <c r="C89" s="99">
        <f>C90</f>
        <v>1219216</v>
      </c>
      <c r="D89" s="69" t="s">
        <v>68</v>
      </c>
      <c r="E89" s="69"/>
      <c r="F89" s="69"/>
      <c r="G89" s="211">
        <f t="shared" si="15"/>
        <v>500000</v>
      </c>
      <c r="H89" s="211">
        <f t="shared" si="15"/>
        <v>499795.78</v>
      </c>
      <c r="I89" s="211">
        <f t="shared" si="14"/>
        <v>99.959156</v>
      </c>
    </row>
    <row r="90" spans="1:9" ht="12.75">
      <c r="A90" s="79" t="s">
        <v>606</v>
      </c>
      <c r="B90" s="44" t="s">
        <v>926</v>
      </c>
      <c r="C90" s="99">
        <f>C91</f>
        <v>1219216</v>
      </c>
      <c r="D90" s="69" t="s">
        <v>68</v>
      </c>
      <c r="E90" s="69" t="s">
        <v>194</v>
      </c>
      <c r="F90" s="69" t="s">
        <v>174</v>
      </c>
      <c r="G90" s="211">
        <f t="shared" si="15"/>
        <v>500000</v>
      </c>
      <c r="H90" s="211">
        <f t="shared" si="15"/>
        <v>499795.78</v>
      </c>
      <c r="I90" s="211">
        <f t="shared" si="14"/>
        <v>99.959156</v>
      </c>
    </row>
    <row r="91" spans="1:9" ht="12.75">
      <c r="A91" s="78" t="s">
        <v>607</v>
      </c>
      <c r="B91" s="44" t="s">
        <v>943</v>
      </c>
      <c r="C91" s="99">
        <v>1219216</v>
      </c>
      <c r="D91" s="69" t="s">
        <v>68</v>
      </c>
      <c r="E91" s="69" t="s">
        <v>194</v>
      </c>
      <c r="F91" s="69" t="s">
        <v>186</v>
      </c>
      <c r="G91" s="211">
        <v>500000</v>
      </c>
      <c r="H91" s="211">
        <v>499795.78</v>
      </c>
      <c r="I91" s="211">
        <f t="shared" si="14"/>
        <v>99.959156</v>
      </c>
    </row>
    <row r="92" spans="1:9" ht="55.5" customHeight="1">
      <c r="A92" s="78" t="s">
        <v>608</v>
      </c>
      <c r="B92" s="44" t="s">
        <v>952</v>
      </c>
      <c r="C92" s="99">
        <f>C93</f>
        <v>2119222</v>
      </c>
      <c r="D92" s="69"/>
      <c r="E92" s="69"/>
      <c r="F92" s="69"/>
      <c r="G92" s="211">
        <f aca="true" t="shared" si="16" ref="G92:H95">G93</f>
        <v>93937</v>
      </c>
      <c r="H92" s="211">
        <f t="shared" si="16"/>
        <v>93937</v>
      </c>
      <c r="I92" s="211">
        <f t="shared" si="14"/>
        <v>100</v>
      </c>
    </row>
    <row r="93" spans="1:9" ht="22.5">
      <c r="A93" s="79" t="s">
        <v>609</v>
      </c>
      <c r="B93" s="44" t="s">
        <v>66</v>
      </c>
      <c r="C93" s="99">
        <f>C94</f>
        <v>2119222</v>
      </c>
      <c r="D93" s="69" t="s">
        <v>67</v>
      </c>
      <c r="E93" s="69"/>
      <c r="F93" s="69"/>
      <c r="G93" s="211">
        <f t="shared" si="16"/>
        <v>93937</v>
      </c>
      <c r="H93" s="211">
        <f t="shared" si="16"/>
        <v>93937</v>
      </c>
      <c r="I93" s="211">
        <f t="shared" si="14"/>
        <v>100</v>
      </c>
    </row>
    <row r="94" spans="1:10" ht="22.5">
      <c r="A94" s="78" t="s">
        <v>610</v>
      </c>
      <c r="B94" s="44" t="s">
        <v>263</v>
      </c>
      <c r="C94" s="99">
        <f>C95</f>
        <v>2119222</v>
      </c>
      <c r="D94" s="69" t="s">
        <v>68</v>
      </c>
      <c r="E94" s="69"/>
      <c r="F94" s="69"/>
      <c r="G94" s="211">
        <f t="shared" si="16"/>
        <v>93937</v>
      </c>
      <c r="H94" s="211">
        <f t="shared" si="16"/>
        <v>93937</v>
      </c>
      <c r="I94" s="211">
        <f t="shared" si="14"/>
        <v>100</v>
      </c>
      <c r="J94" s="47"/>
    </row>
    <row r="95" spans="1:9" ht="12.75">
      <c r="A95" s="78" t="s">
        <v>611</v>
      </c>
      <c r="B95" s="44" t="s">
        <v>926</v>
      </c>
      <c r="C95" s="99">
        <f>C96</f>
        <v>2119222</v>
      </c>
      <c r="D95" s="69" t="s">
        <v>68</v>
      </c>
      <c r="E95" s="69" t="s">
        <v>194</v>
      </c>
      <c r="F95" s="69" t="s">
        <v>174</v>
      </c>
      <c r="G95" s="211">
        <f t="shared" si="16"/>
        <v>93937</v>
      </c>
      <c r="H95" s="211">
        <f t="shared" si="16"/>
        <v>93937</v>
      </c>
      <c r="I95" s="211">
        <f t="shared" si="14"/>
        <v>100</v>
      </c>
    </row>
    <row r="96" spans="1:9" ht="12.75">
      <c r="A96" s="79" t="s">
        <v>612</v>
      </c>
      <c r="B96" s="44" t="s">
        <v>943</v>
      </c>
      <c r="C96" s="99">
        <v>2119222</v>
      </c>
      <c r="D96" s="69" t="s">
        <v>68</v>
      </c>
      <c r="E96" s="69" t="s">
        <v>194</v>
      </c>
      <c r="F96" s="69" t="s">
        <v>186</v>
      </c>
      <c r="G96" s="211">
        <v>93937</v>
      </c>
      <c r="H96" s="211">
        <v>93937</v>
      </c>
      <c r="I96" s="211">
        <f t="shared" si="14"/>
        <v>100</v>
      </c>
    </row>
    <row r="97" spans="1:9" ht="42.75" customHeight="1">
      <c r="A97" s="78" t="s">
        <v>613</v>
      </c>
      <c r="B97" s="44" t="s">
        <v>944</v>
      </c>
      <c r="C97" s="100">
        <v>1300000</v>
      </c>
      <c r="D97" s="69"/>
      <c r="E97" s="78"/>
      <c r="F97" s="78"/>
      <c r="G97" s="214">
        <f>G98</f>
        <v>7207071</v>
      </c>
      <c r="H97" s="214">
        <f>H98</f>
        <v>6673138.029999999</v>
      </c>
      <c r="I97" s="211">
        <f t="shared" si="14"/>
        <v>92.59154003061714</v>
      </c>
    </row>
    <row r="98" spans="1:9" ht="13.5" customHeight="1">
      <c r="A98" s="78" t="s">
        <v>614</v>
      </c>
      <c r="B98" s="97" t="s">
        <v>987</v>
      </c>
      <c r="C98" s="100">
        <v>1319000</v>
      </c>
      <c r="D98" s="69"/>
      <c r="E98" s="78"/>
      <c r="F98" s="78"/>
      <c r="G98" s="211">
        <f>G103+G108</f>
        <v>7207071</v>
      </c>
      <c r="H98" s="211">
        <f>H103+H108</f>
        <v>6673138.029999999</v>
      </c>
      <c r="I98" s="211">
        <f t="shared" si="14"/>
        <v>92.59154003061714</v>
      </c>
    </row>
    <row r="99" spans="1:10" ht="55.5" customHeight="1">
      <c r="A99" s="79" t="s">
        <v>615</v>
      </c>
      <c r="B99" s="44" t="s">
        <v>953</v>
      </c>
      <c r="C99" s="99">
        <f>C100</f>
        <v>1319302</v>
      </c>
      <c r="D99" s="69"/>
      <c r="E99" s="69"/>
      <c r="F99" s="69"/>
      <c r="G99" s="211">
        <f aca="true" t="shared" si="17" ref="G99:H102">G100</f>
        <v>379760</v>
      </c>
      <c r="H99" s="211">
        <f t="shared" si="17"/>
        <v>266134.51</v>
      </c>
      <c r="I99" s="211">
        <f t="shared" si="14"/>
        <v>70.07965820518223</v>
      </c>
      <c r="J99" s="47"/>
    </row>
    <row r="100" spans="1:9" ht="22.5">
      <c r="A100" s="78" t="s">
        <v>616</v>
      </c>
      <c r="B100" s="44" t="s">
        <v>66</v>
      </c>
      <c r="C100" s="99">
        <f>C101</f>
        <v>1319302</v>
      </c>
      <c r="D100" s="69" t="s">
        <v>67</v>
      </c>
      <c r="E100" s="69"/>
      <c r="F100" s="69"/>
      <c r="G100" s="211">
        <f t="shared" si="17"/>
        <v>379760</v>
      </c>
      <c r="H100" s="211">
        <f t="shared" si="17"/>
        <v>266134.51</v>
      </c>
      <c r="I100" s="211">
        <f t="shared" si="14"/>
        <v>70.07965820518223</v>
      </c>
    </row>
    <row r="101" spans="1:9" ht="22.5">
      <c r="A101" s="78" t="s">
        <v>617</v>
      </c>
      <c r="B101" s="44" t="s">
        <v>263</v>
      </c>
      <c r="C101" s="99">
        <f>C102</f>
        <v>1319302</v>
      </c>
      <c r="D101" s="69" t="s">
        <v>68</v>
      </c>
      <c r="E101" s="69"/>
      <c r="F101" s="69"/>
      <c r="G101" s="211">
        <f t="shared" si="17"/>
        <v>379760</v>
      </c>
      <c r="H101" s="211">
        <f t="shared" si="17"/>
        <v>266134.51</v>
      </c>
      <c r="I101" s="211">
        <f t="shared" si="14"/>
        <v>70.07965820518223</v>
      </c>
    </row>
    <row r="102" spans="1:9" ht="12.75">
      <c r="A102" s="79" t="s">
        <v>618</v>
      </c>
      <c r="B102" s="44" t="s">
        <v>238</v>
      </c>
      <c r="C102" s="99">
        <f>C103</f>
        <v>1319302</v>
      </c>
      <c r="D102" s="69" t="s">
        <v>68</v>
      </c>
      <c r="E102" s="69" t="s">
        <v>185</v>
      </c>
      <c r="F102" s="69" t="s">
        <v>174</v>
      </c>
      <c r="G102" s="211">
        <f t="shared" si="17"/>
        <v>379760</v>
      </c>
      <c r="H102" s="211">
        <f t="shared" si="17"/>
        <v>266134.51</v>
      </c>
      <c r="I102" s="211">
        <f t="shared" si="14"/>
        <v>70.07965820518223</v>
      </c>
    </row>
    <row r="103" spans="1:9" ht="12.75">
      <c r="A103" s="78" t="s">
        <v>619</v>
      </c>
      <c r="B103" s="44" t="s">
        <v>945</v>
      </c>
      <c r="C103" s="99">
        <v>1319302</v>
      </c>
      <c r="D103" s="69" t="s">
        <v>68</v>
      </c>
      <c r="E103" s="69" t="s">
        <v>185</v>
      </c>
      <c r="F103" s="69" t="s">
        <v>199</v>
      </c>
      <c r="G103" s="211">
        <v>379760</v>
      </c>
      <c r="H103" s="211">
        <v>266134.51</v>
      </c>
      <c r="I103" s="211">
        <f t="shared" si="14"/>
        <v>70.07965820518223</v>
      </c>
    </row>
    <row r="104" spans="1:10" ht="42.75" customHeight="1">
      <c r="A104" s="78" t="s">
        <v>620</v>
      </c>
      <c r="B104" s="44" t="s">
        <v>954</v>
      </c>
      <c r="C104" s="99">
        <f>C105</f>
        <v>1319302</v>
      </c>
      <c r="D104" s="69"/>
      <c r="E104" s="69"/>
      <c r="F104" s="69"/>
      <c r="G104" s="211">
        <f aca="true" t="shared" si="18" ref="G104:H107">G105</f>
        <v>6827311</v>
      </c>
      <c r="H104" s="211">
        <f t="shared" si="18"/>
        <v>6407003.52</v>
      </c>
      <c r="I104" s="211">
        <f t="shared" si="14"/>
        <v>93.84373320623595</v>
      </c>
      <c r="J104" s="47"/>
    </row>
    <row r="105" spans="1:9" ht="22.5">
      <c r="A105" s="79" t="s">
        <v>621</v>
      </c>
      <c r="B105" s="44" t="s">
        <v>66</v>
      </c>
      <c r="C105" s="99">
        <f>C106</f>
        <v>1319302</v>
      </c>
      <c r="D105" s="69" t="s">
        <v>67</v>
      </c>
      <c r="E105" s="69"/>
      <c r="F105" s="69"/>
      <c r="G105" s="211">
        <f t="shared" si="18"/>
        <v>6827311</v>
      </c>
      <c r="H105" s="211">
        <f t="shared" si="18"/>
        <v>6407003.52</v>
      </c>
      <c r="I105" s="211">
        <f t="shared" si="14"/>
        <v>93.84373320623595</v>
      </c>
    </row>
    <row r="106" spans="1:9" ht="22.5">
      <c r="A106" s="78" t="s">
        <v>622</v>
      </c>
      <c r="B106" s="44" t="s">
        <v>263</v>
      </c>
      <c r="C106" s="99">
        <f>C107</f>
        <v>1319302</v>
      </c>
      <c r="D106" s="69" t="s">
        <v>68</v>
      </c>
      <c r="E106" s="69"/>
      <c r="F106" s="69"/>
      <c r="G106" s="211">
        <f t="shared" si="18"/>
        <v>6827311</v>
      </c>
      <c r="H106" s="211">
        <f t="shared" si="18"/>
        <v>6407003.52</v>
      </c>
      <c r="I106" s="211">
        <f t="shared" si="14"/>
        <v>93.84373320623595</v>
      </c>
    </row>
    <row r="107" spans="1:9" ht="12.75">
      <c r="A107" s="78" t="s">
        <v>623</v>
      </c>
      <c r="B107" s="44" t="s">
        <v>238</v>
      </c>
      <c r="C107" s="99">
        <f>C108</f>
        <v>1319302</v>
      </c>
      <c r="D107" s="69" t="s">
        <v>68</v>
      </c>
      <c r="E107" s="69" t="s">
        <v>185</v>
      </c>
      <c r="F107" s="69" t="s">
        <v>174</v>
      </c>
      <c r="G107" s="211">
        <f t="shared" si="18"/>
        <v>6827311</v>
      </c>
      <c r="H107" s="211">
        <f t="shared" si="18"/>
        <v>6407003.52</v>
      </c>
      <c r="I107" s="211">
        <f t="shared" si="14"/>
        <v>93.84373320623595</v>
      </c>
    </row>
    <row r="108" spans="1:9" ht="12.75">
      <c r="A108" s="79" t="s">
        <v>624</v>
      </c>
      <c r="B108" s="44" t="s">
        <v>945</v>
      </c>
      <c r="C108" s="99">
        <v>1319302</v>
      </c>
      <c r="D108" s="69" t="s">
        <v>68</v>
      </c>
      <c r="E108" s="69" t="s">
        <v>185</v>
      </c>
      <c r="F108" s="69" t="s">
        <v>199</v>
      </c>
      <c r="G108" s="211">
        <v>6827311</v>
      </c>
      <c r="H108" s="211">
        <v>6407003.52</v>
      </c>
      <c r="I108" s="211">
        <f t="shared" si="14"/>
        <v>93.84373320623595</v>
      </c>
    </row>
    <row r="109" spans="1:10" ht="45">
      <c r="A109" s="78" t="s">
        <v>625</v>
      </c>
      <c r="B109" s="44" t="s">
        <v>955</v>
      </c>
      <c r="C109" s="100">
        <v>1400000</v>
      </c>
      <c r="D109" s="69"/>
      <c r="E109" s="78"/>
      <c r="F109" s="78"/>
      <c r="G109" s="214">
        <f>G110+G216</f>
        <v>3687861.7300000004</v>
      </c>
      <c r="H109" s="214">
        <f>H110+H216</f>
        <v>3253302.4299999997</v>
      </c>
      <c r="I109" s="211">
        <f t="shared" si="14"/>
        <v>88.21649693466136</v>
      </c>
      <c r="J109" s="47"/>
    </row>
    <row r="110" spans="1:9" ht="33.75">
      <c r="A110" s="78" t="s">
        <v>626</v>
      </c>
      <c r="B110" s="97" t="s">
        <v>988</v>
      </c>
      <c r="C110" s="100">
        <v>1419000</v>
      </c>
      <c r="D110" s="69"/>
      <c r="E110" s="78"/>
      <c r="F110" s="78"/>
      <c r="G110" s="211">
        <f>G115+G120+G125+G130+G135+G140+G145+G150+G155+G160+G165+G170+G175+G180+G185+G190+G195+G200+G205+G210+G215</f>
        <v>3333581.95</v>
      </c>
      <c r="H110" s="211">
        <f>H115+H120+H125+H130+H135+H140+H145+H150+H155+H160+H165+H170+H175+H180+H185+H190+H195+H200+H205+H210+H215</f>
        <v>2909931.32</v>
      </c>
      <c r="I110" s="211">
        <f t="shared" si="14"/>
        <v>87.29142896877036</v>
      </c>
    </row>
    <row r="111" spans="1:9" ht="45" customHeight="1">
      <c r="A111" s="79" t="s">
        <v>61</v>
      </c>
      <c r="B111" s="44" t="s">
        <v>956</v>
      </c>
      <c r="C111" s="99">
        <f>C112</f>
        <v>1419404</v>
      </c>
      <c r="D111" s="69"/>
      <c r="E111" s="69"/>
      <c r="F111" s="69"/>
      <c r="G111" s="211">
        <f aca="true" t="shared" si="19" ref="G111:H114">G112</f>
        <v>385809</v>
      </c>
      <c r="H111" s="211">
        <f t="shared" si="19"/>
        <v>312098.59</v>
      </c>
      <c r="I111" s="211">
        <f t="shared" si="14"/>
        <v>80.89458514446268</v>
      </c>
    </row>
    <row r="112" spans="1:9" ht="22.5">
      <c r="A112" s="78" t="s">
        <v>627</v>
      </c>
      <c r="B112" s="44" t="s">
        <v>66</v>
      </c>
      <c r="C112" s="99">
        <f>C113</f>
        <v>1419404</v>
      </c>
      <c r="D112" s="69" t="s">
        <v>67</v>
      </c>
      <c r="E112" s="69"/>
      <c r="F112" s="69"/>
      <c r="G112" s="211">
        <f t="shared" si="19"/>
        <v>385809</v>
      </c>
      <c r="H112" s="211">
        <f t="shared" si="19"/>
        <v>312098.59</v>
      </c>
      <c r="I112" s="211">
        <f t="shared" si="14"/>
        <v>80.89458514446268</v>
      </c>
    </row>
    <row r="113" spans="1:9" ht="22.5">
      <c r="A113" s="78" t="s">
        <v>628</v>
      </c>
      <c r="B113" s="44" t="s">
        <v>263</v>
      </c>
      <c r="C113" s="99">
        <f>C114</f>
        <v>1419404</v>
      </c>
      <c r="D113" s="69" t="s">
        <v>68</v>
      </c>
      <c r="E113" s="69"/>
      <c r="F113" s="69"/>
      <c r="G113" s="211">
        <f t="shared" si="19"/>
        <v>385809</v>
      </c>
      <c r="H113" s="211">
        <f t="shared" si="19"/>
        <v>312098.59</v>
      </c>
      <c r="I113" s="211">
        <f t="shared" si="14"/>
        <v>80.89458514446268</v>
      </c>
    </row>
    <row r="114" spans="1:10" ht="12.75">
      <c r="A114" s="79" t="s">
        <v>629</v>
      </c>
      <c r="B114" s="44" t="s">
        <v>238</v>
      </c>
      <c r="C114" s="99">
        <f>C115</f>
        <v>1419404</v>
      </c>
      <c r="D114" s="69" t="s">
        <v>68</v>
      </c>
      <c r="E114" s="69" t="s">
        <v>185</v>
      </c>
      <c r="F114" s="69" t="s">
        <v>174</v>
      </c>
      <c r="G114" s="211">
        <f t="shared" si="19"/>
        <v>385809</v>
      </c>
      <c r="H114" s="211">
        <f t="shared" si="19"/>
        <v>312098.59</v>
      </c>
      <c r="I114" s="211">
        <f t="shared" si="14"/>
        <v>80.89458514446268</v>
      </c>
      <c r="J114" s="47"/>
    </row>
    <row r="115" spans="1:9" ht="12.75">
      <c r="A115" s="78" t="s">
        <v>630</v>
      </c>
      <c r="B115" s="44" t="s">
        <v>945</v>
      </c>
      <c r="C115" s="99">
        <v>1419404</v>
      </c>
      <c r="D115" s="69" t="s">
        <v>68</v>
      </c>
      <c r="E115" s="69" t="s">
        <v>185</v>
      </c>
      <c r="F115" s="69" t="s">
        <v>199</v>
      </c>
      <c r="G115" s="211">
        <v>385809</v>
      </c>
      <c r="H115" s="211">
        <v>312098.59</v>
      </c>
      <c r="I115" s="211">
        <f t="shared" si="14"/>
        <v>80.89458514446268</v>
      </c>
    </row>
    <row r="116" spans="1:9" ht="44.25" customHeight="1">
      <c r="A116" s="78" t="s">
        <v>631</v>
      </c>
      <c r="B116" s="44" t="s">
        <v>957</v>
      </c>
      <c r="C116" s="99">
        <f>C117</f>
        <v>1419405</v>
      </c>
      <c r="D116" s="69"/>
      <c r="E116" s="69"/>
      <c r="F116" s="69"/>
      <c r="G116" s="211">
        <f aca="true" t="shared" si="20" ref="G116:H119">G117</f>
        <v>10000</v>
      </c>
      <c r="H116" s="211">
        <f t="shared" si="20"/>
        <v>10000</v>
      </c>
      <c r="I116" s="211">
        <f t="shared" si="14"/>
        <v>100</v>
      </c>
    </row>
    <row r="117" spans="1:9" ht="22.5">
      <c r="A117" s="79" t="s">
        <v>632</v>
      </c>
      <c r="B117" s="44" t="s">
        <v>66</v>
      </c>
      <c r="C117" s="99">
        <f>C118</f>
        <v>1419405</v>
      </c>
      <c r="D117" s="69" t="s">
        <v>67</v>
      </c>
      <c r="E117" s="69"/>
      <c r="F117" s="69"/>
      <c r="G117" s="211">
        <f t="shared" si="20"/>
        <v>10000</v>
      </c>
      <c r="H117" s="211">
        <f t="shared" si="20"/>
        <v>10000</v>
      </c>
      <c r="I117" s="211">
        <f t="shared" si="14"/>
        <v>100</v>
      </c>
    </row>
    <row r="118" spans="1:9" ht="22.5">
      <c r="A118" s="78" t="s">
        <v>633</v>
      </c>
      <c r="B118" s="44" t="s">
        <v>263</v>
      </c>
      <c r="C118" s="99">
        <f>C119</f>
        <v>1419405</v>
      </c>
      <c r="D118" s="69" t="s">
        <v>68</v>
      </c>
      <c r="E118" s="69"/>
      <c r="F118" s="69"/>
      <c r="G118" s="211">
        <f t="shared" si="20"/>
        <v>10000</v>
      </c>
      <c r="H118" s="211">
        <f t="shared" si="20"/>
        <v>10000</v>
      </c>
      <c r="I118" s="211">
        <f t="shared" si="14"/>
        <v>100</v>
      </c>
    </row>
    <row r="119" spans="1:10" ht="12.75">
      <c r="A119" s="78" t="s">
        <v>634</v>
      </c>
      <c r="B119" s="44" t="s">
        <v>238</v>
      </c>
      <c r="C119" s="99">
        <f>C120</f>
        <v>1419405</v>
      </c>
      <c r="D119" s="69" t="s">
        <v>68</v>
      </c>
      <c r="E119" s="69" t="s">
        <v>185</v>
      </c>
      <c r="F119" s="69" t="s">
        <v>174</v>
      </c>
      <c r="G119" s="211">
        <f t="shared" si="20"/>
        <v>10000</v>
      </c>
      <c r="H119" s="211">
        <f t="shared" si="20"/>
        <v>10000</v>
      </c>
      <c r="I119" s="211">
        <f t="shared" si="14"/>
        <v>100</v>
      </c>
      <c r="J119" s="47"/>
    </row>
    <row r="120" spans="1:9" ht="12.75">
      <c r="A120" s="79" t="s">
        <v>635</v>
      </c>
      <c r="B120" s="44" t="s">
        <v>945</v>
      </c>
      <c r="C120" s="99">
        <v>1419405</v>
      </c>
      <c r="D120" s="69" t="s">
        <v>68</v>
      </c>
      <c r="E120" s="69" t="s">
        <v>185</v>
      </c>
      <c r="F120" s="69" t="s">
        <v>199</v>
      </c>
      <c r="G120" s="211">
        <v>10000</v>
      </c>
      <c r="H120" s="211">
        <v>10000</v>
      </c>
      <c r="I120" s="211">
        <f t="shared" si="14"/>
        <v>100</v>
      </c>
    </row>
    <row r="121" spans="1:9" ht="44.25" customHeight="1">
      <c r="A121" s="78" t="s">
        <v>169</v>
      </c>
      <c r="B121" s="44" t="s">
        <v>958</v>
      </c>
      <c r="C121" s="99">
        <f>C122</f>
        <v>1419406</v>
      </c>
      <c r="D121" s="69"/>
      <c r="E121" s="69"/>
      <c r="F121" s="69"/>
      <c r="G121" s="211">
        <f aca="true" t="shared" si="21" ref="G121:H124">G122</f>
        <v>20000</v>
      </c>
      <c r="H121" s="211">
        <f t="shared" si="21"/>
        <v>19890</v>
      </c>
      <c r="I121" s="211">
        <f t="shared" si="14"/>
        <v>99.45</v>
      </c>
    </row>
    <row r="122" spans="1:9" ht="22.5">
      <c r="A122" s="78" t="s">
        <v>268</v>
      </c>
      <c r="B122" s="44" t="s">
        <v>66</v>
      </c>
      <c r="C122" s="99">
        <f>C123</f>
        <v>1419406</v>
      </c>
      <c r="D122" s="69" t="s">
        <v>67</v>
      </c>
      <c r="E122" s="69"/>
      <c r="F122" s="69"/>
      <c r="G122" s="211">
        <f t="shared" si="21"/>
        <v>20000</v>
      </c>
      <c r="H122" s="211">
        <f t="shared" si="21"/>
        <v>19890</v>
      </c>
      <c r="I122" s="211">
        <f t="shared" si="14"/>
        <v>99.45</v>
      </c>
    </row>
    <row r="123" spans="1:9" ht="22.5">
      <c r="A123" s="79" t="s">
        <v>269</v>
      </c>
      <c r="B123" s="44" t="s">
        <v>263</v>
      </c>
      <c r="C123" s="99">
        <f>C124</f>
        <v>1419406</v>
      </c>
      <c r="D123" s="69" t="s">
        <v>68</v>
      </c>
      <c r="E123" s="69"/>
      <c r="F123" s="69"/>
      <c r="G123" s="211">
        <f t="shared" si="21"/>
        <v>20000</v>
      </c>
      <c r="H123" s="211">
        <f t="shared" si="21"/>
        <v>19890</v>
      </c>
      <c r="I123" s="211">
        <f t="shared" si="14"/>
        <v>99.45</v>
      </c>
    </row>
    <row r="124" spans="1:10" ht="12.75">
      <c r="A124" s="78" t="s">
        <v>636</v>
      </c>
      <c r="B124" s="44" t="s">
        <v>238</v>
      </c>
      <c r="C124" s="99">
        <f>C125</f>
        <v>1419406</v>
      </c>
      <c r="D124" s="69" t="s">
        <v>68</v>
      </c>
      <c r="E124" s="69" t="s">
        <v>185</v>
      </c>
      <c r="F124" s="69" t="s">
        <v>174</v>
      </c>
      <c r="G124" s="211">
        <f t="shared" si="21"/>
        <v>20000</v>
      </c>
      <c r="H124" s="211">
        <f t="shared" si="21"/>
        <v>19890</v>
      </c>
      <c r="I124" s="211">
        <f t="shared" si="14"/>
        <v>99.45</v>
      </c>
      <c r="J124" s="47"/>
    </row>
    <row r="125" spans="1:9" ht="12.75">
      <c r="A125" s="78" t="s">
        <v>637</v>
      </c>
      <c r="B125" s="44" t="s">
        <v>945</v>
      </c>
      <c r="C125" s="99">
        <v>1419406</v>
      </c>
      <c r="D125" s="69" t="s">
        <v>68</v>
      </c>
      <c r="E125" s="69" t="s">
        <v>185</v>
      </c>
      <c r="F125" s="69" t="s">
        <v>199</v>
      </c>
      <c r="G125" s="211">
        <v>20000</v>
      </c>
      <c r="H125" s="211">
        <v>19890</v>
      </c>
      <c r="I125" s="211">
        <f t="shared" si="14"/>
        <v>99.45</v>
      </c>
    </row>
    <row r="126" spans="1:9" ht="45" customHeight="1">
      <c r="A126" s="79" t="s">
        <v>638</v>
      </c>
      <c r="B126" s="44" t="s">
        <v>959</v>
      </c>
      <c r="C126" s="99">
        <f>C127</f>
        <v>1419407</v>
      </c>
      <c r="D126" s="69"/>
      <c r="E126" s="69"/>
      <c r="F126" s="69"/>
      <c r="G126" s="211">
        <f aca="true" t="shared" si="22" ref="G126:H129">G127</f>
        <v>134851</v>
      </c>
      <c r="H126" s="211">
        <f t="shared" si="22"/>
        <v>0</v>
      </c>
      <c r="I126" s="211">
        <f t="shared" si="14"/>
        <v>0</v>
      </c>
    </row>
    <row r="127" spans="1:9" ht="22.5">
      <c r="A127" s="78" t="s">
        <v>639</v>
      </c>
      <c r="B127" s="44" t="s">
        <v>66</v>
      </c>
      <c r="C127" s="99">
        <f>C128</f>
        <v>1419407</v>
      </c>
      <c r="D127" s="69" t="s">
        <v>67</v>
      </c>
      <c r="E127" s="69"/>
      <c r="F127" s="69"/>
      <c r="G127" s="211">
        <f t="shared" si="22"/>
        <v>134851</v>
      </c>
      <c r="H127" s="211">
        <f t="shared" si="22"/>
        <v>0</v>
      </c>
      <c r="I127" s="211">
        <f t="shared" si="14"/>
        <v>0</v>
      </c>
    </row>
    <row r="128" spans="1:9" ht="22.5">
      <c r="A128" s="78" t="s">
        <v>640</v>
      </c>
      <c r="B128" s="44" t="s">
        <v>263</v>
      </c>
      <c r="C128" s="99">
        <f>C129</f>
        <v>1419407</v>
      </c>
      <c r="D128" s="69" t="s">
        <v>68</v>
      </c>
      <c r="E128" s="69"/>
      <c r="F128" s="69"/>
      <c r="G128" s="211">
        <f t="shared" si="22"/>
        <v>134851</v>
      </c>
      <c r="H128" s="211">
        <f t="shared" si="22"/>
        <v>0</v>
      </c>
      <c r="I128" s="211">
        <f t="shared" si="14"/>
        <v>0</v>
      </c>
    </row>
    <row r="129" spans="1:10" ht="12.75">
      <c r="A129" s="79" t="s">
        <v>641</v>
      </c>
      <c r="B129" s="44" t="s">
        <v>238</v>
      </c>
      <c r="C129" s="99">
        <f>C130</f>
        <v>1419407</v>
      </c>
      <c r="D129" s="69" t="s">
        <v>68</v>
      </c>
      <c r="E129" s="69" t="s">
        <v>185</v>
      </c>
      <c r="F129" s="69" t="s">
        <v>174</v>
      </c>
      <c r="G129" s="211">
        <f t="shared" si="22"/>
        <v>134851</v>
      </c>
      <c r="H129" s="211">
        <f t="shared" si="22"/>
        <v>0</v>
      </c>
      <c r="I129" s="211">
        <f t="shared" si="14"/>
        <v>0</v>
      </c>
      <c r="J129" s="47"/>
    </row>
    <row r="130" spans="1:9" ht="12.75">
      <c r="A130" s="78" t="s">
        <v>642</v>
      </c>
      <c r="B130" s="44" t="s">
        <v>945</v>
      </c>
      <c r="C130" s="99">
        <v>1419407</v>
      </c>
      <c r="D130" s="69" t="s">
        <v>68</v>
      </c>
      <c r="E130" s="69" t="s">
        <v>185</v>
      </c>
      <c r="F130" s="69" t="s">
        <v>199</v>
      </c>
      <c r="G130" s="211">
        <v>134851</v>
      </c>
      <c r="H130" s="211"/>
      <c r="I130" s="211">
        <f t="shared" si="14"/>
        <v>0</v>
      </c>
    </row>
    <row r="131" spans="1:9" ht="12.75" hidden="1">
      <c r="A131" s="78"/>
      <c r="B131" s="44"/>
      <c r="C131" s="99"/>
      <c r="D131" s="69"/>
      <c r="E131" s="69"/>
      <c r="F131" s="69"/>
      <c r="G131" s="211"/>
      <c r="H131" s="211"/>
      <c r="I131" s="211"/>
    </row>
    <row r="132" spans="1:9" ht="12.75" hidden="1">
      <c r="A132" s="79"/>
      <c r="B132" s="44"/>
      <c r="C132" s="99"/>
      <c r="D132" s="69"/>
      <c r="E132" s="69"/>
      <c r="F132" s="69"/>
      <c r="G132" s="211"/>
      <c r="H132" s="211"/>
      <c r="I132" s="211"/>
    </row>
    <row r="133" spans="1:9" ht="12.75" hidden="1">
      <c r="A133" s="78"/>
      <c r="B133" s="44"/>
      <c r="C133" s="99"/>
      <c r="D133" s="69"/>
      <c r="E133" s="69"/>
      <c r="F133" s="69"/>
      <c r="G133" s="211"/>
      <c r="H133" s="211"/>
      <c r="I133" s="211"/>
    </row>
    <row r="134" spans="1:10" ht="12.75" hidden="1">
      <c r="A134" s="78"/>
      <c r="B134" s="44"/>
      <c r="C134" s="99"/>
      <c r="D134" s="69"/>
      <c r="E134" s="69"/>
      <c r="F134" s="69"/>
      <c r="G134" s="211"/>
      <c r="H134" s="211"/>
      <c r="I134" s="211"/>
      <c r="J134" s="47"/>
    </row>
    <row r="135" spans="1:9" ht="12.75" hidden="1">
      <c r="A135" s="79"/>
      <c r="B135" s="44"/>
      <c r="C135" s="99"/>
      <c r="D135" s="69"/>
      <c r="E135" s="69"/>
      <c r="F135" s="69"/>
      <c r="G135" s="211"/>
      <c r="H135" s="211"/>
      <c r="I135" s="211"/>
    </row>
    <row r="136" spans="1:9" ht="56.25">
      <c r="A136" s="78" t="s">
        <v>643</v>
      </c>
      <c r="B136" s="44" t="s">
        <v>960</v>
      </c>
      <c r="C136" s="99">
        <f>C137</f>
        <v>1419409</v>
      </c>
      <c r="D136" s="69"/>
      <c r="E136" s="69"/>
      <c r="F136" s="69"/>
      <c r="G136" s="211">
        <f aca="true" t="shared" si="23" ref="G136:H139">G137</f>
        <v>108300</v>
      </c>
      <c r="H136" s="211">
        <f t="shared" si="23"/>
        <v>108299.53</v>
      </c>
      <c r="I136" s="211">
        <f t="shared" si="14"/>
        <v>99.99956602031395</v>
      </c>
    </row>
    <row r="137" spans="1:9" ht="22.5">
      <c r="A137" s="78" t="s">
        <v>644</v>
      </c>
      <c r="B137" s="44" t="s">
        <v>66</v>
      </c>
      <c r="C137" s="99">
        <f>C138</f>
        <v>1419409</v>
      </c>
      <c r="D137" s="69" t="s">
        <v>67</v>
      </c>
      <c r="E137" s="69"/>
      <c r="F137" s="69"/>
      <c r="G137" s="211">
        <f t="shared" si="23"/>
        <v>108300</v>
      </c>
      <c r="H137" s="211">
        <f t="shared" si="23"/>
        <v>108299.53</v>
      </c>
      <c r="I137" s="211">
        <f t="shared" si="14"/>
        <v>99.99956602031395</v>
      </c>
    </row>
    <row r="138" spans="1:9" ht="22.5">
      <c r="A138" s="79" t="s">
        <v>645</v>
      </c>
      <c r="B138" s="44" t="s">
        <v>263</v>
      </c>
      <c r="C138" s="99">
        <f>C139</f>
        <v>1419409</v>
      </c>
      <c r="D138" s="69" t="s">
        <v>68</v>
      </c>
      <c r="E138" s="69"/>
      <c r="F138" s="69"/>
      <c r="G138" s="211">
        <f t="shared" si="23"/>
        <v>108300</v>
      </c>
      <c r="H138" s="211">
        <f t="shared" si="23"/>
        <v>108299.53</v>
      </c>
      <c r="I138" s="211">
        <f t="shared" si="14"/>
        <v>99.99956602031395</v>
      </c>
    </row>
    <row r="139" spans="1:10" ht="12.75">
      <c r="A139" s="78" t="s">
        <v>646</v>
      </c>
      <c r="B139" s="44" t="s">
        <v>238</v>
      </c>
      <c r="C139" s="99">
        <f>C140</f>
        <v>1419409</v>
      </c>
      <c r="D139" s="69" t="s">
        <v>68</v>
      </c>
      <c r="E139" s="69" t="s">
        <v>185</v>
      </c>
      <c r="F139" s="69" t="s">
        <v>174</v>
      </c>
      <c r="G139" s="211">
        <f t="shared" si="23"/>
        <v>108300</v>
      </c>
      <c r="H139" s="211">
        <f t="shared" si="23"/>
        <v>108299.53</v>
      </c>
      <c r="I139" s="211">
        <f t="shared" si="14"/>
        <v>99.99956602031395</v>
      </c>
      <c r="J139" s="47"/>
    </row>
    <row r="140" spans="1:9" ht="12.75">
      <c r="A140" s="78" t="s">
        <v>647</v>
      </c>
      <c r="B140" s="44" t="s">
        <v>945</v>
      </c>
      <c r="C140" s="99">
        <v>1419409</v>
      </c>
      <c r="D140" s="69" t="s">
        <v>68</v>
      </c>
      <c r="E140" s="69" t="s">
        <v>185</v>
      </c>
      <c r="F140" s="69" t="s">
        <v>199</v>
      </c>
      <c r="G140" s="211">
        <v>108300</v>
      </c>
      <c r="H140" s="211">
        <v>108299.53</v>
      </c>
      <c r="I140" s="211">
        <f t="shared" si="14"/>
        <v>99.99956602031395</v>
      </c>
    </row>
    <row r="141" spans="1:9" ht="47.25" customHeight="1">
      <c r="A141" s="79" t="s">
        <v>648</v>
      </c>
      <c r="B141" s="44" t="s">
        <v>961</v>
      </c>
      <c r="C141" s="99">
        <f>C142</f>
        <v>1419410</v>
      </c>
      <c r="D141" s="69"/>
      <c r="E141" s="69"/>
      <c r="F141" s="69"/>
      <c r="G141" s="211">
        <f aca="true" t="shared" si="24" ref="G141:H144">G142</f>
        <v>75396</v>
      </c>
      <c r="H141" s="211">
        <f t="shared" si="24"/>
        <v>75055.07</v>
      </c>
      <c r="I141" s="211">
        <f aca="true" t="shared" si="25" ref="I141:I204">H141*100/G141</f>
        <v>99.54781420765029</v>
      </c>
    </row>
    <row r="142" spans="1:9" ht="22.5">
      <c r="A142" s="78" t="s">
        <v>649</v>
      </c>
      <c r="B142" s="44" t="s">
        <v>66</v>
      </c>
      <c r="C142" s="99">
        <f>C143</f>
        <v>1419410</v>
      </c>
      <c r="D142" s="69" t="s">
        <v>67</v>
      </c>
      <c r="E142" s="69"/>
      <c r="F142" s="69"/>
      <c r="G142" s="211">
        <f t="shared" si="24"/>
        <v>75396</v>
      </c>
      <c r="H142" s="211">
        <f t="shared" si="24"/>
        <v>75055.07</v>
      </c>
      <c r="I142" s="211">
        <f t="shared" si="25"/>
        <v>99.54781420765029</v>
      </c>
    </row>
    <row r="143" spans="1:9" ht="22.5">
      <c r="A143" s="78" t="s">
        <v>650</v>
      </c>
      <c r="B143" s="44" t="s">
        <v>263</v>
      </c>
      <c r="C143" s="99">
        <f>C144</f>
        <v>1419410</v>
      </c>
      <c r="D143" s="69" t="s">
        <v>68</v>
      </c>
      <c r="E143" s="69"/>
      <c r="F143" s="69"/>
      <c r="G143" s="211">
        <f t="shared" si="24"/>
        <v>75396</v>
      </c>
      <c r="H143" s="211">
        <f t="shared" si="24"/>
        <v>75055.07</v>
      </c>
      <c r="I143" s="211">
        <f t="shared" si="25"/>
        <v>99.54781420765029</v>
      </c>
    </row>
    <row r="144" spans="1:10" ht="12.75">
      <c r="A144" s="79" t="s">
        <v>651</v>
      </c>
      <c r="B144" s="44" t="s">
        <v>238</v>
      </c>
      <c r="C144" s="99">
        <f>C145</f>
        <v>1419410</v>
      </c>
      <c r="D144" s="69" t="s">
        <v>68</v>
      </c>
      <c r="E144" s="69" t="s">
        <v>185</v>
      </c>
      <c r="F144" s="69" t="s">
        <v>174</v>
      </c>
      <c r="G144" s="211">
        <f t="shared" si="24"/>
        <v>75396</v>
      </c>
      <c r="H144" s="211">
        <f t="shared" si="24"/>
        <v>75055.07</v>
      </c>
      <c r="I144" s="211">
        <f t="shared" si="25"/>
        <v>99.54781420765029</v>
      </c>
      <c r="J144" s="47"/>
    </row>
    <row r="145" spans="1:9" ht="12.75">
      <c r="A145" s="78" t="s">
        <v>652</v>
      </c>
      <c r="B145" s="44" t="s">
        <v>945</v>
      </c>
      <c r="C145" s="99">
        <v>1419410</v>
      </c>
      <c r="D145" s="69" t="s">
        <v>68</v>
      </c>
      <c r="E145" s="69" t="s">
        <v>185</v>
      </c>
      <c r="F145" s="69" t="s">
        <v>199</v>
      </c>
      <c r="G145" s="211">
        <v>75396</v>
      </c>
      <c r="H145" s="211">
        <v>75055.07</v>
      </c>
      <c r="I145" s="211">
        <f t="shared" si="25"/>
        <v>99.54781420765029</v>
      </c>
    </row>
    <row r="146" spans="1:9" ht="56.25" customHeight="1">
      <c r="A146" s="78" t="s">
        <v>653</v>
      </c>
      <c r="B146" s="44" t="s">
        <v>962</v>
      </c>
      <c r="C146" s="99">
        <f>C147</f>
        <v>1419411</v>
      </c>
      <c r="D146" s="69"/>
      <c r="E146" s="69"/>
      <c r="F146" s="69"/>
      <c r="G146" s="211">
        <f aca="true" t="shared" si="26" ref="G146:H149">G147</f>
        <v>60000</v>
      </c>
      <c r="H146" s="211">
        <f t="shared" si="26"/>
        <v>49926.31</v>
      </c>
      <c r="I146" s="211">
        <f t="shared" si="25"/>
        <v>83.21051666666666</v>
      </c>
    </row>
    <row r="147" spans="1:9" ht="22.5">
      <c r="A147" s="79" t="s">
        <v>654</v>
      </c>
      <c r="B147" s="44" t="s">
        <v>66</v>
      </c>
      <c r="C147" s="99">
        <f>C148</f>
        <v>1419411</v>
      </c>
      <c r="D147" s="69" t="s">
        <v>67</v>
      </c>
      <c r="E147" s="69"/>
      <c r="F147" s="69"/>
      <c r="G147" s="211">
        <f t="shared" si="26"/>
        <v>60000</v>
      </c>
      <c r="H147" s="211">
        <f t="shared" si="26"/>
        <v>49926.31</v>
      </c>
      <c r="I147" s="211">
        <f t="shared" si="25"/>
        <v>83.21051666666666</v>
      </c>
    </row>
    <row r="148" spans="1:9" ht="22.5">
      <c r="A148" s="78" t="s">
        <v>655</v>
      </c>
      <c r="B148" s="44" t="s">
        <v>263</v>
      </c>
      <c r="C148" s="99">
        <f>C149</f>
        <v>1419411</v>
      </c>
      <c r="D148" s="69" t="s">
        <v>68</v>
      </c>
      <c r="E148" s="69"/>
      <c r="F148" s="69"/>
      <c r="G148" s="211">
        <f t="shared" si="26"/>
        <v>60000</v>
      </c>
      <c r="H148" s="211">
        <f t="shared" si="26"/>
        <v>49926.31</v>
      </c>
      <c r="I148" s="211">
        <f t="shared" si="25"/>
        <v>83.21051666666666</v>
      </c>
    </row>
    <row r="149" spans="1:10" ht="12.75">
      <c r="A149" s="78" t="s">
        <v>656</v>
      </c>
      <c r="B149" s="44" t="s">
        <v>238</v>
      </c>
      <c r="C149" s="99">
        <f>C150</f>
        <v>1419411</v>
      </c>
      <c r="D149" s="69" t="s">
        <v>68</v>
      </c>
      <c r="E149" s="69" t="s">
        <v>185</v>
      </c>
      <c r="F149" s="69" t="s">
        <v>174</v>
      </c>
      <c r="G149" s="211">
        <f t="shared" si="26"/>
        <v>60000</v>
      </c>
      <c r="H149" s="211">
        <f t="shared" si="26"/>
        <v>49926.31</v>
      </c>
      <c r="I149" s="211">
        <f t="shared" si="25"/>
        <v>83.21051666666666</v>
      </c>
      <c r="J149" s="47"/>
    </row>
    <row r="150" spans="1:9" ht="12.75">
      <c r="A150" s="79" t="s">
        <v>657</v>
      </c>
      <c r="B150" s="44" t="s">
        <v>945</v>
      </c>
      <c r="C150" s="99">
        <v>1419411</v>
      </c>
      <c r="D150" s="69" t="s">
        <v>68</v>
      </c>
      <c r="E150" s="69" t="s">
        <v>185</v>
      </c>
      <c r="F150" s="69" t="s">
        <v>199</v>
      </c>
      <c r="G150" s="211">
        <v>60000</v>
      </c>
      <c r="H150" s="211">
        <v>49926.31</v>
      </c>
      <c r="I150" s="211">
        <f t="shared" si="25"/>
        <v>83.21051666666666</v>
      </c>
    </row>
    <row r="151" spans="1:9" ht="55.5" customHeight="1">
      <c r="A151" s="78" t="s">
        <v>658</v>
      </c>
      <c r="B151" s="44" t="s">
        <v>963</v>
      </c>
      <c r="C151" s="99">
        <f>C152</f>
        <v>1419412</v>
      </c>
      <c r="D151" s="69"/>
      <c r="E151" s="69"/>
      <c r="F151" s="69"/>
      <c r="G151" s="211">
        <f aca="true" t="shared" si="27" ref="G151:H154">G152</f>
        <v>200000</v>
      </c>
      <c r="H151" s="211">
        <f t="shared" si="27"/>
        <v>199576</v>
      </c>
      <c r="I151" s="211">
        <f t="shared" si="25"/>
        <v>99.788</v>
      </c>
    </row>
    <row r="152" spans="1:9" ht="22.5">
      <c r="A152" s="78" t="s">
        <v>659</v>
      </c>
      <c r="B152" s="44" t="s">
        <v>66</v>
      </c>
      <c r="C152" s="99">
        <f>C153</f>
        <v>1419412</v>
      </c>
      <c r="D152" s="69" t="s">
        <v>67</v>
      </c>
      <c r="E152" s="69"/>
      <c r="F152" s="69"/>
      <c r="G152" s="211">
        <f t="shared" si="27"/>
        <v>200000</v>
      </c>
      <c r="H152" s="211">
        <f t="shared" si="27"/>
        <v>199576</v>
      </c>
      <c r="I152" s="211">
        <f t="shared" si="25"/>
        <v>99.788</v>
      </c>
    </row>
    <row r="153" spans="1:9" ht="22.5">
      <c r="A153" s="79" t="s">
        <v>660</v>
      </c>
      <c r="B153" s="44" t="s">
        <v>263</v>
      </c>
      <c r="C153" s="99">
        <f>C154</f>
        <v>1419412</v>
      </c>
      <c r="D153" s="69" t="s">
        <v>68</v>
      </c>
      <c r="E153" s="69"/>
      <c r="F153" s="69"/>
      <c r="G153" s="211">
        <f t="shared" si="27"/>
        <v>200000</v>
      </c>
      <c r="H153" s="211">
        <f t="shared" si="27"/>
        <v>199576</v>
      </c>
      <c r="I153" s="211">
        <f t="shared" si="25"/>
        <v>99.788</v>
      </c>
    </row>
    <row r="154" spans="1:10" ht="12.75">
      <c r="A154" s="78" t="s">
        <v>661</v>
      </c>
      <c r="B154" s="44" t="s">
        <v>238</v>
      </c>
      <c r="C154" s="99">
        <f>C155</f>
        <v>1419412</v>
      </c>
      <c r="D154" s="69" t="s">
        <v>68</v>
      </c>
      <c r="E154" s="69" t="s">
        <v>185</v>
      </c>
      <c r="F154" s="69" t="s">
        <v>174</v>
      </c>
      <c r="G154" s="211">
        <f t="shared" si="27"/>
        <v>200000</v>
      </c>
      <c r="H154" s="211">
        <f t="shared" si="27"/>
        <v>199576</v>
      </c>
      <c r="I154" s="211">
        <f t="shared" si="25"/>
        <v>99.788</v>
      </c>
      <c r="J154" s="47"/>
    </row>
    <row r="155" spans="1:9" ht="12.75">
      <c r="A155" s="78" t="s">
        <v>662</v>
      </c>
      <c r="B155" s="44" t="s">
        <v>945</v>
      </c>
      <c r="C155" s="99">
        <v>1419412</v>
      </c>
      <c r="D155" s="69" t="s">
        <v>68</v>
      </c>
      <c r="E155" s="69" t="s">
        <v>185</v>
      </c>
      <c r="F155" s="69" t="s">
        <v>199</v>
      </c>
      <c r="G155" s="211">
        <v>200000</v>
      </c>
      <c r="H155" s="211">
        <v>199576</v>
      </c>
      <c r="I155" s="211">
        <f t="shared" si="25"/>
        <v>99.788</v>
      </c>
    </row>
    <row r="156" spans="1:9" ht="12.75">
      <c r="A156" s="79" t="s">
        <v>663</v>
      </c>
      <c r="B156" s="44" t="s">
        <v>964</v>
      </c>
      <c r="C156" s="99">
        <f>C157</f>
        <v>1419413</v>
      </c>
      <c r="D156" s="69"/>
      <c r="E156" s="69"/>
      <c r="F156" s="69"/>
      <c r="G156" s="211">
        <f aca="true" t="shared" si="28" ref="G156:H159">G157</f>
        <v>10000</v>
      </c>
      <c r="H156" s="211">
        <f t="shared" si="28"/>
        <v>6100</v>
      </c>
      <c r="I156" s="211">
        <f t="shared" si="25"/>
        <v>61</v>
      </c>
    </row>
    <row r="157" spans="1:9" ht="22.5">
      <c r="A157" s="78" t="s">
        <v>664</v>
      </c>
      <c r="B157" s="44" t="s">
        <v>66</v>
      </c>
      <c r="C157" s="99">
        <f>C158</f>
        <v>1419413</v>
      </c>
      <c r="D157" s="69" t="s">
        <v>67</v>
      </c>
      <c r="E157" s="69"/>
      <c r="F157" s="69"/>
      <c r="G157" s="211">
        <f t="shared" si="28"/>
        <v>10000</v>
      </c>
      <c r="H157" s="211">
        <f t="shared" si="28"/>
        <v>6100</v>
      </c>
      <c r="I157" s="211">
        <f t="shared" si="25"/>
        <v>61</v>
      </c>
    </row>
    <row r="158" spans="1:9" ht="22.5">
      <c r="A158" s="78" t="s">
        <v>665</v>
      </c>
      <c r="B158" s="44" t="s">
        <v>263</v>
      </c>
      <c r="C158" s="99">
        <f>C159</f>
        <v>1419413</v>
      </c>
      <c r="D158" s="69" t="s">
        <v>68</v>
      </c>
      <c r="E158" s="69"/>
      <c r="F158" s="69"/>
      <c r="G158" s="211">
        <f t="shared" si="28"/>
        <v>10000</v>
      </c>
      <c r="H158" s="211">
        <f t="shared" si="28"/>
        <v>6100</v>
      </c>
      <c r="I158" s="211">
        <f t="shared" si="25"/>
        <v>61</v>
      </c>
    </row>
    <row r="159" spans="1:10" ht="12.75">
      <c r="A159" s="79" t="s">
        <v>666</v>
      </c>
      <c r="B159" s="44" t="s">
        <v>238</v>
      </c>
      <c r="C159" s="99">
        <f>C160</f>
        <v>1419413</v>
      </c>
      <c r="D159" s="69" t="s">
        <v>68</v>
      </c>
      <c r="E159" s="69" t="s">
        <v>185</v>
      </c>
      <c r="F159" s="69" t="s">
        <v>174</v>
      </c>
      <c r="G159" s="211">
        <f t="shared" si="28"/>
        <v>10000</v>
      </c>
      <c r="H159" s="211">
        <f t="shared" si="28"/>
        <v>6100</v>
      </c>
      <c r="I159" s="211">
        <f t="shared" si="25"/>
        <v>61</v>
      </c>
      <c r="J159" s="47"/>
    </row>
    <row r="160" spans="1:9" ht="12.75">
      <c r="A160" s="78" t="s">
        <v>667</v>
      </c>
      <c r="B160" s="44" t="s">
        <v>945</v>
      </c>
      <c r="C160" s="99">
        <v>1419413</v>
      </c>
      <c r="D160" s="69" t="s">
        <v>68</v>
      </c>
      <c r="E160" s="69" t="s">
        <v>185</v>
      </c>
      <c r="F160" s="69" t="s">
        <v>199</v>
      </c>
      <c r="G160" s="211">
        <v>10000</v>
      </c>
      <c r="H160" s="211">
        <v>6100</v>
      </c>
      <c r="I160" s="211">
        <f t="shared" si="25"/>
        <v>61</v>
      </c>
    </row>
    <row r="161" spans="1:9" ht="56.25">
      <c r="A161" s="78" t="s">
        <v>668</v>
      </c>
      <c r="B161" s="44" t="s">
        <v>965</v>
      </c>
      <c r="C161" s="99">
        <f>C162</f>
        <v>1419414</v>
      </c>
      <c r="D161" s="69"/>
      <c r="E161" s="69"/>
      <c r="F161" s="69"/>
      <c r="G161" s="211">
        <f aca="true" t="shared" si="29" ref="G161:H164">G162</f>
        <v>450000</v>
      </c>
      <c r="H161" s="211">
        <f t="shared" si="29"/>
        <v>407880.49</v>
      </c>
      <c r="I161" s="211">
        <f t="shared" si="25"/>
        <v>90.64010888888889</v>
      </c>
    </row>
    <row r="162" spans="1:9" ht="22.5">
      <c r="A162" s="79" t="s">
        <v>125</v>
      </c>
      <c r="B162" s="44" t="s">
        <v>66</v>
      </c>
      <c r="C162" s="99">
        <f>C163</f>
        <v>1419414</v>
      </c>
      <c r="D162" s="69" t="s">
        <v>67</v>
      </c>
      <c r="E162" s="69"/>
      <c r="F162" s="69"/>
      <c r="G162" s="211">
        <f t="shared" si="29"/>
        <v>450000</v>
      </c>
      <c r="H162" s="211">
        <f t="shared" si="29"/>
        <v>407880.49</v>
      </c>
      <c r="I162" s="211">
        <f t="shared" si="25"/>
        <v>90.64010888888889</v>
      </c>
    </row>
    <row r="163" spans="1:9" ht="22.5">
      <c r="A163" s="78" t="s">
        <v>669</v>
      </c>
      <c r="B163" s="44" t="s">
        <v>263</v>
      </c>
      <c r="C163" s="99">
        <f>C164</f>
        <v>1419414</v>
      </c>
      <c r="D163" s="69" t="s">
        <v>68</v>
      </c>
      <c r="E163" s="69"/>
      <c r="F163" s="69"/>
      <c r="G163" s="211">
        <f t="shared" si="29"/>
        <v>450000</v>
      </c>
      <c r="H163" s="211">
        <f t="shared" si="29"/>
        <v>407880.49</v>
      </c>
      <c r="I163" s="211">
        <f t="shared" si="25"/>
        <v>90.64010888888889</v>
      </c>
    </row>
    <row r="164" spans="1:10" ht="12.75">
      <c r="A164" s="78" t="s">
        <v>670</v>
      </c>
      <c r="B164" s="44" t="s">
        <v>238</v>
      </c>
      <c r="C164" s="99">
        <f>C165</f>
        <v>1419414</v>
      </c>
      <c r="D164" s="69" t="s">
        <v>68</v>
      </c>
      <c r="E164" s="69" t="s">
        <v>185</v>
      </c>
      <c r="F164" s="69" t="s">
        <v>174</v>
      </c>
      <c r="G164" s="211">
        <f t="shared" si="29"/>
        <v>450000</v>
      </c>
      <c r="H164" s="211">
        <f t="shared" si="29"/>
        <v>407880.49</v>
      </c>
      <c r="I164" s="211">
        <f t="shared" si="25"/>
        <v>90.64010888888889</v>
      </c>
      <c r="J164" s="47"/>
    </row>
    <row r="165" spans="1:9" ht="12.75">
      <c r="A165" s="79" t="s">
        <v>671</v>
      </c>
      <c r="B165" s="44" t="s">
        <v>945</v>
      </c>
      <c r="C165" s="99">
        <v>1419414</v>
      </c>
      <c r="D165" s="69" t="s">
        <v>68</v>
      </c>
      <c r="E165" s="69" t="s">
        <v>185</v>
      </c>
      <c r="F165" s="69" t="s">
        <v>199</v>
      </c>
      <c r="G165" s="211">
        <v>450000</v>
      </c>
      <c r="H165" s="211">
        <v>407880.49</v>
      </c>
      <c r="I165" s="211">
        <f t="shared" si="25"/>
        <v>90.64010888888889</v>
      </c>
    </row>
    <row r="166" spans="1:9" ht="12.75" hidden="1">
      <c r="A166" s="78"/>
      <c r="B166" s="44"/>
      <c r="C166" s="99"/>
      <c r="D166" s="69"/>
      <c r="E166" s="69"/>
      <c r="F166" s="69"/>
      <c r="G166" s="211"/>
      <c r="H166" s="211"/>
      <c r="I166" s="211"/>
    </row>
    <row r="167" spans="1:9" ht="12.75" hidden="1">
      <c r="A167" s="78"/>
      <c r="B167" s="44"/>
      <c r="C167" s="99"/>
      <c r="D167" s="69"/>
      <c r="E167" s="69"/>
      <c r="F167" s="69"/>
      <c r="G167" s="211"/>
      <c r="H167" s="211"/>
      <c r="I167" s="211"/>
    </row>
    <row r="168" spans="1:9" ht="12.75" hidden="1">
      <c r="A168" s="79"/>
      <c r="B168" s="44"/>
      <c r="C168" s="99"/>
      <c r="D168" s="69"/>
      <c r="E168" s="69"/>
      <c r="F168" s="69"/>
      <c r="G168" s="211"/>
      <c r="H168" s="211"/>
      <c r="I168" s="211"/>
    </row>
    <row r="169" spans="1:10" ht="12.75" hidden="1">
      <c r="A169" s="78"/>
      <c r="B169" s="44"/>
      <c r="C169" s="99"/>
      <c r="D169" s="69"/>
      <c r="E169" s="69"/>
      <c r="F169" s="69"/>
      <c r="G169" s="211"/>
      <c r="H169" s="211"/>
      <c r="I169" s="211"/>
      <c r="J169" s="47"/>
    </row>
    <row r="170" spans="1:10" ht="12.75" hidden="1">
      <c r="A170" s="78"/>
      <c r="B170" s="44"/>
      <c r="C170" s="99"/>
      <c r="D170" s="69"/>
      <c r="E170" s="69"/>
      <c r="F170" s="69"/>
      <c r="G170" s="211"/>
      <c r="H170" s="211"/>
      <c r="I170" s="211"/>
      <c r="J170" s="47"/>
    </row>
    <row r="171" spans="1:10" ht="56.25">
      <c r="A171" s="79" t="s">
        <v>672</v>
      </c>
      <c r="B171" s="44" t="s">
        <v>966</v>
      </c>
      <c r="C171" s="99">
        <f>C172</f>
        <v>1419416</v>
      </c>
      <c r="D171" s="69"/>
      <c r="E171" s="69"/>
      <c r="F171" s="69"/>
      <c r="G171" s="211">
        <f aca="true" t="shared" si="30" ref="G171:H174">G172</f>
        <v>250000</v>
      </c>
      <c r="H171" s="211">
        <f t="shared" si="30"/>
        <v>249980</v>
      </c>
      <c r="I171" s="211">
        <f t="shared" si="25"/>
        <v>99.992</v>
      </c>
      <c r="J171" s="47"/>
    </row>
    <row r="172" spans="1:10" ht="22.5">
      <c r="A172" s="78" t="s">
        <v>673</v>
      </c>
      <c r="B172" s="44" t="s">
        <v>66</v>
      </c>
      <c r="C172" s="99">
        <f>C173</f>
        <v>1419416</v>
      </c>
      <c r="D172" s="69" t="s">
        <v>67</v>
      </c>
      <c r="E172" s="69"/>
      <c r="F172" s="69"/>
      <c r="G172" s="211">
        <f t="shared" si="30"/>
        <v>250000</v>
      </c>
      <c r="H172" s="211">
        <f t="shared" si="30"/>
        <v>249980</v>
      </c>
      <c r="I172" s="211">
        <f t="shared" si="25"/>
        <v>99.992</v>
      </c>
      <c r="J172" s="47"/>
    </row>
    <row r="173" spans="1:10" ht="22.5">
      <c r="A173" s="78" t="s">
        <v>674</v>
      </c>
      <c r="B173" s="44" t="s">
        <v>263</v>
      </c>
      <c r="C173" s="99">
        <f>C174</f>
        <v>1419416</v>
      </c>
      <c r="D173" s="69" t="s">
        <v>68</v>
      </c>
      <c r="E173" s="69"/>
      <c r="F173" s="69"/>
      <c r="G173" s="211">
        <f t="shared" si="30"/>
        <v>250000</v>
      </c>
      <c r="H173" s="211">
        <f t="shared" si="30"/>
        <v>249980</v>
      </c>
      <c r="I173" s="211">
        <f t="shared" si="25"/>
        <v>99.992</v>
      </c>
      <c r="J173" s="47"/>
    </row>
    <row r="174" spans="1:10" ht="12.75">
      <c r="A174" s="79" t="s">
        <v>675</v>
      </c>
      <c r="B174" s="44" t="s">
        <v>238</v>
      </c>
      <c r="C174" s="99">
        <f>C175</f>
        <v>1419416</v>
      </c>
      <c r="D174" s="69" t="s">
        <v>68</v>
      </c>
      <c r="E174" s="69" t="s">
        <v>185</v>
      </c>
      <c r="F174" s="69" t="s">
        <v>174</v>
      </c>
      <c r="G174" s="211">
        <f t="shared" si="30"/>
        <v>250000</v>
      </c>
      <c r="H174" s="211">
        <f t="shared" si="30"/>
        <v>249980</v>
      </c>
      <c r="I174" s="211">
        <f t="shared" si="25"/>
        <v>99.992</v>
      </c>
      <c r="J174" s="47"/>
    </row>
    <row r="175" spans="1:10" ht="12.75">
      <c r="A175" s="78" t="s">
        <v>676</v>
      </c>
      <c r="B175" s="44" t="s">
        <v>945</v>
      </c>
      <c r="C175" s="99">
        <v>1419416</v>
      </c>
      <c r="D175" s="69" t="s">
        <v>68</v>
      </c>
      <c r="E175" s="69" t="s">
        <v>185</v>
      </c>
      <c r="F175" s="69" t="s">
        <v>199</v>
      </c>
      <c r="G175" s="211">
        <v>250000</v>
      </c>
      <c r="H175" s="211">
        <v>249980</v>
      </c>
      <c r="I175" s="211">
        <f t="shared" si="25"/>
        <v>99.992</v>
      </c>
      <c r="J175" s="47"/>
    </row>
    <row r="176" spans="1:10" ht="46.5" customHeight="1">
      <c r="A176" s="78" t="s">
        <v>677</v>
      </c>
      <c r="B176" s="44" t="s">
        <v>967</v>
      </c>
      <c r="C176" s="99">
        <f>C177</f>
        <v>1419417</v>
      </c>
      <c r="D176" s="69"/>
      <c r="E176" s="69"/>
      <c r="F176" s="69"/>
      <c r="G176" s="211">
        <f aca="true" t="shared" si="31" ref="G176:H179">G177</f>
        <v>30000</v>
      </c>
      <c r="H176" s="211">
        <f t="shared" si="31"/>
        <v>29150</v>
      </c>
      <c r="I176" s="211">
        <f t="shared" si="25"/>
        <v>97.16666666666667</v>
      </c>
      <c r="J176" s="47"/>
    </row>
    <row r="177" spans="1:10" ht="22.5">
      <c r="A177" s="79" t="s">
        <v>678</v>
      </c>
      <c r="B177" s="44" t="s">
        <v>66</v>
      </c>
      <c r="C177" s="99">
        <f>C178</f>
        <v>1419417</v>
      </c>
      <c r="D177" s="69" t="s">
        <v>67</v>
      </c>
      <c r="E177" s="69"/>
      <c r="F177" s="69"/>
      <c r="G177" s="211">
        <f t="shared" si="31"/>
        <v>30000</v>
      </c>
      <c r="H177" s="211">
        <f t="shared" si="31"/>
        <v>29150</v>
      </c>
      <c r="I177" s="211">
        <f t="shared" si="25"/>
        <v>97.16666666666667</v>
      </c>
      <c r="J177" s="47"/>
    </row>
    <row r="178" spans="1:10" ht="22.5">
      <c r="A178" s="78" t="s">
        <v>679</v>
      </c>
      <c r="B178" s="44" t="s">
        <v>263</v>
      </c>
      <c r="C178" s="99">
        <f>C179</f>
        <v>1419417</v>
      </c>
      <c r="D178" s="69" t="s">
        <v>68</v>
      </c>
      <c r="E178" s="69"/>
      <c r="F178" s="69"/>
      <c r="G178" s="211">
        <f t="shared" si="31"/>
        <v>30000</v>
      </c>
      <c r="H178" s="211">
        <f t="shared" si="31"/>
        <v>29150</v>
      </c>
      <c r="I178" s="211">
        <f t="shared" si="25"/>
        <v>97.16666666666667</v>
      </c>
      <c r="J178" s="47"/>
    </row>
    <row r="179" spans="1:10" ht="12.75">
      <c r="A179" s="78" t="s">
        <v>680</v>
      </c>
      <c r="B179" s="44" t="s">
        <v>238</v>
      </c>
      <c r="C179" s="99">
        <f>C180</f>
        <v>1419417</v>
      </c>
      <c r="D179" s="69" t="s">
        <v>68</v>
      </c>
      <c r="E179" s="69" t="s">
        <v>185</v>
      </c>
      <c r="F179" s="69" t="s">
        <v>174</v>
      </c>
      <c r="G179" s="211">
        <f t="shared" si="31"/>
        <v>30000</v>
      </c>
      <c r="H179" s="211">
        <f t="shared" si="31"/>
        <v>29150</v>
      </c>
      <c r="I179" s="211">
        <f t="shared" si="25"/>
        <v>97.16666666666667</v>
      </c>
      <c r="J179" s="47"/>
    </row>
    <row r="180" spans="1:10" ht="12.75">
      <c r="A180" s="79" t="s">
        <v>681</v>
      </c>
      <c r="B180" s="44" t="s">
        <v>945</v>
      </c>
      <c r="C180" s="99">
        <v>1419417</v>
      </c>
      <c r="D180" s="69" t="s">
        <v>68</v>
      </c>
      <c r="E180" s="69" t="s">
        <v>185</v>
      </c>
      <c r="F180" s="69" t="s">
        <v>199</v>
      </c>
      <c r="G180" s="211">
        <v>30000</v>
      </c>
      <c r="H180" s="211">
        <v>29150</v>
      </c>
      <c r="I180" s="211">
        <f t="shared" si="25"/>
        <v>97.16666666666667</v>
      </c>
      <c r="J180" s="47"/>
    </row>
    <row r="181" spans="1:10" ht="12.75">
      <c r="A181" s="78" t="s">
        <v>107</v>
      </c>
      <c r="B181" s="44" t="s">
        <v>968</v>
      </c>
      <c r="C181" s="99">
        <f>C182</f>
        <v>1419418</v>
      </c>
      <c r="D181" s="69"/>
      <c r="E181" s="69"/>
      <c r="F181" s="69"/>
      <c r="G181" s="211">
        <f aca="true" t="shared" si="32" ref="G181:H184">G182</f>
        <v>195999</v>
      </c>
      <c r="H181" s="211">
        <f t="shared" si="32"/>
        <v>169862.44</v>
      </c>
      <c r="I181" s="211">
        <f t="shared" si="25"/>
        <v>86.66495237220597</v>
      </c>
      <c r="J181" s="47"/>
    </row>
    <row r="182" spans="1:10" ht="22.5">
      <c r="A182" s="78" t="s">
        <v>682</v>
      </c>
      <c r="B182" s="44" t="s">
        <v>66</v>
      </c>
      <c r="C182" s="99">
        <f>C183</f>
        <v>1419418</v>
      </c>
      <c r="D182" s="69" t="s">
        <v>67</v>
      </c>
      <c r="E182" s="69"/>
      <c r="F182" s="69"/>
      <c r="G182" s="211">
        <f t="shared" si="32"/>
        <v>195999</v>
      </c>
      <c r="H182" s="211">
        <f t="shared" si="32"/>
        <v>169862.44</v>
      </c>
      <c r="I182" s="211">
        <f t="shared" si="25"/>
        <v>86.66495237220597</v>
      </c>
      <c r="J182" s="47"/>
    </row>
    <row r="183" spans="1:10" ht="22.5">
      <c r="A183" s="79" t="s">
        <v>683</v>
      </c>
      <c r="B183" s="44" t="s">
        <v>263</v>
      </c>
      <c r="C183" s="99">
        <f>C184</f>
        <v>1419418</v>
      </c>
      <c r="D183" s="69" t="s">
        <v>68</v>
      </c>
      <c r="E183" s="69"/>
      <c r="F183" s="69"/>
      <c r="G183" s="211">
        <f t="shared" si="32"/>
        <v>195999</v>
      </c>
      <c r="H183" s="211">
        <f t="shared" si="32"/>
        <v>169862.44</v>
      </c>
      <c r="I183" s="211">
        <f t="shared" si="25"/>
        <v>86.66495237220597</v>
      </c>
      <c r="J183" s="47"/>
    </row>
    <row r="184" spans="1:10" ht="12.75">
      <c r="A184" s="78" t="s">
        <v>684</v>
      </c>
      <c r="B184" s="44" t="s">
        <v>238</v>
      </c>
      <c r="C184" s="99">
        <f>C185</f>
        <v>1419418</v>
      </c>
      <c r="D184" s="69" t="s">
        <v>68</v>
      </c>
      <c r="E184" s="69" t="s">
        <v>185</v>
      </c>
      <c r="F184" s="69" t="s">
        <v>174</v>
      </c>
      <c r="G184" s="211">
        <f t="shared" si="32"/>
        <v>195999</v>
      </c>
      <c r="H184" s="211">
        <f t="shared" si="32"/>
        <v>169862.44</v>
      </c>
      <c r="I184" s="211">
        <f t="shared" si="25"/>
        <v>86.66495237220597</v>
      </c>
      <c r="J184" s="47"/>
    </row>
    <row r="185" spans="1:10" ht="12.75">
      <c r="A185" s="78" t="s">
        <v>685</v>
      </c>
      <c r="B185" s="44" t="s">
        <v>945</v>
      </c>
      <c r="C185" s="99">
        <v>1419418</v>
      </c>
      <c r="D185" s="69" t="s">
        <v>68</v>
      </c>
      <c r="E185" s="69" t="s">
        <v>185</v>
      </c>
      <c r="F185" s="69" t="s">
        <v>199</v>
      </c>
      <c r="G185" s="211">
        <v>195999</v>
      </c>
      <c r="H185" s="211">
        <v>169862.44</v>
      </c>
      <c r="I185" s="211">
        <f t="shared" si="25"/>
        <v>86.66495237220597</v>
      </c>
      <c r="J185" s="47"/>
    </row>
    <row r="186" spans="1:10" ht="47.25" customHeight="1">
      <c r="A186" s="79" t="s">
        <v>180</v>
      </c>
      <c r="B186" s="44" t="s">
        <v>969</v>
      </c>
      <c r="C186" s="99">
        <f>C187</f>
        <v>1419419</v>
      </c>
      <c r="D186" s="69"/>
      <c r="E186" s="69"/>
      <c r="F186" s="69"/>
      <c r="G186" s="211">
        <f aca="true" t="shared" si="33" ref="G186:H189">G187</f>
        <v>100000</v>
      </c>
      <c r="H186" s="211">
        <f t="shared" si="33"/>
        <v>69480</v>
      </c>
      <c r="I186" s="211">
        <f t="shared" si="25"/>
        <v>69.48</v>
      </c>
      <c r="J186" s="47"/>
    </row>
    <row r="187" spans="1:10" ht="22.5">
      <c r="A187" s="78" t="s">
        <v>686</v>
      </c>
      <c r="B187" s="44" t="s">
        <v>66</v>
      </c>
      <c r="C187" s="99">
        <f>C188</f>
        <v>1419419</v>
      </c>
      <c r="D187" s="69" t="s">
        <v>67</v>
      </c>
      <c r="E187" s="69"/>
      <c r="F187" s="69"/>
      <c r="G187" s="211">
        <f t="shared" si="33"/>
        <v>100000</v>
      </c>
      <c r="H187" s="211">
        <f t="shared" si="33"/>
        <v>69480</v>
      </c>
      <c r="I187" s="211">
        <f t="shared" si="25"/>
        <v>69.48</v>
      </c>
      <c r="J187" s="47"/>
    </row>
    <row r="188" spans="1:10" ht="22.5">
      <c r="A188" s="78" t="s">
        <v>687</v>
      </c>
      <c r="B188" s="44" t="s">
        <v>263</v>
      </c>
      <c r="C188" s="99">
        <f>C189</f>
        <v>1419419</v>
      </c>
      <c r="D188" s="69" t="s">
        <v>68</v>
      </c>
      <c r="E188" s="69"/>
      <c r="F188" s="69"/>
      <c r="G188" s="211">
        <f t="shared" si="33"/>
        <v>100000</v>
      </c>
      <c r="H188" s="211">
        <f t="shared" si="33"/>
        <v>69480</v>
      </c>
      <c r="I188" s="211">
        <f t="shared" si="25"/>
        <v>69.48</v>
      </c>
      <c r="J188" s="47"/>
    </row>
    <row r="189" spans="1:10" ht="12.75">
      <c r="A189" s="79" t="s">
        <v>688</v>
      </c>
      <c r="B189" s="44" t="s">
        <v>238</v>
      </c>
      <c r="C189" s="99">
        <f>C190</f>
        <v>1419419</v>
      </c>
      <c r="D189" s="69" t="s">
        <v>68</v>
      </c>
      <c r="E189" s="69" t="s">
        <v>185</v>
      </c>
      <c r="F189" s="69" t="s">
        <v>174</v>
      </c>
      <c r="G189" s="211">
        <f t="shared" si="33"/>
        <v>100000</v>
      </c>
      <c r="H189" s="211">
        <f t="shared" si="33"/>
        <v>69480</v>
      </c>
      <c r="I189" s="211">
        <f t="shared" si="25"/>
        <v>69.48</v>
      </c>
      <c r="J189" s="47"/>
    </row>
    <row r="190" spans="1:10" ht="12.75">
      <c r="A190" s="78" t="s">
        <v>689</v>
      </c>
      <c r="B190" s="44" t="s">
        <v>945</v>
      </c>
      <c r="C190" s="99">
        <v>1419419</v>
      </c>
      <c r="D190" s="69" t="s">
        <v>68</v>
      </c>
      <c r="E190" s="69" t="s">
        <v>185</v>
      </c>
      <c r="F190" s="69" t="s">
        <v>199</v>
      </c>
      <c r="G190" s="211">
        <v>100000</v>
      </c>
      <c r="H190" s="211">
        <v>69480</v>
      </c>
      <c r="I190" s="211">
        <f t="shared" si="25"/>
        <v>69.48</v>
      </c>
      <c r="J190" s="47"/>
    </row>
    <row r="191" spans="1:10" ht="58.5" customHeight="1">
      <c r="A191" s="78" t="s">
        <v>690</v>
      </c>
      <c r="B191" s="44" t="s">
        <v>970</v>
      </c>
      <c r="C191" s="99">
        <f>C192</f>
        <v>1419420</v>
      </c>
      <c r="D191" s="69"/>
      <c r="E191" s="69"/>
      <c r="F191" s="69"/>
      <c r="G191" s="211">
        <f aca="true" t="shared" si="34" ref="G191:H194">G192</f>
        <v>966423</v>
      </c>
      <c r="H191" s="211">
        <f t="shared" si="34"/>
        <v>866382.62</v>
      </c>
      <c r="I191" s="211">
        <f t="shared" si="25"/>
        <v>89.64838585174401</v>
      </c>
      <c r="J191" s="47"/>
    </row>
    <row r="192" spans="1:10" ht="22.5">
      <c r="A192" s="79" t="s">
        <v>691</v>
      </c>
      <c r="B192" s="44" t="s">
        <v>66</v>
      </c>
      <c r="C192" s="99">
        <f>C193</f>
        <v>1419420</v>
      </c>
      <c r="D192" s="69" t="s">
        <v>67</v>
      </c>
      <c r="E192" s="69"/>
      <c r="F192" s="69"/>
      <c r="G192" s="211">
        <f t="shared" si="34"/>
        <v>966423</v>
      </c>
      <c r="H192" s="211">
        <f t="shared" si="34"/>
        <v>866382.62</v>
      </c>
      <c r="I192" s="211">
        <f t="shared" si="25"/>
        <v>89.64838585174401</v>
      </c>
      <c r="J192" s="47"/>
    </row>
    <row r="193" spans="1:10" ht="22.5">
      <c r="A193" s="78" t="s">
        <v>172</v>
      </c>
      <c r="B193" s="44" t="s">
        <v>263</v>
      </c>
      <c r="C193" s="99">
        <f>C194</f>
        <v>1419420</v>
      </c>
      <c r="D193" s="69" t="s">
        <v>68</v>
      </c>
      <c r="E193" s="69"/>
      <c r="F193" s="69"/>
      <c r="G193" s="211">
        <f t="shared" si="34"/>
        <v>966423</v>
      </c>
      <c r="H193" s="211">
        <f t="shared" si="34"/>
        <v>866382.62</v>
      </c>
      <c r="I193" s="211">
        <f t="shared" si="25"/>
        <v>89.64838585174401</v>
      </c>
      <c r="J193" s="47"/>
    </row>
    <row r="194" spans="1:9" ht="12.75">
      <c r="A194" s="78" t="s">
        <v>692</v>
      </c>
      <c r="B194" s="44" t="s">
        <v>238</v>
      </c>
      <c r="C194" s="99">
        <f>C195</f>
        <v>1419420</v>
      </c>
      <c r="D194" s="69" t="s">
        <v>68</v>
      </c>
      <c r="E194" s="69" t="s">
        <v>185</v>
      </c>
      <c r="F194" s="69" t="s">
        <v>174</v>
      </c>
      <c r="G194" s="211">
        <f t="shared" si="34"/>
        <v>966423</v>
      </c>
      <c r="H194" s="211">
        <f t="shared" si="34"/>
        <v>866382.62</v>
      </c>
      <c r="I194" s="211">
        <f t="shared" si="25"/>
        <v>89.64838585174401</v>
      </c>
    </row>
    <row r="195" spans="1:9" ht="12.75">
      <c r="A195" s="79" t="s">
        <v>693</v>
      </c>
      <c r="B195" s="44" t="s">
        <v>945</v>
      </c>
      <c r="C195" s="99">
        <v>1419420</v>
      </c>
      <c r="D195" s="69" t="s">
        <v>68</v>
      </c>
      <c r="E195" s="69" t="s">
        <v>185</v>
      </c>
      <c r="F195" s="69" t="s">
        <v>199</v>
      </c>
      <c r="G195" s="211">
        <v>966423</v>
      </c>
      <c r="H195" s="211">
        <v>866382.62</v>
      </c>
      <c r="I195" s="211">
        <f t="shared" si="25"/>
        <v>89.64838585174401</v>
      </c>
    </row>
    <row r="196" spans="1:9" ht="59.25" customHeight="1">
      <c r="A196" s="78" t="s">
        <v>694</v>
      </c>
      <c r="B196" s="44" t="s">
        <v>971</v>
      </c>
      <c r="C196" s="99">
        <f>C197</f>
        <v>1419421</v>
      </c>
      <c r="D196" s="69"/>
      <c r="E196" s="69"/>
      <c r="F196" s="69"/>
      <c r="G196" s="211">
        <f aca="true" t="shared" si="35" ref="G196:H199">G197</f>
        <v>100000</v>
      </c>
      <c r="H196" s="211">
        <f t="shared" si="35"/>
        <v>99592.46</v>
      </c>
      <c r="I196" s="211">
        <f t="shared" si="25"/>
        <v>99.59246</v>
      </c>
    </row>
    <row r="197" spans="1:9" ht="22.5">
      <c r="A197" s="78" t="s">
        <v>695</v>
      </c>
      <c r="B197" s="44" t="s">
        <v>66</v>
      </c>
      <c r="C197" s="99">
        <f>C198</f>
        <v>1419421</v>
      </c>
      <c r="D197" s="69" t="s">
        <v>67</v>
      </c>
      <c r="E197" s="69"/>
      <c r="F197" s="69"/>
      <c r="G197" s="211">
        <f t="shared" si="35"/>
        <v>100000</v>
      </c>
      <c r="H197" s="211">
        <f t="shared" si="35"/>
        <v>99592.46</v>
      </c>
      <c r="I197" s="211">
        <f t="shared" si="25"/>
        <v>99.59246</v>
      </c>
    </row>
    <row r="198" spans="1:9" ht="22.5">
      <c r="A198" s="79" t="s">
        <v>696</v>
      </c>
      <c r="B198" s="44" t="s">
        <v>263</v>
      </c>
      <c r="C198" s="99">
        <f>C199</f>
        <v>1419421</v>
      </c>
      <c r="D198" s="69" t="s">
        <v>68</v>
      </c>
      <c r="E198" s="69"/>
      <c r="F198" s="69"/>
      <c r="G198" s="211">
        <f t="shared" si="35"/>
        <v>100000</v>
      </c>
      <c r="H198" s="211">
        <f t="shared" si="35"/>
        <v>99592.46</v>
      </c>
      <c r="I198" s="211">
        <f t="shared" si="25"/>
        <v>99.59246</v>
      </c>
    </row>
    <row r="199" spans="1:9" ht="12.75">
      <c r="A199" s="78" t="s">
        <v>697</v>
      </c>
      <c r="B199" s="44" t="s">
        <v>238</v>
      </c>
      <c r="C199" s="99">
        <f>C200</f>
        <v>1419421</v>
      </c>
      <c r="D199" s="69" t="s">
        <v>68</v>
      </c>
      <c r="E199" s="69" t="s">
        <v>185</v>
      </c>
      <c r="F199" s="69" t="s">
        <v>174</v>
      </c>
      <c r="G199" s="211">
        <f t="shared" si="35"/>
        <v>100000</v>
      </c>
      <c r="H199" s="211">
        <f t="shared" si="35"/>
        <v>99592.46</v>
      </c>
      <c r="I199" s="211">
        <f t="shared" si="25"/>
        <v>99.59246</v>
      </c>
    </row>
    <row r="200" spans="1:9" ht="12.75">
      <c r="A200" s="78" t="s">
        <v>698</v>
      </c>
      <c r="B200" s="44" t="s">
        <v>945</v>
      </c>
      <c r="C200" s="99">
        <v>1419421</v>
      </c>
      <c r="D200" s="69" t="s">
        <v>68</v>
      </c>
      <c r="E200" s="69" t="s">
        <v>185</v>
      </c>
      <c r="F200" s="69" t="s">
        <v>199</v>
      </c>
      <c r="G200" s="211">
        <v>100000</v>
      </c>
      <c r="H200" s="211">
        <v>99592.46</v>
      </c>
      <c r="I200" s="211">
        <f t="shared" si="25"/>
        <v>99.59246</v>
      </c>
    </row>
    <row r="201" spans="1:9" ht="45" customHeight="1">
      <c r="A201" s="79" t="s">
        <v>699</v>
      </c>
      <c r="B201" s="44" t="s">
        <v>972</v>
      </c>
      <c r="C201" s="99">
        <f>C202</f>
        <v>1419422</v>
      </c>
      <c r="D201" s="69"/>
      <c r="E201" s="69"/>
      <c r="F201" s="69"/>
      <c r="G201" s="211">
        <f aca="true" t="shared" si="36" ref="G201:H204">G202</f>
        <v>45000</v>
      </c>
      <c r="H201" s="211">
        <f t="shared" si="36"/>
        <v>45000</v>
      </c>
      <c r="I201" s="211">
        <f t="shared" si="25"/>
        <v>100</v>
      </c>
    </row>
    <row r="202" spans="1:9" ht="22.5">
      <c r="A202" s="78" t="s">
        <v>700</v>
      </c>
      <c r="B202" s="44" t="s">
        <v>66</v>
      </c>
      <c r="C202" s="99">
        <f>C203</f>
        <v>1419422</v>
      </c>
      <c r="D202" s="69" t="s">
        <v>67</v>
      </c>
      <c r="E202" s="69"/>
      <c r="F202" s="69"/>
      <c r="G202" s="211">
        <f t="shared" si="36"/>
        <v>45000</v>
      </c>
      <c r="H202" s="211">
        <f t="shared" si="36"/>
        <v>45000</v>
      </c>
      <c r="I202" s="211">
        <f t="shared" si="25"/>
        <v>100</v>
      </c>
    </row>
    <row r="203" spans="1:9" ht="22.5">
      <c r="A203" s="78" t="s">
        <v>701</v>
      </c>
      <c r="B203" s="44" t="s">
        <v>263</v>
      </c>
      <c r="C203" s="99">
        <f>C204</f>
        <v>1419422</v>
      </c>
      <c r="D203" s="69" t="s">
        <v>68</v>
      </c>
      <c r="E203" s="69"/>
      <c r="F203" s="69"/>
      <c r="G203" s="211">
        <f t="shared" si="36"/>
        <v>45000</v>
      </c>
      <c r="H203" s="211">
        <f t="shared" si="36"/>
        <v>45000</v>
      </c>
      <c r="I203" s="211">
        <f t="shared" si="25"/>
        <v>100</v>
      </c>
    </row>
    <row r="204" spans="1:9" ht="12.75">
      <c r="A204" s="79" t="s">
        <v>702</v>
      </c>
      <c r="B204" s="44" t="s">
        <v>238</v>
      </c>
      <c r="C204" s="99">
        <f>C205</f>
        <v>1419422</v>
      </c>
      <c r="D204" s="69" t="s">
        <v>68</v>
      </c>
      <c r="E204" s="69" t="s">
        <v>185</v>
      </c>
      <c r="F204" s="69" t="s">
        <v>174</v>
      </c>
      <c r="G204" s="211">
        <f t="shared" si="36"/>
        <v>45000</v>
      </c>
      <c r="H204" s="211">
        <f t="shared" si="36"/>
        <v>45000</v>
      </c>
      <c r="I204" s="211">
        <f t="shared" si="25"/>
        <v>100</v>
      </c>
    </row>
    <row r="205" spans="1:9" ht="12.75">
      <c r="A205" s="78" t="s">
        <v>703</v>
      </c>
      <c r="B205" s="44" t="s">
        <v>945</v>
      </c>
      <c r="C205" s="99">
        <v>1419422</v>
      </c>
      <c r="D205" s="69" t="s">
        <v>68</v>
      </c>
      <c r="E205" s="69" t="s">
        <v>185</v>
      </c>
      <c r="F205" s="69" t="s">
        <v>199</v>
      </c>
      <c r="G205" s="211">
        <v>45000</v>
      </c>
      <c r="H205" s="211">
        <v>45000</v>
      </c>
      <c r="I205" s="211">
        <f aca="true" t="shared" si="37" ref="I205:I273">H205*100/G205</f>
        <v>100</v>
      </c>
    </row>
    <row r="206" spans="1:9" ht="56.25">
      <c r="A206" s="78" t="s">
        <v>704</v>
      </c>
      <c r="B206" s="44" t="s">
        <v>973</v>
      </c>
      <c r="C206" s="99">
        <f>C207</f>
        <v>1419423</v>
      </c>
      <c r="D206" s="69"/>
      <c r="E206" s="69"/>
      <c r="F206" s="69"/>
      <c r="G206" s="211">
        <f aca="true" t="shared" si="38" ref="G206:H209">G207</f>
        <v>140000</v>
      </c>
      <c r="H206" s="211">
        <f t="shared" si="38"/>
        <v>139853.86</v>
      </c>
      <c r="I206" s="211">
        <f t="shared" si="37"/>
        <v>99.89561428571427</v>
      </c>
    </row>
    <row r="207" spans="1:9" ht="22.5">
      <c r="A207" s="79" t="s">
        <v>705</v>
      </c>
      <c r="B207" s="44" t="s">
        <v>66</v>
      </c>
      <c r="C207" s="99">
        <f>C208</f>
        <v>1419423</v>
      </c>
      <c r="D207" s="69" t="s">
        <v>67</v>
      </c>
      <c r="E207" s="69"/>
      <c r="F207" s="69"/>
      <c r="G207" s="211">
        <f t="shared" si="38"/>
        <v>140000</v>
      </c>
      <c r="H207" s="211">
        <f t="shared" si="38"/>
        <v>139853.86</v>
      </c>
      <c r="I207" s="211">
        <f t="shared" si="37"/>
        <v>99.89561428571427</v>
      </c>
    </row>
    <row r="208" spans="1:10" ht="22.5">
      <c r="A208" s="78" t="s">
        <v>706</v>
      </c>
      <c r="B208" s="44" t="s">
        <v>263</v>
      </c>
      <c r="C208" s="99">
        <f>C209</f>
        <v>1419423</v>
      </c>
      <c r="D208" s="69" t="s">
        <v>68</v>
      </c>
      <c r="E208" s="69"/>
      <c r="F208" s="69"/>
      <c r="G208" s="211">
        <f t="shared" si="38"/>
        <v>140000</v>
      </c>
      <c r="H208" s="211">
        <f t="shared" si="38"/>
        <v>139853.86</v>
      </c>
      <c r="I208" s="211">
        <f t="shared" si="37"/>
        <v>99.89561428571427</v>
      </c>
      <c r="J208" s="47"/>
    </row>
    <row r="209" spans="1:9" ht="12.75">
      <c r="A209" s="78" t="s">
        <v>707</v>
      </c>
      <c r="B209" s="44" t="s">
        <v>238</v>
      </c>
      <c r="C209" s="99">
        <f>C210</f>
        <v>1419423</v>
      </c>
      <c r="D209" s="69" t="s">
        <v>68</v>
      </c>
      <c r="E209" s="69" t="s">
        <v>185</v>
      </c>
      <c r="F209" s="69" t="s">
        <v>174</v>
      </c>
      <c r="G209" s="211">
        <f t="shared" si="38"/>
        <v>140000</v>
      </c>
      <c r="H209" s="211">
        <f t="shared" si="38"/>
        <v>139853.86</v>
      </c>
      <c r="I209" s="211">
        <f t="shared" si="37"/>
        <v>99.89561428571427</v>
      </c>
    </row>
    <row r="210" spans="1:9" ht="12.75">
      <c r="A210" s="79" t="s">
        <v>708</v>
      </c>
      <c r="B210" s="44" t="s">
        <v>945</v>
      </c>
      <c r="C210" s="99">
        <v>1419423</v>
      </c>
      <c r="D210" s="69" t="s">
        <v>68</v>
      </c>
      <c r="E210" s="69" t="s">
        <v>185</v>
      </c>
      <c r="F210" s="69" t="s">
        <v>199</v>
      </c>
      <c r="G210" s="211">
        <v>140000</v>
      </c>
      <c r="H210" s="211">
        <v>139853.86</v>
      </c>
      <c r="I210" s="211">
        <f t="shared" si="37"/>
        <v>99.89561428571427</v>
      </c>
    </row>
    <row r="211" spans="1:9" ht="12.75">
      <c r="A211" s="78" t="s">
        <v>67</v>
      </c>
      <c r="B211" s="44" t="s">
        <v>974</v>
      </c>
      <c r="C211" s="99">
        <f>C212</f>
        <v>1419424</v>
      </c>
      <c r="D211" s="69"/>
      <c r="E211" s="69"/>
      <c r="F211" s="69"/>
      <c r="G211" s="211">
        <f aca="true" t="shared" si="39" ref="G211:H214">G212</f>
        <v>51803.95</v>
      </c>
      <c r="H211" s="211">
        <f t="shared" si="39"/>
        <v>51803.95</v>
      </c>
      <c r="I211" s="211">
        <f t="shared" si="37"/>
        <v>100</v>
      </c>
    </row>
    <row r="212" spans="1:9" ht="22.5">
      <c r="A212" s="78" t="s">
        <v>709</v>
      </c>
      <c r="B212" s="44" t="s">
        <v>66</v>
      </c>
      <c r="C212" s="99">
        <f>C213</f>
        <v>1419424</v>
      </c>
      <c r="D212" s="69" t="s">
        <v>67</v>
      </c>
      <c r="E212" s="69"/>
      <c r="F212" s="69"/>
      <c r="G212" s="211">
        <f t="shared" si="39"/>
        <v>51803.95</v>
      </c>
      <c r="H212" s="211">
        <f t="shared" si="39"/>
        <v>51803.95</v>
      </c>
      <c r="I212" s="211">
        <f t="shared" si="37"/>
        <v>100</v>
      </c>
    </row>
    <row r="213" spans="1:9" ht="22.5">
      <c r="A213" s="79" t="s">
        <v>710</v>
      </c>
      <c r="B213" s="44" t="s">
        <v>263</v>
      </c>
      <c r="C213" s="99">
        <f>C214</f>
        <v>1419424</v>
      </c>
      <c r="D213" s="69" t="s">
        <v>68</v>
      </c>
      <c r="E213" s="69"/>
      <c r="F213" s="69"/>
      <c r="G213" s="211">
        <f t="shared" si="39"/>
        <v>51803.95</v>
      </c>
      <c r="H213" s="211">
        <f t="shared" si="39"/>
        <v>51803.95</v>
      </c>
      <c r="I213" s="211">
        <f t="shared" si="37"/>
        <v>100</v>
      </c>
    </row>
    <row r="214" spans="1:9" ht="12.75">
      <c r="A214" s="78" t="s">
        <v>711</v>
      </c>
      <c r="B214" s="44" t="s">
        <v>238</v>
      </c>
      <c r="C214" s="99">
        <f>C215</f>
        <v>1419424</v>
      </c>
      <c r="D214" s="69" t="s">
        <v>68</v>
      </c>
      <c r="E214" s="69" t="s">
        <v>185</v>
      </c>
      <c r="F214" s="69" t="s">
        <v>174</v>
      </c>
      <c r="G214" s="211">
        <f t="shared" si="39"/>
        <v>51803.95</v>
      </c>
      <c r="H214" s="211">
        <f t="shared" si="39"/>
        <v>51803.95</v>
      </c>
      <c r="I214" s="211">
        <f t="shared" si="37"/>
        <v>100</v>
      </c>
    </row>
    <row r="215" spans="1:9" ht="12.75">
      <c r="A215" s="78" t="s">
        <v>712</v>
      </c>
      <c r="B215" s="44" t="s">
        <v>945</v>
      </c>
      <c r="C215" s="99">
        <v>1419424</v>
      </c>
      <c r="D215" s="69" t="s">
        <v>68</v>
      </c>
      <c r="E215" s="69" t="s">
        <v>185</v>
      </c>
      <c r="F215" s="69" t="s">
        <v>199</v>
      </c>
      <c r="G215" s="211">
        <v>51803.95</v>
      </c>
      <c r="H215" s="211">
        <v>51803.95</v>
      </c>
      <c r="I215" s="211">
        <f t="shared" si="37"/>
        <v>100</v>
      </c>
    </row>
    <row r="216" spans="1:9" ht="22.5">
      <c r="A216" s="79" t="s">
        <v>713</v>
      </c>
      <c r="B216" s="97" t="s">
        <v>975</v>
      </c>
      <c r="C216" s="100">
        <v>1429000</v>
      </c>
      <c r="D216" s="69"/>
      <c r="E216" s="78"/>
      <c r="F216" s="78"/>
      <c r="G216" s="214">
        <f>SUM(G221+G226)</f>
        <v>354279.78</v>
      </c>
      <c r="H216" s="214">
        <f>SUM(H221+H226)</f>
        <v>343371.11</v>
      </c>
      <c r="I216" s="211">
        <f t="shared" si="37"/>
        <v>96.9208883442346</v>
      </c>
    </row>
    <row r="217" spans="1:9" ht="44.25" customHeight="1">
      <c r="A217" s="78" t="s">
        <v>714</v>
      </c>
      <c r="B217" s="44" t="s">
        <v>976</v>
      </c>
      <c r="C217" s="99">
        <f>C218</f>
        <v>1429421</v>
      </c>
      <c r="D217" s="69"/>
      <c r="E217" s="69"/>
      <c r="F217" s="69"/>
      <c r="G217" s="211">
        <f aca="true" t="shared" si="40" ref="G217:H220">G218</f>
        <v>100000</v>
      </c>
      <c r="H217" s="211">
        <f t="shared" si="40"/>
        <v>89108.14</v>
      </c>
      <c r="I217" s="211">
        <f t="shared" si="37"/>
        <v>89.10814</v>
      </c>
    </row>
    <row r="218" spans="1:9" ht="22.5">
      <c r="A218" s="78" t="s">
        <v>715</v>
      </c>
      <c r="B218" s="44" t="s">
        <v>66</v>
      </c>
      <c r="C218" s="99">
        <f>C219</f>
        <v>1429421</v>
      </c>
      <c r="D218" s="69" t="s">
        <v>67</v>
      </c>
      <c r="E218" s="69"/>
      <c r="F218" s="69"/>
      <c r="G218" s="211">
        <f t="shared" si="40"/>
        <v>100000</v>
      </c>
      <c r="H218" s="211">
        <f t="shared" si="40"/>
        <v>89108.14</v>
      </c>
      <c r="I218" s="211">
        <f t="shared" si="37"/>
        <v>89.10814</v>
      </c>
    </row>
    <row r="219" spans="1:9" ht="22.5">
      <c r="A219" s="79" t="s">
        <v>716</v>
      </c>
      <c r="B219" s="44" t="s">
        <v>263</v>
      </c>
      <c r="C219" s="99">
        <f>C220</f>
        <v>1429421</v>
      </c>
      <c r="D219" s="69" t="s">
        <v>68</v>
      </c>
      <c r="E219" s="69"/>
      <c r="F219" s="69"/>
      <c r="G219" s="211">
        <f t="shared" si="40"/>
        <v>100000</v>
      </c>
      <c r="H219" s="211">
        <f t="shared" si="40"/>
        <v>89108.14</v>
      </c>
      <c r="I219" s="211">
        <f t="shared" si="37"/>
        <v>89.10814</v>
      </c>
    </row>
    <row r="220" spans="1:9" ht="12.75">
      <c r="A220" s="78" t="s">
        <v>717</v>
      </c>
      <c r="B220" s="44" t="s">
        <v>238</v>
      </c>
      <c r="C220" s="99">
        <f>C221</f>
        <v>1429421</v>
      </c>
      <c r="D220" s="69" t="s">
        <v>68</v>
      </c>
      <c r="E220" s="69" t="s">
        <v>185</v>
      </c>
      <c r="F220" s="69" t="s">
        <v>174</v>
      </c>
      <c r="G220" s="211">
        <f t="shared" si="40"/>
        <v>100000</v>
      </c>
      <c r="H220" s="211">
        <f t="shared" si="40"/>
        <v>89108.14</v>
      </c>
      <c r="I220" s="211">
        <f t="shared" si="37"/>
        <v>89.10814</v>
      </c>
    </row>
    <row r="221" spans="1:9" ht="12.75">
      <c r="A221" s="78" t="s">
        <v>718</v>
      </c>
      <c r="B221" s="44" t="s">
        <v>945</v>
      </c>
      <c r="C221" s="99">
        <v>1429421</v>
      </c>
      <c r="D221" s="69" t="s">
        <v>68</v>
      </c>
      <c r="E221" s="69" t="s">
        <v>185</v>
      </c>
      <c r="F221" s="69" t="s">
        <v>199</v>
      </c>
      <c r="G221" s="211">
        <v>100000</v>
      </c>
      <c r="H221" s="211">
        <v>89108.14</v>
      </c>
      <c r="I221" s="211">
        <f t="shared" si="37"/>
        <v>89.10814</v>
      </c>
    </row>
    <row r="222" spans="1:9" ht="56.25">
      <c r="A222" s="79" t="s">
        <v>719</v>
      </c>
      <c r="B222" s="44" t="s">
        <v>977</v>
      </c>
      <c r="C222" s="99">
        <f>C223</f>
        <v>1429421</v>
      </c>
      <c r="D222" s="69"/>
      <c r="E222" s="69"/>
      <c r="F222" s="69"/>
      <c r="G222" s="211">
        <f aca="true" t="shared" si="41" ref="G222:H225">G223</f>
        <v>254279.78</v>
      </c>
      <c r="H222" s="211">
        <f t="shared" si="41"/>
        <v>254262.97</v>
      </c>
      <c r="I222" s="211">
        <f t="shared" si="37"/>
        <v>99.99338917156527</v>
      </c>
    </row>
    <row r="223" spans="1:9" ht="22.5">
      <c r="A223" s="78" t="s">
        <v>720</v>
      </c>
      <c r="B223" s="44" t="s">
        <v>66</v>
      </c>
      <c r="C223" s="99">
        <f>C224</f>
        <v>1429421</v>
      </c>
      <c r="D223" s="69" t="s">
        <v>67</v>
      </c>
      <c r="E223" s="69"/>
      <c r="F223" s="69"/>
      <c r="G223" s="211">
        <f t="shared" si="41"/>
        <v>254279.78</v>
      </c>
      <c r="H223" s="211">
        <f t="shared" si="41"/>
        <v>254262.97</v>
      </c>
      <c r="I223" s="211">
        <f t="shared" si="37"/>
        <v>99.99338917156527</v>
      </c>
    </row>
    <row r="224" spans="1:9" ht="22.5">
      <c r="A224" s="78" t="s">
        <v>721</v>
      </c>
      <c r="B224" s="44" t="s">
        <v>263</v>
      </c>
      <c r="C224" s="99">
        <f>C225</f>
        <v>1429421</v>
      </c>
      <c r="D224" s="69" t="s">
        <v>68</v>
      </c>
      <c r="E224" s="69"/>
      <c r="F224" s="69"/>
      <c r="G224" s="211">
        <f t="shared" si="41"/>
        <v>254279.78</v>
      </c>
      <c r="H224" s="211">
        <f t="shared" si="41"/>
        <v>254262.97</v>
      </c>
      <c r="I224" s="211">
        <f t="shared" si="37"/>
        <v>99.99338917156527</v>
      </c>
    </row>
    <row r="225" spans="1:9" ht="12.75">
      <c r="A225" s="79" t="s">
        <v>722</v>
      </c>
      <c r="B225" s="44" t="s">
        <v>238</v>
      </c>
      <c r="C225" s="99">
        <f>C226</f>
        <v>1429421</v>
      </c>
      <c r="D225" s="69" t="s">
        <v>68</v>
      </c>
      <c r="E225" s="69" t="s">
        <v>185</v>
      </c>
      <c r="F225" s="69" t="s">
        <v>174</v>
      </c>
      <c r="G225" s="211">
        <f t="shared" si="41"/>
        <v>254279.78</v>
      </c>
      <c r="H225" s="211">
        <f t="shared" si="41"/>
        <v>254262.97</v>
      </c>
      <c r="I225" s="211">
        <f t="shared" si="37"/>
        <v>99.99338917156527</v>
      </c>
    </row>
    <row r="226" spans="1:9" ht="12.75">
      <c r="A226" s="78" t="s">
        <v>723</v>
      </c>
      <c r="B226" s="44" t="s">
        <v>945</v>
      </c>
      <c r="C226" s="99">
        <v>1429421</v>
      </c>
      <c r="D226" s="69" t="s">
        <v>68</v>
      </c>
      <c r="E226" s="69" t="s">
        <v>185</v>
      </c>
      <c r="F226" s="69" t="s">
        <v>199</v>
      </c>
      <c r="G226" s="211">
        <v>254279.78</v>
      </c>
      <c r="H226" s="211">
        <v>254262.97</v>
      </c>
      <c r="I226" s="211">
        <f t="shared" si="37"/>
        <v>99.99338917156527</v>
      </c>
    </row>
    <row r="227" spans="1:10" ht="42" customHeight="1">
      <c r="A227" s="78" t="s">
        <v>724</v>
      </c>
      <c r="B227" s="44" t="s">
        <v>978</v>
      </c>
      <c r="C227" s="100">
        <v>1609600</v>
      </c>
      <c r="D227" s="69"/>
      <c r="E227" s="78"/>
      <c r="F227" s="78"/>
      <c r="G227" s="214">
        <f>G228+G269</f>
        <v>786294</v>
      </c>
      <c r="H227" s="214">
        <f>H228+H269</f>
        <v>752321.15</v>
      </c>
      <c r="I227" s="211">
        <f t="shared" si="37"/>
        <v>95.67937056622587</v>
      </c>
      <c r="J227" s="47"/>
    </row>
    <row r="228" spans="1:10" ht="22.5">
      <c r="A228" s="79" t="s">
        <v>725</v>
      </c>
      <c r="B228" s="44" t="s">
        <v>990</v>
      </c>
      <c r="C228" s="100">
        <v>1629600</v>
      </c>
      <c r="D228" s="69"/>
      <c r="E228" s="78"/>
      <c r="F228" s="78"/>
      <c r="G228" s="211">
        <f>G238+G243+G248+G253+G233</f>
        <v>281294</v>
      </c>
      <c r="H228" s="211">
        <f>H238+H243+H248+H253+H233</f>
        <v>248716.07</v>
      </c>
      <c r="I228" s="211">
        <f t="shared" si="37"/>
        <v>88.41854785384686</v>
      </c>
      <c r="J228" s="47"/>
    </row>
    <row r="229" spans="1:10" ht="78.75" customHeight="1">
      <c r="A229" s="78" t="s">
        <v>726</v>
      </c>
      <c r="B229" s="44" t="s">
        <v>992</v>
      </c>
      <c r="C229" s="99">
        <f>C230</f>
        <v>1629632</v>
      </c>
      <c r="D229" s="69"/>
      <c r="E229" s="69"/>
      <c r="F229" s="69"/>
      <c r="G229" s="211">
        <f aca="true" t="shared" si="42" ref="G229:H232">G230</f>
        <v>30049</v>
      </c>
      <c r="H229" s="211">
        <f t="shared" si="42"/>
        <v>30049</v>
      </c>
      <c r="I229" s="211">
        <f>H229*100/G229</f>
        <v>100</v>
      </c>
      <c r="J229" s="47"/>
    </row>
    <row r="230" spans="1:10" ht="22.5">
      <c r="A230" s="78" t="s">
        <v>727</v>
      </c>
      <c r="B230" s="44" t="s">
        <v>66</v>
      </c>
      <c r="C230" s="99">
        <f>C231</f>
        <v>1629632</v>
      </c>
      <c r="D230" s="69" t="s">
        <v>67</v>
      </c>
      <c r="E230" s="69"/>
      <c r="F230" s="69"/>
      <c r="G230" s="211">
        <f t="shared" si="42"/>
        <v>30049</v>
      </c>
      <c r="H230" s="211">
        <f t="shared" si="42"/>
        <v>30049</v>
      </c>
      <c r="I230" s="211">
        <f>H230*100/G230</f>
        <v>100</v>
      </c>
      <c r="J230" s="47"/>
    </row>
    <row r="231" spans="1:10" ht="22.5">
      <c r="A231" s="79" t="s">
        <v>728</v>
      </c>
      <c r="B231" s="44" t="s">
        <v>263</v>
      </c>
      <c r="C231" s="99">
        <f>C232</f>
        <v>1629632</v>
      </c>
      <c r="D231" s="69" t="s">
        <v>68</v>
      </c>
      <c r="E231" s="69"/>
      <c r="F231" s="69"/>
      <c r="G231" s="211">
        <f t="shared" si="42"/>
        <v>30049</v>
      </c>
      <c r="H231" s="211">
        <f t="shared" si="42"/>
        <v>30049</v>
      </c>
      <c r="I231" s="211">
        <f>H231*100/G231</f>
        <v>100</v>
      </c>
      <c r="J231" s="47"/>
    </row>
    <row r="232" spans="1:10" ht="12.75">
      <c r="A232" s="78" t="s">
        <v>729</v>
      </c>
      <c r="B232" s="44" t="s">
        <v>52</v>
      </c>
      <c r="C232" s="99">
        <f>C233</f>
        <v>1629632</v>
      </c>
      <c r="D232" s="69" t="s">
        <v>68</v>
      </c>
      <c r="E232" s="69" t="s">
        <v>177</v>
      </c>
      <c r="F232" s="69" t="s">
        <v>174</v>
      </c>
      <c r="G232" s="211">
        <f t="shared" si="42"/>
        <v>30049</v>
      </c>
      <c r="H232" s="211">
        <f t="shared" si="42"/>
        <v>30049</v>
      </c>
      <c r="I232" s="211">
        <f>H232*100/G232</f>
        <v>100</v>
      </c>
      <c r="J232" s="47"/>
    </row>
    <row r="233" spans="1:10" ht="12.75">
      <c r="A233" s="78" t="s">
        <v>730</v>
      </c>
      <c r="B233" s="44" t="s">
        <v>991</v>
      </c>
      <c r="C233" s="99">
        <v>1629632</v>
      </c>
      <c r="D233" s="69" t="s">
        <v>68</v>
      </c>
      <c r="E233" s="69" t="s">
        <v>177</v>
      </c>
      <c r="F233" s="69" t="s">
        <v>165</v>
      </c>
      <c r="G233" s="211">
        <v>30049</v>
      </c>
      <c r="H233" s="211">
        <v>30049</v>
      </c>
      <c r="I233" s="211">
        <f>H233*100/G233</f>
        <v>100</v>
      </c>
      <c r="J233" s="47"/>
    </row>
    <row r="234" spans="1:10" ht="78.75" customHeight="1">
      <c r="A234" s="78" t="s">
        <v>726</v>
      </c>
      <c r="B234" s="44" t="s">
        <v>992</v>
      </c>
      <c r="C234" s="99">
        <f>C235</f>
        <v>1629633</v>
      </c>
      <c r="D234" s="69"/>
      <c r="E234" s="69"/>
      <c r="F234" s="69"/>
      <c r="G234" s="211">
        <f aca="true" t="shared" si="43" ref="G234:H237">G235</f>
        <v>40000</v>
      </c>
      <c r="H234" s="211">
        <f t="shared" si="43"/>
        <v>37500</v>
      </c>
      <c r="I234" s="211">
        <f t="shared" si="37"/>
        <v>93.75</v>
      </c>
      <c r="J234" s="47"/>
    </row>
    <row r="235" spans="1:10" ht="22.5">
      <c r="A235" s="78" t="s">
        <v>727</v>
      </c>
      <c r="B235" s="44" t="s">
        <v>66</v>
      </c>
      <c r="C235" s="99">
        <f>C236</f>
        <v>1629633</v>
      </c>
      <c r="D235" s="69" t="s">
        <v>67</v>
      </c>
      <c r="E235" s="69"/>
      <c r="F235" s="69"/>
      <c r="G235" s="211">
        <f t="shared" si="43"/>
        <v>40000</v>
      </c>
      <c r="H235" s="211">
        <f t="shared" si="43"/>
        <v>37500</v>
      </c>
      <c r="I235" s="211">
        <f t="shared" si="37"/>
        <v>93.75</v>
      </c>
      <c r="J235" s="47"/>
    </row>
    <row r="236" spans="1:10" ht="22.5">
      <c r="A236" s="79" t="s">
        <v>728</v>
      </c>
      <c r="B236" s="44" t="s">
        <v>263</v>
      </c>
      <c r="C236" s="99">
        <f>C237</f>
        <v>1629633</v>
      </c>
      <c r="D236" s="69" t="s">
        <v>68</v>
      </c>
      <c r="E236" s="69"/>
      <c r="F236" s="69"/>
      <c r="G236" s="211">
        <f t="shared" si="43"/>
        <v>40000</v>
      </c>
      <c r="H236" s="211">
        <f t="shared" si="43"/>
        <v>37500</v>
      </c>
      <c r="I236" s="211">
        <f t="shared" si="37"/>
        <v>93.75</v>
      </c>
      <c r="J236" s="47"/>
    </row>
    <row r="237" spans="1:10" ht="12.75">
      <c r="A237" s="78" t="s">
        <v>729</v>
      </c>
      <c r="B237" s="44" t="s">
        <v>52</v>
      </c>
      <c r="C237" s="99">
        <f>C238</f>
        <v>1629633</v>
      </c>
      <c r="D237" s="69" t="s">
        <v>68</v>
      </c>
      <c r="E237" s="69" t="s">
        <v>177</v>
      </c>
      <c r="F237" s="69" t="s">
        <v>174</v>
      </c>
      <c r="G237" s="211">
        <f t="shared" si="43"/>
        <v>40000</v>
      </c>
      <c r="H237" s="211">
        <f t="shared" si="43"/>
        <v>37500</v>
      </c>
      <c r="I237" s="211">
        <f t="shared" si="37"/>
        <v>93.75</v>
      </c>
      <c r="J237" s="47"/>
    </row>
    <row r="238" spans="1:10" ht="12.75">
      <c r="A238" s="78" t="s">
        <v>730</v>
      </c>
      <c r="B238" s="44" t="s">
        <v>991</v>
      </c>
      <c r="C238" s="99">
        <v>1629633</v>
      </c>
      <c r="D238" s="69" t="s">
        <v>68</v>
      </c>
      <c r="E238" s="69" t="s">
        <v>177</v>
      </c>
      <c r="F238" s="69" t="s">
        <v>165</v>
      </c>
      <c r="G238" s="211">
        <v>40000</v>
      </c>
      <c r="H238" s="211">
        <v>37500</v>
      </c>
      <c r="I238" s="211">
        <f t="shared" si="37"/>
        <v>93.75</v>
      </c>
      <c r="J238" s="47"/>
    </row>
    <row r="239" spans="1:10" ht="57.75" customHeight="1">
      <c r="A239" s="79" t="s">
        <v>731</v>
      </c>
      <c r="B239" s="44" t="s">
        <v>993</v>
      </c>
      <c r="C239" s="99">
        <f>C240</f>
        <v>1629634</v>
      </c>
      <c r="D239" s="69"/>
      <c r="E239" s="69"/>
      <c r="F239" s="69"/>
      <c r="G239" s="211">
        <f aca="true" t="shared" si="44" ref="G239:H242">G240</f>
        <v>84295</v>
      </c>
      <c r="H239" s="211">
        <f t="shared" si="44"/>
        <v>82690</v>
      </c>
      <c r="I239" s="211">
        <f t="shared" si="37"/>
        <v>98.0959724776084</v>
      </c>
      <c r="J239" s="47"/>
    </row>
    <row r="240" spans="1:10" ht="22.5">
      <c r="A240" s="78" t="s">
        <v>732</v>
      </c>
      <c r="B240" s="44" t="s">
        <v>66</v>
      </c>
      <c r="C240" s="99">
        <f>C241</f>
        <v>1629634</v>
      </c>
      <c r="D240" s="69" t="s">
        <v>67</v>
      </c>
      <c r="E240" s="69"/>
      <c r="F240" s="69"/>
      <c r="G240" s="211">
        <f t="shared" si="44"/>
        <v>84295</v>
      </c>
      <c r="H240" s="211">
        <f t="shared" si="44"/>
        <v>82690</v>
      </c>
      <c r="I240" s="211">
        <f t="shared" si="37"/>
        <v>98.0959724776084</v>
      </c>
      <c r="J240" s="47"/>
    </row>
    <row r="241" spans="1:10" ht="22.5">
      <c r="A241" s="78" t="s">
        <v>733</v>
      </c>
      <c r="B241" s="44" t="s">
        <v>263</v>
      </c>
      <c r="C241" s="99">
        <f>C242</f>
        <v>1629634</v>
      </c>
      <c r="D241" s="69" t="s">
        <v>68</v>
      </c>
      <c r="E241" s="69"/>
      <c r="F241" s="69"/>
      <c r="G241" s="211">
        <f t="shared" si="44"/>
        <v>84295</v>
      </c>
      <c r="H241" s="211">
        <f t="shared" si="44"/>
        <v>82690</v>
      </c>
      <c r="I241" s="211">
        <f t="shared" si="37"/>
        <v>98.0959724776084</v>
      </c>
      <c r="J241" s="47"/>
    </row>
    <row r="242" spans="1:10" ht="12.75">
      <c r="A242" s="79" t="s">
        <v>734</v>
      </c>
      <c r="B242" s="44" t="s">
        <v>52</v>
      </c>
      <c r="C242" s="99">
        <f>C243</f>
        <v>1629634</v>
      </c>
      <c r="D242" s="69" t="s">
        <v>68</v>
      </c>
      <c r="E242" s="69" t="s">
        <v>177</v>
      </c>
      <c r="F242" s="69" t="s">
        <v>174</v>
      </c>
      <c r="G242" s="211">
        <f t="shared" si="44"/>
        <v>84295</v>
      </c>
      <c r="H242" s="211">
        <f t="shared" si="44"/>
        <v>82690</v>
      </c>
      <c r="I242" s="211">
        <f t="shared" si="37"/>
        <v>98.0959724776084</v>
      </c>
      <c r="J242" s="47"/>
    </row>
    <row r="243" spans="1:10" ht="12.75">
      <c r="A243" s="78" t="s">
        <v>735</v>
      </c>
      <c r="B243" s="44" t="s">
        <v>991</v>
      </c>
      <c r="C243" s="99">
        <v>1629634</v>
      </c>
      <c r="D243" s="69" t="s">
        <v>68</v>
      </c>
      <c r="E243" s="69" t="s">
        <v>177</v>
      </c>
      <c r="F243" s="69" t="s">
        <v>165</v>
      </c>
      <c r="G243" s="211">
        <v>84295</v>
      </c>
      <c r="H243" s="211">
        <v>82690</v>
      </c>
      <c r="I243" s="211">
        <f t="shared" si="37"/>
        <v>98.0959724776084</v>
      </c>
      <c r="J243" s="47"/>
    </row>
    <row r="244" spans="1:10" ht="57.75" customHeight="1">
      <c r="A244" s="78" t="s">
        <v>736</v>
      </c>
      <c r="B244" s="44" t="s">
        <v>994</v>
      </c>
      <c r="C244" s="99">
        <f>C245</f>
        <v>1629635</v>
      </c>
      <c r="D244" s="69"/>
      <c r="E244" s="69"/>
      <c r="F244" s="69"/>
      <c r="G244" s="211">
        <f aca="true" t="shared" si="45" ref="G244:H247">G245</f>
        <v>76950</v>
      </c>
      <c r="H244" s="211">
        <f t="shared" si="45"/>
        <v>75336.13</v>
      </c>
      <c r="I244" s="211">
        <f t="shared" si="37"/>
        <v>97.90270305393112</v>
      </c>
      <c r="J244" s="47"/>
    </row>
    <row r="245" spans="1:10" ht="22.5">
      <c r="A245" s="79" t="s">
        <v>737</v>
      </c>
      <c r="B245" s="44" t="s">
        <v>66</v>
      </c>
      <c r="C245" s="99">
        <f>C246</f>
        <v>1629635</v>
      </c>
      <c r="D245" s="69" t="s">
        <v>67</v>
      </c>
      <c r="E245" s="69"/>
      <c r="F245" s="69"/>
      <c r="G245" s="211">
        <f t="shared" si="45"/>
        <v>76950</v>
      </c>
      <c r="H245" s="211">
        <f t="shared" si="45"/>
        <v>75336.13</v>
      </c>
      <c r="I245" s="211">
        <f t="shared" si="37"/>
        <v>97.90270305393112</v>
      </c>
      <c r="J245" s="47"/>
    </row>
    <row r="246" spans="1:10" ht="22.5">
      <c r="A246" s="78" t="s">
        <v>16</v>
      </c>
      <c r="B246" s="44" t="s">
        <v>263</v>
      </c>
      <c r="C246" s="99">
        <f>C247</f>
        <v>1629635</v>
      </c>
      <c r="D246" s="69" t="s">
        <v>68</v>
      </c>
      <c r="E246" s="69"/>
      <c r="F246" s="69"/>
      <c r="G246" s="211">
        <f t="shared" si="45"/>
        <v>76950</v>
      </c>
      <c r="H246" s="211">
        <f t="shared" si="45"/>
        <v>75336.13</v>
      </c>
      <c r="I246" s="211">
        <f t="shared" si="37"/>
        <v>97.90270305393112</v>
      </c>
      <c r="J246" s="47"/>
    </row>
    <row r="247" spans="1:10" ht="12.75">
      <c r="A247" s="78" t="s">
        <v>934</v>
      </c>
      <c r="B247" s="44" t="s">
        <v>52</v>
      </c>
      <c r="C247" s="99">
        <f>C248</f>
        <v>1629635</v>
      </c>
      <c r="D247" s="69" t="s">
        <v>68</v>
      </c>
      <c r="E247" s="69" t="s">
        <v>177</v>
      </c>
      <c r="F247" s="69" t="s">
        <v>174</v>
      </c>
      <c r="G247" s="211">
        <f t="shared" si="45"/>
        <v>76950</v>
      </c>
      <c r="H247" s="211">
        <f t="shared" si="45"/>
        <v>75336.13</v>
      </c>
      <c r="I247" s="211">
        <f t="shared" si="37"/>
        <v>97.90270305393112</v>
      </c>
      <c r="J247" s="47"/>
    </row>
    <row r="248" spans="1:10" ht="12.75">
      <c r="A248" s="79" t="s">
        <v>935</v>
      </c>
      <c r="B248" s="44" t="s">
        <v>991</v>
      </c>
      <c r="C248" s="99">
        <v>1629635</v>
      </c>
      <c r="D248" s="69" t="s">
        <v>68</v>
      </c>
      <c r="E248" s="69" t="s">
        <v>177</v>
      </c>
      <c r="F248" s="69" t="s">
        <v>165</v>
      </c>
      <c r="G248" s="211">
        <v>76950</v>
      </c>
      <c r="H248" s="211">
        <v>75336.13</v>
      </c>
      <c r="I248" s="211">
        <f t="shared" si="37"/>
        <v>97.90270305393112</v>
      </c>
      <c r="J248" s="47"/>
    </row>
    <row r="249" spans="1:10" ht="12.75">
      <c r="A249" s="78" t="s">
        <v>936</v>
      </c>
      <c r="B249" s="44" t="s">
        <v>995</v>
      </c>
      <c r="C249" s="99">
        <f>C250</f>
        <v>1629638</v>
      </c>
      <c r="D249" s="69"/>
      <c r="E249" s="69"/>
      <c r="F249" s="69"/>
      <c r="G249" s="211">
        <f aca="true" t="shared" si="46" ref="G249:H252">G250</f>
        <v>50000</v>
      </c>
      <c r="H249" s="211">
        <f t="shared" si="46"/>
        <v>23140.94</v>
      </c>
      <c r="I249" s="211">
        <f t="shared" si="37"/>
        <v>46.28188</v>
      </c>
      <c r="J249" s="47"/>
    </row>
    <row r="250" spans="1:10" ht="22.5">
      <c r="A250" s="78" t="s">
        <v>937</v>
      </c>
      <c r="B250" s="44" t="s">
        <v>66</v>
      </c>
      <c r="C250" s="99">
        <f>C251</f>
        <v>1629638</v>
      </c>
      <c r="D250" s="69" t="s">
        <v>67</v>
      </c>
      <c r="E250" s="69"/>
      <c r="F250" s="69"/>
      <c r="G250" s="211">
        <f t="shared" si="46"/>
        <v>50000</v>
      </c>
      <c r="H250" s="211">
        <f t="shared" si="46"/>
        <v>23140.94</v>
      </c>
      <c r="I250" s="211">
        <f t="shared" si="37"/>
        <v>46.28188</v>
      </c>
      <c r="J250" s="47"/>
    </row>
    <row r="251" spans="1:10" ht="22.5">
      <c r="A251" s="79" t="s">
        <v>938</v>
      </c>
      <c r="B251" s="44" t="s">
        <v>263</v>
      </c>
      <c r="C251" s="99">
        <f>C252</f>
        <v>1629638</v>
      </c>
      <c r="D251" s="69" t="s">
        <v>68</v>
      </c>
      <c r="E251" s="69"/>
      <c r="F251" s="69"/>
      <c r="G251" s="211">
        <f t="shared" si="46"/>
        <v>50000</v>
      </c>
      <c r="H251" s="211">
        <f t="shared" si="46"/>
        <v>23140.94</v>
      </c>
      <c r="I251" s="211">
        <f t="shared" si="37"/>
        <v>46.28188</v>
      </c>
      <c r="J251" s="47"/>
    </row>
    <row r="252" spans="1:10" ht="12.75">
      <c r="A252" s="78" t="s">
        <v>939</v>
      </c>
      <c r="B252" s="44" t="s">
        <v>52</v>
      </c>
      <c r="C252" s="99">
        <f>C253</f>
        <v>1629638</v>
      </c>
      <c r="D252" s="69" t="s">
        <v>68</v>
      </c>
      <c r="E252" s="69" t="s">
        <v>177</v>
      </c>
      <c r="F252" s="69" t="s">
        <v>174</v>
      </c>
      <c r="G252" s="211">
        <f t="shared" si="46"/>
        <v>50000</v>
      </c>
      <c r="H252" s="211">
        <f t="shared" si="46"/>
        <v>23140.94</v>
      </c>
      <c r="I252" s="211">
        <f t="shared" si="37"/>
        <v>46.28188</v>
      </c>
      <c r="J252" s="47"/>
    </row>
    <row r="253" spans="1:10" ht="12.75">
      <c r="A253" s="78" t="s">
        <v>940</v>
      </c>
      <c r="B253" s="44" t="s">
        <v>991</v>
      </c>
      <c r="C253" s="99">
        <v>1629638</v>
      </c>
      <c r="D253" s="69" t="s">
        <v>68</v>
      </c>
      <c r="E253" s="69" t="s">
        <v>177</v>
      </c>
      <c r="F253" s="69" t="s">
        <v>165</v>
      </c>
      <c r="G253" s="211">
        <v>50000</v>
      </c>
      <c r="H253" s="211">
        <v>23140.94</v>
      </c>
      <c r="I253" s="211">
        <f t="shared" si="37"/>
        <v>46.28188</v>
      </c>
      <c r="J253" s="47"/>
    </row>
    <row r="254" spans="1:10" ht="69" customHeight="1" hidden="1">
      <c r="A254" s="79"/>
      <c r="B254" s="44"/>
      <c r="C254" s="99"/>
      <c r="D254" s="69"/>
      <c r="E254" s="69"/>
      <c r="F254" s="69"/>
      <c r="G254" s="211"/>
      <c r="H254" s="211"/>
      <c r="I254" s="211"/>
      <c r="J254" s="47"/>
    </row>
    <row r="255" spans="1:10" ht="12.75" hidden="1">
      <c r="A255" s="78"/>
      <c r="B255" s="44"/>
      <c r="C255" s="99"/>
      <c r="D255" s="69"/>
      <c r="E255" s="69"/>
      <c r="F255" s="69"/>
      <c r="G255" s="211"/>
      <c r="H255" s="211"/>
      <c r="I255" s="211"/>
      <c r="J255" s="47"/>
    </row>
    <row r="256" spans="1:10" ht="12.75" hidden="1">
      <c r="A256" s="78"/>
      <c r="B256" s="44"/>
      <c r="C256" s="99"/>
      <c r="D256" s="69"/>
      <c r="E256" s="69"/>
      <c r="F256" s="69"/>
      <c r="G256" s="211"/>
      <c r="H256" s="211"/>
      <c r="I256" s="211"/>
      <c r="J256" s="47"/>
    </row>
    <row r="257" spans="1:10" ht="12.75" hidden="1">
      <c r="A257" s="79"/>
      <c r="B257" s="44"/>
      <c r="C257" s="99"/>
      <c r="D257" s="69"/>
      <c r="E257" s="69"/>
      <c r="F257" s="69"/>
      <c r="G257" s="211"/>
      <c r="H257" s="211"/>
      <c r="I257" s="211"/>
      <c r="J257" s="47"/>
    </row>
    <row r="258" spans="1:10" ht="12.75" hidden="1">
      <c r="A258" s="78"/>
      <c r="B258" s="44"/>
      <c r="C258" s="99"/>
      <c r="D258" s="69"/>
      <c r="E258" s="69"/>
      <c r="F258" s="69"/>
      <c r="G258" s="211"/>
      <c r="H258" s="211"/>
      <c r="I258" s="211"/>
      <c r="J258" s="47"/>
    </row>
    <row r="259" spans="1:10" ht="68.25" customHeight="1" hidden="1">
      <c r="A259" s="78"/>
      <c r="B259" s="44"/>
      <c r="C259" s="99"/>
      <c r="D259" s="69"/>
      <c r="E259" s="69"/>
      <c r="F259" s="69"/>
      <c r="G259" s="211"/>
      <c r="H259" s="211"/>
      <c r="I259" s="211"/>
      <c r="J259" s="47"/>
    </row>
    <row r="260" spans="1:10" ht="12.75" hidden="1">
      <c r="A260" s="79"/>
      <c r="B260" s="44"/>
      <c r="C260" s="99"/>
      <c r="D260" s="69"/>
      <c r="E260" s="69"/>
      <c r="F260" s="69"/>
      <c r="G260" s="211"/>
      <c r="H260" s="211"/>
      <c r="I260" s="211"/>
      <c r="J260" s="47"/>
    </row>
    <row r="261" spans="1:10" ht="12.75" hidden="1">
      <c r="A261" s="78"/>
      <c r="B261" s="44"/>
      <c r="C261" s="99"/>
      <c r="D261" s="69"/>
      <c r="E261" s="69"/>
      <c r="F261" s="69"/>
      <c r="G261" s="211"/>
      <c r="H261" s="211"/>
      <c r="I261" s="211"/>
      <c r="J261" s="47"/>
    </row>
    <row r="262" spans="1:10" ht="12.75" hidden="1">
      <c r="A262" s="78"/>
      <c r="B262" s="44"/>
      <c r="C262" s="99"/>
      <c r="D262" s="69"/>
      <c r="E262" s="69"/>
      <c r="F262" s="69"/>
      <c r="G262" s="211"/>
      <c r="H262" s="211"/>
      <c r="I262" s="211"/>
      <c r="J262" s="47"/>
    </row>
    <row r="263" spans="1:10" ht="12.75" hidden="1">
      <c r="A263" s="79"/>
      <c r="B263" s="44"/>
      <c r="C263" s="99"/>
      <c r="D263" s="69"/>
      <c r="E263" s="69"/>
      <c r="F263" s="69"/>
      <c r="G263" s="211"/>
      <c r="H263" s="211"/>
      <c r="I263" s="211"/>
      <c r="J263" s="47"/>
    </row>
    <row r="264" spans="1:10" ht="69" customHeight="1" hidden="1">
      <c r="A264" s="78"/>
      <c r="B264" s="44"/>
      <c r="C264" s="99"/>
      <c r="D264" s="69"/>
      <c r="E264" s="69"/>
      <c r="F264" s="69"/>
      <c r="G264" s="211"/>
      <c r="H264" s="211"/>
      <c r="I264" s="211"/>
      <c r="J264" s="47"/>
    </row>
    <row r="265" spans="1:10" ht="12.75" hidden="1">
      <c r="A265" s="78"/>
      <c r="B265" s="44"/>
      <c r="C265" s="99"/>
      <c r="D265" s="69"/>
      <c r="E265" s="69"/>
      <c r="F265" s="69"/>
      <c r="G265" s="211"/>
      <c r="H265" s="211"/>
      <c r="I265" s="211"/>
      <c r="J265" s="47"/>
    </row>
    <row r="266" spans="1:10" ht="12.75" hidden="1">
      <c r="A266" s="79"/>
      <c r="B266" s="44"/>
      <c r="C266" s="99"/>
      <c r="D266" s="69"/>
      <c r="E266" s="69"/>
      <c r="F266" s="69"/>
      <c r="G266" s="211"/>
      <c r="H266" s="211"/>
      <c r="I266" s="211"/>
      <c r="J266" s="47"/>
    </row>
    <row r="267" spans="1:10" ht="12.75" hidden="1">
      <c r="A267" s="78"/>
      <c r="B267" s="44"/>
      <c r="C267" s="99"/>
      <c r="D267" s="69"/>
      <c r="E267" s="69"/>
      <c r="F267" s="69"/>
      <c r="G267" s="211"/>
      <c r="H267" s="211"/>
      <c r="I267" s="211"/>
      <c r="J267" s="47"/>
    </row>
    <row r="268" spans="1:10" ht="12.75" hidden="1">
      <c r="A268" s="78"/>
      <c r="B268" s="44"/>
      <c r="C268" s="99"/>
      <c r="D268" s="69"/>
      <c r="E268" s="69"/>
      <c r="F268" s="69"/>
      <c r="G268" s="211"/>
      <c r="H268" s="211"/>
      <c r="I268" s="211"/>
      <c r="J268" s="47"/>
    </row>
    <row r="269" spans="1:9" ht="12.75">
      <c r="A269" s="79" t="s">
        <v>738</v>
      </c>
      <c r="B269" s="97" t="s">
        <v>989</v>
      </c>
      <c r="C269" s="100">
        <v>1619600</v>
      </c>
      <c r="D269" s="69"/>
      <c r="E269" s="78"/>
      <c r="F269" s="78"/>
      <c r="G269" s="214">
        <f>G274+G279+G284+G289+G294+G299</f>
        <v>505000</v>
      </c>
      <c r="H269" s="214">
        <f>H274+H279+H284+H289+H294+H299</f>
        <v>503605.08</v>
      </c>
      <c r="I269" s="211">
        <f t="shared" si="37"/>
        <v>99.72377821782179</v>
      </c>
    </row>
    <row r="270" spans="1:9" ht="57.75" customHeight="1">
      <c r="A270" s="78" t="s">
        <v>739</v>
      </c>
      <c r="B270" s="44" t="s">
        <v>979</v>
      </c>
      <c r="C270" s="99">
        <f>C271</f>
        <v>1619601</v>
      </c>
      <c r="D270" s="69"/>
      <c r="E270" s="69"/>
      <c r="F270" s="69"/>
      <c r="G270" s="211">
        <f aca="true" t="shared" si="47" ref="G270:H273">G271</f>
        <v>300000</v>
      </c>
      <c r="H270" s="211">
        <f t="shared" si="47"/>
        <v>299005.08</v>
      </c>
      <c r="I270" s="211">
        <f t="shared" si="37"/>
        <v>99.66836</v>
      </c>
    </row>
    <row r="271" spans="1:9" ht="22.5">
      <c r="A271" s="78" t="s">
        <v>740</v>
      </c>
      <c r="B271" s="44" t="s">
        <v>66</v>
      </c>
      <c r="C271" s="99">
        <f>C272</f>
        <v>1619601</v>
      </c>
      <c r="D271" s="69" t="s">
        <v>67</v>
      </c>
      <c r="E271" s="69"/>
      <c r="F271" s="69"/>
      <c r="G271" s="211">
        <f t="shared" si="47"/>
        <v>300000</v>
      </c>
      <c r="H271" s="211">
        <f t="shared" si="47"/>
        <v>299005.08</v>
      </c>
      <c r="I271" s="211">
        <f t="shared" si="37"/>
        <v>99.66836</v>
      </c>
    </row>
    <row r="272" spans="1:9" ht="22.5">
      <c r="A272" s="79" t="s">
        <v>741</v>
      </c>
      <c r="B272" s="44" t="s">
        <v>263</v>
      </c>
      <c r="C272" s="99">
        <f>C273</f>
        <v>1619601</v>
      </c>
      <c r="D272" s="69" t="s">
        <v>68</v>
      </c>
      <c r="E272" s="69"/>
      <c r="F272" s="69"/>
      <c r="G272" s="211">
        <f t="shared" si="47"/>
        <v>300000</v>
      </c>
      <c r="H272" s="211">
        <f t="shared" si="47"/>
        <v>299005.08</v>
      </c>
      <c r="I272" s="211">
        <f t="shared" si="37"/>
        <v>99.66836</v>
      </c>
    </row>
    <row r="273" spans="1:10" ht="12.75">
      <c r="A273" s="78" t="s">
        <v>742</v>
      </c>
      <c r="B273" s="44" t="s">
        <v>57</v>
      </c>
      <c r="C273" s="99">
        <f>C274</f>
        <v>1619601</v>
      </c>
      <c r="D273" s="69" t="s">
        <v>68</v>
      </c>
      <c r="E273" s="69" t="s">
        <v>183</v>
      </c>
      <c r="F273" s="69" t="s">
        <v>174</v>
      </c>
      <c r="G273" s="211">
        <f t="shared" si="47"/>
        <v>300000</v>
      </c>
      <c r="H273" s="211">
        <f t="shared" si="47"/>
        <v>299005.08</v>
      </c>
      <c r="I273" s="211">
        <f t="shared" si="37"/>
        <v>99.66836</v>
      </c>
      <c r="J273" s="47"/>
    </row>
    <row r="274" spans="1:9" ht="12.75">
      <c r="A274" s="78" t="s">
        <v>743</v>
      </c>
      <c r="B274" s="44" t="s">
        <v>980</v>
      </c>
      <c r="C274" s="99">
        <v>1619601</v>
      </c>
      <c r="D274" s="69" t="s">
        <v>68</v>
      </c>
      <c r="E274" s="69" t="s">
        <v>183</v>
      </c>
      <c r="F274" s="69" t="s">
        <v>166</v>
      </c>
      <c r="G274" s="211">
        <v>300000</v>
      </c>
      <c r="H274" s="211">
        <v>299005.08</v>
      </c>
      <c r="I274" s="211">
        <f aca="true" t="shared" si="48" ref="I274:I337">H274*100/G274</f>
        <v>99.66836</v>
      </c>
    </row>
    <row r="275" spans="1:9" ht="57" customHeight="1">
      <c r="A275" s="79" t="s">
        <v>744</v>
      </c>
      <c r="B275" s="44" t="s">
        <v>981</v>
      </c>
      <c r="C275" s="99">
        <f>C276</f>
        <v>1619602</v>
      </c>
      <c r="D275" s="69"/>
      <c r="E275" s="69"/>
      <c r="F275" s="69"/>
      <c r="G275" s="211">
        <f aca="true" t="shared" si="49" ref="G275:H278">G276</f>
        <v>50000</v>
      </c>
      <c r="H275" s="211">
        <f t="shared" si="49"/>
        <v>50000</v>
      </c>
      <c r="I275" s="211">
        <f t="shared" si="48"/>
        <v>100</v>
      </c>
    </row>
    <row r="276" spans="1:9" ht="22.5">
      <c r="A276" s="78" t="s">
        <v>21</v>
      </c>
      <c r="B276" s="44" t="s">
        <v>66</v>
      </c>
      <c r="C276" s="99">
        <f>C277</f>
        <v>1619602</v>
      </c>
      <c r="D276" s="69" t="s">
        <v>67</v>
      </c>
      <c r="E276" s="69"/>
      <c r="F276" s="69"/>
      <c r="G276" s="211">
        <f t="shared" si="49"/>
        <v>50000</v>
      </c>
      <c r="H276" s="211">
        <f t="shared" si="49"/>
        <v>50000</v>
      </c>
      <c r="I276" s="211">
        <f t="shared" si="48"/>
        <v>100</v>
      </c>
    </row>
    <row r="277" spans="1:9" ht="22.5">
      <c r="A277" s="78" t="s">
        <v>745</v>
      </c>
      <c r="B277" s="44" t="s">
        <v>263</v>
      </c>
      <c r="C277" s="99">
        <f>C278</f>
        <v>1619602</v>
      </c>
      <c r="D277" s="69" t="s">
        <v>68</v>
      </c>
      <c r="E277" s="69"/>
      <c r="F277" s="69"/>
      <c r="G277" s="211">
        <f t="shared" si="49"/>
        <v>50000</v>
      </c>
      <c r="H277" s="211">
        <f t="shared" si="49"/>
        <v>50000</v>
      </c>
      <c r="I277" s="211">
        <f t="shared" si="48"/>
        <v>100</v>
      </c>
    </row>
    <row r="278" spans="1:10" ht="12.75">
      <c r="A278" s="79" t="s">
        <v>746</v>
      </c>
      <c r="B278" s="44" t="s">
        <v>57</v>
      </c>
      <c r="C278" s="99">
        <f>C279</f>
        <v>1619602</v>
      </c>
      <c r="D278" s="69" t="s">
        <v>68</v>
      </c>
      <c r="E278" s="69" t="s">
        <v>183</v>
      </c>
      <c r="F278" s="69" t="s">
        <v>174</v>
      </c>
      <c r="G278" s="211">
        <f t="shared" si="49"/>
        <v>50000</v>
      </c>
      <c r="H278" s="211">
        <f t="shared" si="49"/>
        <v>50000</v>
      </c>
      <c r="I278" s="211">
        <f t="shared" si="48"/>
        <v>100</v>
      </c>
      <c r="J278" s="47"/>
    </row>
    <row r="279" spans="1:9" ht="12.75">
      <c r="A279" s="78" t="s">
        <v>747</v>
      </c>
      <c r="B279" s="44" t="s">
        <v>980</v>
      </c>
      <c r="C279" s="99">
        <v>1619602</v>
      </c>
      <c r="D279" s="69" t="s">
        <v>68</v>
      </c>
      <c r="E279" s="69" t="s">
        <v>183</v>
      </c>
      <c r="F279" s="69" t="s">
        <v>166</v>
      </c>
      <c r="G279" s="211">
        <v>50000</v>
      </c>
      <c r="H279" s="211">
        <v>50000</v>
      </c>
      <c r="I279" s="211">
        <f t="shared" si="48"/>
        <v>100</v>
      </c>
    </row>
    <row r="280" spans="1:9" ht="54.75" customHeight="1">
      <c r="A280" s="78" t="s">
        <v>748</v>
      </c>
      <c r="B280" s="44" t="s">
        <v>982</v>
      </c>
      <c r="C280" s="99">
        <f>C281</f>
        <v>1619603</v>
      </c>
      <c r="D280" s="69"/>
      <c r="E280" s="69"/>
      <c r="F280" s="69"/>
      <c r="G280" s="211">
        <f aca="true" t="shared" si="50" ref="G280:H283">G281</f>
        <v>80000</v>
      </c>
      <c r="H280" s="211">
        <f t="shared" si="50"/>
        <v>79600</v>
      </c>
      <c r="I280" s="211">
        <f t="shared" si="48"/>
        <v>99.5</v>
      </c>
    </row>
    <row r="281" spans="1:9" ht="22.5">
      <c r="A281" s="79" t="s">
        <v>749</v>
      </c>
      <c r="B281" s="44" t="s">
        <v>66</v>
      </c>
      <c r="C281" s="99">
        <f>C282</f>
        <v>1619603</v>
      </c>
      <c r="D281" s="69" t="s">
        <v>67</v>
      </c>
      <c r="E281" s="69"/>
      <c r="F281" s="69"/>
      <c r="G281" s="211">
        <f t="shared" si="50"/>
        <v>80000</v>
      </c>
      <c r="H281" s="211">
        <f t="shared" si="50"/>
        <v>79600</v>
      </c>
      <c r="I281" s="211">
        <f t="shared" si="48"/>
        <v>99.5</v>
      </c>
    </row>
    <row r="282" spans="1:10" ht="22.5">
      <c r="A282" s="78" t="s">
        <v>750</v>
      </c>
      <c r="B282" s="44" t="s">
        <v>263</v>
      </c>
      <c r="C282" s="99">
        <f>C283</f>
        <v>1619603</v>
      </c>
      <c r="D282" s="69" t="s">
        <v>68</v>
      </c>
      <c r="E282" s="69"/>
      <c r="F282" s="69"/>
      <c r="G282" s="211">
        <f t="shared" si="50"/>
        <v>80000</v>
      </c>
      <c r="H282" s="211">
        <f t="shared" si="50"/>
        <v>79600</v>
      </c>
      <c r="I282" s="211">
        <f t="shared" si="48"/>
        <v>99.5</v>
      </c>
      <c r="J282" s="47"/>
    </row>
    <row r="283" spans="1:9" ht="12.75">
      <c r="A283" s="78" t="s">
        <v>751</v>
      </c>
      <c r="B283" s="44" t="s">
        <v>57</v>
      </c>
      <c r="C283" s="99">
        <f>C284</f>
        <v>1619603</v>
      </c>
      <c r="D283" s="69" t="s">
        <v>68</v>
      </c>
      <c r="E283" s="69" t="s">
        <v>183</v>
      </c>
      <c r="F283" s="69" t="s">
        <v>174</v>
      </c>
      <c r="G283" s="211">
        <f t="shared" si="50"/>
        <v>80000</v>
      </c>
      <c r="H283" s="211">
        <f t="shared" si="50"/>
        <v>79600</v>
      </c>
      <c r="I283" s="211">
        <f t="shared" si="48"/>
        <v>99.5</v>
      </c>
    </row>
    <row r="284" spans="1:9" ht="12.75">
      <c r="A284" s="79" t="s">
        <v>752</v>
      </c>
      <c r="B284" s="44" t="s">
        <v>980</v>
      </c>
      <c r="C284" s="99">
        <v>1619603</v>
      </c>
      <c r="D284" s="69" t="s">
        <v>68</v>
      </c>
      <c r="E284" s="69" t="s">
        <v>183</v>
      </c>
      <c r="F284" s="69" t="s">
        <v>166</v>
      </c>
      <c r="G284" s="211">
        <v>80000</v>
      </c>
      <c r="H284" s="211">
        <v>79600</v>
      </c>
      <c r="I284" s="211">
        <f t="shared" si="48"/>
        <v>99.5</v>
      </c>
    </row>
    <row r="285" spans="1:9" ht="55.5" customHeight="1">
      <c r="A285" s="78" t="s">
        <v>753</v>
      </c>
      <c r="B285" s="44" t="s">
        <v>983</v>
      </c>
      <c r="C285" s="99">
        <f>C286</f>
        <v>1619604</v>
      </c>
      <c r="D285" s="69"/>
      <c r="E285" s="69"/>
      <c r="F285" s="69"/>
      <c r="G285" s="211">
        <f aca="true" t="shared" si="51" ref="G285:H288">G286</f>
        <v>40000</v>
      </c>
      <c r="H285" s="211">
        <f t="shared" si="51"/>
        <v>40000</v>
      </c>
      <c r="I285" s="211">
        <f t="shared" si="48"/>
        <v>100</v>
      </c>
    </row>
    <row r="286" spans="1:9" ht="22.5">
      <c r="A286" s="78" t="s">
        <v>754</v>
      </c>
      <c r="B286" s="44" t="s">
        <v>66</v>
      </c>
      <c r="C286" s="99">
        <f>C287</f>
        <v>1619604</v>
      </c>
      <c r="D286" s="69" t="s">
        <v>67</v>
      </c>
      <c r="E286" s="69"/>
      <c r="F286" s="69"/>
      <c r="G286" s="211">
        <f t="shared" si="51"/>
        <v>40000</v>
      </c>
      <c r="H286" s="211">
        <f t="shared" si="51"/>
        <v>40000</v>
      </c>
      <c r="I286" s="211">
        <f t="shared" si="48"/>
        <v>100</v>
      </c>
    </row>
    <row r="287" spans="1:9" ht="22.5">
      <c r="A287" s="79" t="s">
        <v>755</v>
      </c>
      <c r="B287" s="44" t="s">
        <v>263</v>
      </c>
      <c r="C287" s="99">
        <f>C288</f>
        <v>1619604</v>
      </c>
      <c r="D287" s="69" t="s">
        <v>68</v>
      </c>
      <c r="E287" s="69"/>
      <c r="F287" s="69"/>
      <c r="G287" s="211">
        <f t="shared" si="51"/>
        <v>40000</v>
      </c>
      <c r="H287" s="211">
        <f t="shared" si="51"/>
        <v>40000</v>
      </c>
      <c r="I287" s="211">
        <f t="shared" si="48"/>
        <v>100</v>
      </c>
    </row>
    <row r="288" spans="1:9" ht="12.75">
      <c r="A288" s="78" t="s">
        <v>756</v>
      </c>
      <c r="B288" s="44" t="s">
        <v>57</v>
      </c>
      <c r="C288" s="99">
        <f>C289</f>
        <v>1619604</v>
      </c>
      <c r="D288" s="69" t="s">
        <v>68</v>
      </c>
      <c r="E288" s="69" t="s">
        <v>183</v>
      </c>
      <c r="F288" s="69" t="s">
        <v>174</v>
      </c>
      <c r="G288" s="211">
        <f t="shared" si="51"/>
        <v>40000</v>
      </c>
      <c r="H288" s="211">
        <f t="shared" si="51"/>
        <v>40000</v>
      </c>
      <c r="I288" s="211">
        <f t="shared" si="48"/>
        <v>100</v>
      </c>
    </row>
    <row r="289" spans="1:9" ht="12.75">
      <c r="A289" s="78" t="s">
        <v>757</v>
      </c>
      <c r="B289" s="44" t="s">
        <v>980</v>
      </c>
      <c r="C289" s="99">
        <v>1619604</v>
      </c>
      <c r="D289" s="69" t="s">
        <v>68</v>
      </c>
      <c r="E289" s="69" t="s">
        <v>183</v>
      </c>
      <c r="F289" s="69" t="s">
        <v>166</v>
      </c>
      <c r="G289" s="211">
        <v>40000</v>
      </c>
      <c r="H289" s="211">
        <v>40000</v>
      </c>
      <c r="I289" s="211">
        <f t="shared" si="48"/>
        <v>100</v>
      </c>
    </row>
    <row r="290" spans="1:9" ht="56.25">
      <c r="A290" s="79" t="s">
        <v>758</v>
      </c>
      <c r="B290" s="44" t="s">
        <v>984</v>
      </c>
      <c r="C290" s="99">
        <f>C291</f>
        <v>1619605</v>
      </c>
      <c r="D290" s="69"/>
      <c r="E290" s="69"/>
      <c r="F290" s="69"/>
      <c r="G290" s="211">
        <f aca="true" t="shared" si="52" ref="G290:H293">G291</f>
        <v>35000</v>
      </c>
      <c r="H290" s="211">
        <f t="shared" si="52"/>
        <v>35000</v>
      </c>
      <c r="I290" s="211">
        <f t="shared" si="48"/>
        <v>100</v>
      </c>
    </row>
    <row r="291" spans="1:9" ht="22.5">
      <c r="A291" s="78" t="s">
        <v>759</v>
      </c>
      <c r="B291" s="44" t="s">
        <v>66</v>
      </c>
      <c r="C291" s="99">
        <f>C292</f>
        <v>1619605</v>
      </c>
      <c r="D291" s="69" t="s">
        <v>67</v>
      </c>
      <c r="E291" s="69"/>
      <c r="F291" s="69"/>
      <c r="G291" s="211">
        <f t="shared" si="52"/>
        <v>35000</v>
      </c>
      <c r="H291" s="211">
        <f t="shared" si="52"/>
        <v>35000</v>
      </c>
      <c r="I291" s="211">
        <f t="shared" si="48"/>
        <v>100</v>
      </c>
    </row>
    <row r="292" spans="1:9" ht="22.5">
      <c r="A292" s="78" t="s">
        <v>760</v>
      </c>
      <c r="B292" s="44" t="s">
        <v>263</v>
      </c>
      <c r="C292" s="99">
        <f>C293</f>
        <v>1619605</v>
      </c>
      <c r="D292" s="69" t="s">
        <v>68</v>
      </c>
      <c r="E292" s="69"/>
      <c r="F292" s="69"/>
      <c r="G292" s="211">
        <f t="shared" si="52"/>
        <v>35000</v>
      </c>
      <c r="H292" s="211">
        <f t="shared" si="52"/>
        <v>35000</v>
      </c>
      <c r="I292" s="211">
        <f t="shared" si="48"/>
        <v>100</v>
      </c>
    </row>
    <row r="293" spans="1:9" ht="12.75">
      <c r="A293" s="79" t="s">
        <v>761</v>
      </c>
      <c r="B293" s="44" t="s">
        <v>57</v>
      </c>
      <c r="C293" s="99">
        <f>C294</f>
        <v>1619605</v>
      </c>
      <c r="D293" s="69" t="s">
        <v>68</v>
      </c>
      <c r="E293" s="69" t="s">
        <v>183</v>
      </c>
      <c r="F293" s="69" t="s">
        <v>174</v>
      </c>
      <c r="G293" s="211">
        <f t="shared" si="52"/>
        <v>35000</v>
      </c>
      <c r="H293" s="211">
        <f t="shared" si="52"/>
        <v>35000</v>
      </c>
      <c r="I293" s="211">
        <f t="shared" si="48"/>
        <v>100</v>
      </c>
    </row>
    <row r="294" spans="1:9" ht="12.75">
      <c r="A294" s="78" t="s">
        <v>762</v>
      </c>
      <c r="B294" s="44" t="s">
        <v>980</v>
      </c>
      <c r="C294" s="99">
        <v>1619605</v>
      </c>
      <c r="D294" s="69" t="s">
        <v>68</v>
      </c>
      <c r="E294" s="69" t="s">
        <v>183</v>
      </c>
      <c r="F294" s="69" t="s">
        <v>166</v>
      </c>
      <c r="G294" s="211">
        <v>35000</v>
      </c>
      <c r="H294" s="211">
        <v>35000</v>
      </c>
      <c r="I294" s="211">
        <f t="shared" si="48"/>
        <v>100</v>
      </c>
    </row>
    <row r="295" spans="1:9" ht="12.75" hidden="1">
      <c r="A295" s="78"/>
      <c r="B295" s="44"/>
      <c r="C295" s="99"/>
      <c r="D295" s="69"/>
      <c r="E295" s="69"/>
      <c r="F295" s="69"/>
      <c r="G295" s="211"/>
      <c r="H295" s="211"/>
      <c r="I295" s="211"/>
    </row>
    <row r="296" spans="1:9" ht="12.75" hidden="1">
      <c r="A296" s="79"/>
      <c r="B296" s="44"/>
      <c r="C296" s="99"/>
      <c r="D296" s="69"/>
      <c r="E296" s="69"/>
      <c r="F296" s="69"/>
      <c r="G296" s="211"/>
      <c r="H296" s="211"/>
      <c r="I296" s="211"/>
    </row>
    <row r="297" spans="1:9" ht="12.75" hidden="1">
      <c r="A297" s="78"/>
      <c r="B297" s="44"/>
      <c r="C297" s="99"/>
      <c r="D297" s="69"/>
      <c r="E297" s="69"/>
      <c r="F297" s="69"/>
      <c r="G297" s="211"/>
      <c r="H297" s="211"/>
      <c r="I297" s="211"/>
    </row>
    <row r="298" spans="1:9" ht="12.75" hidden="1">
      <c r="A298" s="78"/>
      <c r="B298" s="44"/>
      <c r="C298" s="99"/>
      <c r="D298" s="69"/>
      <c r="E298" s="69"/>
      <c r="F298" s="69"/>
      <c r="G298" s="211"/>
      <c r="H298" s="211"/>
      <c r="I298" s="211"/>
    </row>
    <row r="299" spans="1:9" ht="12.75" hidden="1">
      <c r="A299" s="79"/>
      <c r="B299" s="44"/>
      <c r="C299" s="99"/>
      <c r="D299" s="69"/>
      <c r="E299" s="69"/>
      <c r="F299" s="69"/>
      <c r="G299" s="211"/>
      <c r="H299" s="211"/>
      <c r="I299" s="211"/>
    </row>
    <row r="300" spans="1:9" ht="56.25">
      <c r="A300" s="78" t="s">
        <v>763</v>
      </c>
      <c r="B300" s="44" t="s">
        <v>1098</v>
      </c>
      <c r="C300" s="99">
        <f>C301</f>
        <v>1619608</v>
      </c>
      <c r="D300" s="69"/>
      <c r="E300" s="69"/>
      <c r="F300" s="69"/>
      <c r="G300" s="211">
        <f aca="true" t="shared" si="53" ref="G300:H303">G301</f>
        <v>10000</v>
      </c>
      <c r="H300" s="211">
        <f t="shared" si="53"/>
        <v>9000</v>
      </c>
      <c r="I300" s="211">
        <f t="shared" si="48"/>
        <v>90</v>
      </c>
    </row>
    <row r="301" spans="1:9" ht="22.5">
      <c r="A301" s="78" t="s">
        <v>764</v>
      </c>
      <c r="B301" s="44" t="s">
        <v>66</v>
      </c>
      <c r="C301" s="99">
        <f>C302</f>
        <v>1619608</v>
      </c>
      <c r="D301" s="69" t="s">
        <v>67</v>
      </c>
      <c r="E301" s="69"/>
      <c r="F301" s="69"/>
      <c r="G301" s="211">
        <f t="shared" si="53"/>
        <v>10000</v>
      </c>
      <c r="H301" s="211">
        <f t="shared" si="53"/>
        <v>9000</v>
      </c>
      <c r="I301" s="211">
        <f t="shared" si="48"/>
        <v>90</v>
      </c>
    </row>
    <row r="302" spans="1:9" ht="22.5">
      <c r="A302" s="79" t="s">
        <v>765</v>
      </c>
      <c r="B302" s="44" t="s">
        <v>263</v>
      </c>
      <c r="C302" s="99">
        <f>C303</f>
        <v>1619608</v>
      </c>
      <c r="D302" s="69" t="s">
        <v>68</v>
      </c>
      <c r="E302" s="69"/>
      <c r="F302" s="69"/>
      <c r="G302" s="211">
        <f t="shared" si="53"/>
        <v>10000</v>
      </c>
      <c r="H302" s="211">
        <f t="shared" si="53"/>
        <v>9000</v>
      </c>
      <c r="I302" s="211">
        <f t="shared" si="48"/>
        <v>90</v>
      </c>
    </row>
    <row r="303" spans="1:9" ht="12.75">
      <c r="A303" s="78" t="s">
        <v>766</v>
      </c>
      <c r="B303" s="44" t="s">
        <v>57</v>
      </c>
      <c r="C303" s="99">
        <f>C304</f>
        <v>1619608</v>
      </c>
      <c r="D303" s="69" t="s">
        <v>68</v>
      </c>
      <c r="E303" s="69" t="s">
        <v>183</v>
      </c>
      <c r="F303" s="69" t="s">
        <v>174</v>
      </c>
      <c r="G303" s="211">
        <f t="shared" si="53"/>
        <v>10000</v>
      </c>
      <c r="H303" s="211">
        <f t="shared" si="53"/>
        <v>9000</v>
      </c>
      <c r="I303" s="211">
        <f t="shared" si="48"/>
        <v>90</v>
      </c>
    </row>
    <row r="304" spans="1:9" ht="12.75">
      <c r="A304" s="78" t="s">
        <v>767</v>
      </c>
      <c r="B304" s="44" t="s">
        <v>980</v>
      </c>
      <c r="C304" s="99">
        <v>1619608</v>
      </c>
      <c r="D304" s="69" t="s">
        <v>68</v>
      </c>
      <c r="E304" s="69" t="s">
        <v>183</v>
      </c>
      <c r="F304" s="69" t="s">
        <v>166</v>
      </c>
      <c r="G304" s="211">
        <v>10000</v>
      </c>
      <c r="H304" s="211">
        <v>9000</v>
      </c>
      <c r="I304" s="211">
        <f t="shared" si="48"/>
        <v>90</v>
      </c>
    </row>
    <row r="305" spans="1:9" ht="12.75">
      <c r="A305" s="79" t="s">
        <v>768</v>
      </c>
      <c r="B305" s="44" t="s">
        <v>1000</v>
      </c>
      <c r="C305" s="99"/>
      <c r="D305" s="69"/>
      <c r="E305" s="69"/>
      <c r="F305" s="69"/>
      <c r="G305" s="214">
        <f>G306+G312+G374+G380+G386+G392+G398+G404+G410+G416+G422+G428+G434+G440+G446+G452+G458+G474+G480+G495+G506</f>
        <v>22617075.78</v>
      </c>
      <c r="H305" s="214">
        <f>H306+H312+H374+H380+H386+H392+H398+H404+H410+H416+H422+H428+H434+H440+H446+H452+H458+H474+H480+H495+H506</f>
        <v>18984518.99</v>
      </c>
      <c r="I305" s="211">
        <f t="shared" si="48"/>
        <v>83.93887509890988</v>
      </c>
    </row>
    <row r="306" spans="1:9" ht="23.25" customHeight="1">
      <c r="A306" s="78" t="s">
        <v>769</v>
      </c>
      <c r="B306" s="44" t="s">
        <v>996</v>
      </c>
      <c r="C306" s="99">
        <v>9160000</v>
      </c>
      <c r="D306" s="69"/>
      <c r="E306" s="69"/>
      <c r="F306" s="69"/>
      <c r="G306" s="214">
        <f aca="true" t="shared" si="54" ref="G306:H310">G307</f>
        <v>1123070.79</v>
      </c>
      <c r="H306" s="214">
        <f t="shared" si="54"/>
        <v>1119220.05</v>
      </c>
      <c r="I306" s="211">
        <f t="shared" si="48"/>
        <v>99.65712401797931</v>
      </c>
    </row>
    <row r="307" spans="1:10" ht="21.75" customHeight="1">
      <c r="A307" s="78" t="s">
        <v>770</v>
      </c>
      <c r="B307" s="44" t="s">
        <v>257</v>
      </c>
      <c r="C307" s="99">
        <f>C308</f>
        <v>9160021</v>
      </c>
      <c r="D307" s="69"/>
      <c r="E307" s="69"/>
      <c r="F307" s="69"/>
      <c r="G307" s="211">
        <f t="shared" si="54"/>
        <v>1123070.79</v>
      </c>
      <c r="H307" s="211">
        <f t="shared" si="54"/>
        <v>1119220.05</v>
      </c>
      <c r="I307" s="211">
        <f t="shared" si="48"/>
        <v>99.65712401797931</v>
      </c>
      <c r="J307" s="47"/>
    </row>
    <row r="308" spans="1:9" ht="48" customHeight="1">
      <c r="A308" s="79" t="s">
        <v>771</v>
      </c>
      <c r="B308" s="90" t="s">
        <v>63</v>
      </c>
      <c r="C308" s="99">
        <f>C309</f>
        <v>9160021</v>
      </c>
      <c r="D308" s="69" t="s">
        <v>61</v>
      </c>
      <c r="E308" s="69"/>
      <c r="F308" s="69"/>
      <c r="G308" s="211">
        <f t="shared" si="54"/>
        <v>1123070.79</v>
      </c>
      <c r="H308" s="211">
        <f t="shared" si="54"/>
        <v>1119220.05</v>
      </c>
      <c r="I308" s="211">
        <f t="shared" si="48"/>
        <v>99.65712401797931</v>
      </c>
    </row>
    <row r="309" spans="1:9" ht="24" customHeight="1">
      <c r="A309" s="78" t="s">
        <v>772</v>
      </c>
      <c r="B309" s="44" t="s">
        <v>64</v>
      </c>
      <c r="C309" s="99">
        <f>C310</f>
        <v>9160021</v>
      </c>
      <c r="D309" s="69" t="s">
        <v>65</v>
      </c>
      <c r="E309" s="69"/>
      <c r="F309" s="69"/>
      <c r="G309" s="211">
        <f t="shared" si="54"/>
        <v>1123070.79</v>
      </c>
      <c r="H309" s="211">
        <f t="shared" si="54"/>
        <v>1119220.05</v>
      </c>
      <c r="I309" s="211">
        <f t="shared" si="48"/>
        <v>99.65712401797931</v>
      </c>
    </row>
    <row r="310" spans="1:9" ht="12.75">
      <c r="A310" s="78" t="s">
        <v>773</v>
      </c>
      <c r="B310" s="44" t="s">
        <v>997</v>
      </c>
      <c r="C310" s="99">
        <f>C311</f>
        <v>9160021</v>
      </c>
      <c r="D310" s="69" t="s">
        <v>65</v>
      </c>
      <c r="E310" s="69" t="s">
        <v>165</v>
      </c>
      <c r="F310" s="69" t="s">
        <v>174</v>
      </c>
      <c r="G310" s="211">
        <f t="shared" si="54"/>
        <v>1123070.79</v>
      </c>
      <c r="H310" s="211">
        <f t="shared" si="54"/>
        <v>1119220.05</v>
      </c>
      <c r="I310" s="211">
        <f t="shared" si="48"/>
        <v>99.65712401797931</v>
      </c>
    </row>
    <row r="311" spans="1:9" ht="24.75" customHeight="1">
      <c r="A311" s="79" t="s">
        <v>774</v>
      </c>
      <c r="B311" s="44" t="s">
        <v>998</v>
      </c>
      <c r="C311" s="99">
        <v>9160021</v>
      </c>
      <c r="D311" s="69" t="s">
        <v>65</v>
      </c>
      <c r="E311" s="69" t="s">
        <v>165</v>
      </c>
      <c r="F311" s="69" t="s">
        <v>166</v>
      </c>
      <c r="G311" s="211">
        <v>1123070.79</v>
      </c>
      <c r="H311" s="211">
        <v>1119220.05</v>
      </c>
      <c r="I311" s="211">
        <f t="shared" si="48"/>
        <v>99.65712401797931</v>
      </c>
    </row>
    <row r="312" spans="1:10" ht="33.75" customHeight="1">
      <c r="A312" s="78" t="s">
        <v>775</v>
      </c>
      <c r="B312" s="44" t="s">
        <v>999</v>
      </c>
      <c r="C312" s="99">
        <v>9160000</v>
      </c>
      <c r="D312" s="69"/>
      <c r="E312" s="69"/>
      <c r="F312" s="69"/>
      <c r="G312" s="214">
        <f aca="true" t="shared" si="55" ref="G312:H316">G313</f>
        <v>659101.1</v>
      </c>
      <c r="H312" s="214">
        <f t="shared" si="55"/>
        <v>657803.31</v>
      </c>
      <c r="I312" s="211">
        <f t="shared" si="48"/>
        <v>99.80309697556264</v>
      </c>
      <c r="J312" s="47"/>
    </row>
    <row r="313" spans="1:9" ht="22.5" customHeight="1">
      <c r="A313" s="78" t="s">
        <v>776</v>
      </c>
      <c r="B313" s="44" t="s">
        <v>257</v>
      </c>
      <c r="C313" s="99">
        <f>C314</f>
        <v>9160031</v>
      </c>
      <c r="D313" s="69"/>
      <c r="E313" s="69"/>
      <c r="F313" s="69"/>
      <c r="G313" s="211">
        <f t="shared" si="55"/>
        <v>659101.1</v>
      </c>
      <c r="H313" s="211">
        <f t="shared" si="55"/>
        <v>657803.31</v>
      </c>
      <c r="I313" s="211">
        <f t="shared" si="48"/>
        <v>99.80309697556264</v>
      </c>
    </row>
    <row r="314" spans="1:9" ht="45.75" customHeight="1">
      <c r="A314" s="79" t="s">
        <v>777</v>
      </c>
      <c r="B314" s="90" t="s">
        <v>63</v>
      </c>
      <c r="C314" s="99">
        <f>C315</f>
        <v>9160031</v>
      </c>
      <c r="D314" s="69" t="s">
        <v>61</v>
      </c>
      <c r="E314" s="69"/>
      <c r="F314" s="69"/>
      <c r="G314" s="211">
        <f t="shared" si="55"/>
        <v>659101.1</v>
      </c>
      <c r="H314" s="211">
        <f t="shared" si="55"/>
        <v>657803.31</v>
      </c>
      <c r="I314" s="211">
        <f t="shared" si="48"/>
        <v>99.80309697556264</v>
      </c>
    </row>
    <row r="315" spans="1:9" ht="22.5">
      <c r="A315" s="78" t="s">
        <v>778</v>
      </c>
      <c r="B315" s="44" t="s">
        <v>64</v>
      </c>
      <c r="C315" s="99">
        <f>C316</f>
        <v>9160031</v>
      </c>
      <c r="D315" s="69" t="s">
        <v>65</v>
      </c>
      <c r="E315" s="69"/>
      <c r="F315" s="69"/>
      <c r="G315" s="211">
        <f t="shared" si="55"/>
        <v>659101.1</v>
      </c>
      <c r="H315" s="211">
        <f t="shared" si="55"/>
        <v>657803.31</v>
      </c>
      <c r="I315" s="211">
        <f t="shared" si="48"/>
        <v>99.80309697556264</v>
      </c>
    </row>
    <row r="316" spans="1:9" ht="12.75">
      <c r="A316" s="78" t="s">
        <v>310</v>
      </c>
      <c r="B316" s="44" t="s">
        <v>997</v>
      </c>
      <c r="C316" s="99">
        <f>C317</f>
        <v>9160031</v>
      </c>
      <c r="D316" s="69" t="s">
        <v>65</v>
      </c>
      <c r="E316" s="69" t="s">
        <v>165</v>
      </c>
      <c r="F316" s="69" t="s">
        <v>174</v>
      </c>
      <c r="G316" s="211">
        <f t="shared" si="55"/>
        <v>659101.1</v>
      </c>
      <c r="H316" s="211">
        <f t="shared" si="55"/>
        <v>657803.31</v>
      </c>
      <c r="I316" s="211">
        <f t="shared" si="48"/>
        <v>99.80309697556264</v>
      </c>
    </row>
    <row r="317" spans="1:10" ht="33.75">
      <c r="A317" s="79" t="s">
        <v>779</v>
      </c>
      <c r="B317" s="44" t="s">
        <v>1001</v>
      </c>
      <c r="C317" s="99">
        <v>9160031</v>
      </c>
      <c r="D317" s="69" t="s">
        <v>65</v>
      </c>
      <c r="E317" s="69" t="s">
        <v>165</v>
      </c>
      <c r="F317" s="69" t="s">
        <v>199</v>
      </c>
      <c r="G317" s="211">
        <v>659101.1</v>
      </c>
      <c r="H317" s="211">
        <v>657803.31</v>
      </c>
      <c r="I317" s="211">
        <f t="shared" si="48"/>
        <v>99.80309697556264</v>
      </c>
      <c r="J317" s="47"/>
    </row>
    <row r="318" spans="1:11" ht="26.25" customHeight="1">
      <c r="A318" s="78" t="s">
        <v>780</v>
      </c>
      <c r="B318" s="44" t="s">
        <v>1002</v>
      </c>
      <c r="C318" s="99">
        <v>9160000</v>
      </c>
      <c r="D318" s="69"/>
      <c r="E318" s="69"/>
      <c r="F318" s="69"/>
      <c r="G318" s="214">
        <f>G323+G328+G333+G338+G343+G353+G358+G363+G368+G373+G374+G344</f>
        <v>12775779.58</v>
      </c>
      <c r="H318" s="214">
        <f>H323+H328+H333+H338+H343+H353+H358+H363+H368+H373+H374+H344</f>
        <v>11799785.91</v>
      </c>
      <c r="I318" s="211">
        <f t="shared" si="48"/>
        <v>92.36059401394274</v>
      </c>
      <c r="J318" s="46">
        <v>12775779.58</v>
      </c>
      <c r="K318" s="46">
        <v>11799785.91</v>
      </c>
    </row>
    <row r="319" spans="1:11" ht="24.75" customHeight="1">
      <c r="A319" s="78" t="s">
        <v>781</v>
      </c>
      <c r="B319" s="44" t="s">
        <v>259</v>
      </c>
      <c r="C319" s="99">
        <f>C320</f>
        <v>9160022</v>
      </c>
      <c r="D319" s="69"/>
      <c r="E319" s="69"/>
      <c r="F319" s="69"/>
      <c r="G319" s="211">
        <f aca="true" t="shared" si="56" ref="G319:H322">G320</f>
        <v>466189</v>
      </c>
      <c r="H319" s="211">
        <f t="shared" si="56"/>
        <v>464301.95</v>
      </c>
      <c r="I319" s="211">
        <f t="shared" si="48"/>
        <v>99.59521781938227</v>
      </c>
      <c r="J319" s="207">
        <f>J318-G318</f>
        <v>0</v>
      </c>
      <c r="K319" s="207">
        <f>K318-H318</f>
        <v>0</v>
      </c>
    </row>
    <row r="320" spans="1:9" ht="48.75" customHeight="1">
      <c r="A320" s="79" t="s">
        <v>782</v>
      </c>
      <c r="B320" s="90" t="s">
        <v>63</v>
      </c>
      <c r="C320" s="99">
        <f>C321</f>
        <v>9160022</v>
      </c>
      <c r="D320" s="69" t="s">
        <v>61</v>
      </c>
      <c r="E320" s="69"/>
      <c r="F320" s="69"/>
      <c r="G320" s="211">
        <f t="shared" si="56"/>
        <v>466189</v>
      </c>
      <c r="H320" s="211">
        <f t="shared" si="56"/>
        <v>464301.95</v>
      </c>
      <c r="I320" s="211">
        <f t="shared" si="48"/>
        <v>99.59521781938227</v>
      </c>
    </row>
    <row r="321" spans="1:9" ht="22.5">
      <c r="A321" s="78" t="s">
        <v>783</v>
      </c>
      <c r="B321" s="44" t="s">
        <v>64</v>
      </c>
      <c r="C321" s="99">
        <f>C322</f>
        <v>9160022</v>
      </c>
      <c r="D321" s="69" t="s">
        <v>65</v>
      </c>
      <c r="E321" s="69"/>
      <c r="F321" s="69"/>
      <c r="G321" s="211">
        <f t="shared" si="56"/>
        <v>466189</v>
      </c>
      <c r="H321" s="211">
        <f t="shared" si="56"/>
        <v>464301.95</v>
      </c>
      <c r="I321" s="211">
        <f t="shared" si="48"/>
        <v>99.59521781938227</v>
      </c>
    </row>
    <row r="322" spans="1:10" ht="12.75">
      <c r="A322" s="78" t="s">
        <v>784</v>
      </c>
      <c r="B322" s="44" t="s">
        <v>232</v>
      </c>
      <c r="C322" s="99">
        <f>C323</f>
        <v>9160022</v>
      </c>
      <c r="D322" s="69" t="s">
        <v>65</v>
      </c>
      <c r="E322" s="69" t="s">
        <v>165</v>
      </c>
      <c r="F322" s="69" t="s">
        <v>174</v>
      </c>
      <c r="G322" s="211">
        <f t="shared" si="56"/>
        <v>466189</v>
      </c>
      <c r="H322" s="211">
        <f t="shared" si="56"/>
        <v>464301.95</v>
      </c>
      <c r="I322" s="211">
        <f t="shared" si="48"/>
        <v>99.59521781938227</v>
      </c>
      <c r="J322" s="47"/>
    </row>
    <row r="323" spans="1:9" ht="9.75" customHeight="1">
      <c r="A323" s="79" t="s">
        <v>785</v>
      </c>
      <c r="B323" s="44" t="s">
        <v>1003</v>
      </c>
      <c r="C323" s="99">
        <v>9160022</v>
      </c>
      <c r="D323" s="69" t="s">
        <v>65</v>
      </c>
      <c r="E323" s="69" t="s">
        <v>165</v>
      </c>
      <c r="F323" s="69" t="s">
        <v>194</v>
      </c>
      <c r="G323" s="211">
        <v>466189</v>
      </c>
      <c r="H323" s="211">
        <v>464301.95</v>
      </c>
      <c r="I323" s="211">
        <f t="shared" si="48"/>
        <v>99.59521781938227</v>
      </c>
    </row>
    <row r="324" spans="1:9" ht="25.5" customHeight="1">
      <c r="A324" s="78" t="s">
        <v>786</v>
      </c>
      <c r="B324" s="44" t="s">
        <v>1004</v>
      </c>
      <c r="C324" s="99">
        <f>C325</f>
        <v>9160023</v>
      </c>
      <c r="D324" s="69"/>
      <c r="E324" s="69"/>
      <c r="F324" s="69"/>
      <c r="G324" s="211">
        <f aca="true" t="shared" si="57" ref="G324:H327">G325</f>
        <v>63619</v>
      </c>
      <c r="H324" s="211">
        <f t="shared" si="57"/>
        <v>54535.5</v>
      </c>
      <c r="I324" s="211">
        <f t="shared" si="48"/>
        <v>85.7220327260724</v>
      </c>
    </row>
    <row r="325" spans="1:9" ht="22.5">
      <c r="A325" s="78" t="s">
        <v>787</v>
      </c>
      <c r="B325" s="44" t="s">
        <v>66</v>
      </c>
      <c r="C325" s="99">
        <f>C326</f>
        <v>9160023</v>
      </c>
      <c r="D325" s="69" t="s">
        <v>67</v>
      </c>
      <c r="E325" s="69"/>
      <c r="F325" s="69"/>
      <c r="G325" s="211">
        <f t="shared" si="57"/>
        <v>63619</v>
      </c>
      <c r="H325" s="211">
        <f t="shared" si="57"/>
        <v>54535.5</v>
      </c>
      <c r="I325" s="211">
        <f t="shared" si="48"/>
        <v>85.7220327260724</v>
      </c>
    </row>
    <row r="326" spans="1:9" ht="22.5">
      <c r="A326" s="79" t="s">
        <v>313</v>
      </c>
      <c r="B326" s="44" t="s">
        <v>263</v>
      </c>
      <c r="C326" s="99">
        <f>C327</f>
        <v>9160023</v>
      </c>
      <c r="D326" s="69" t="s">
        <v>68</v>
      </c>
      <c r="E326" s="69"/>
      <c r="F326" s="69"/>
      <c r="G326" s="211">
        <f t="shared" si="57"/>
        <v>63619</v>
      </c>
      <c r="H326" s="211">
        <f t="shared" si="57"/>
        <v>54535.5</v>
      </c>
      <c r="I326" s="211">
        <f t="shared" si="48"/>
        <v>85.7220327260724</v>
      </c>
    </row>
    <row r="327" spans="1:10" ht="12.75">
      <c r="A327" s="78" t="s">
        <v>788</v>
      </c>
      <c r="B327" s="44" t="s">
        <v>232</v>
      </c>
      <c r="C327" s="99">
        <f>C328</f>
        <v>9160023</v>
      </c>
      <c r="D327" s="69" t="s">
        <v>68</v>
      </c>
      <c r="E327" s="69" t="s">
        <v>165</v>
      </c>
      <c r="F327" s="69" t="s">
        <v>174</v>
      </c>
      <c r="G327" s="211">
        <f t="shared" si="57"/>
        <v>63619</v>
      </c>
      <c r="H327" s="211">
        <f t="shared" si="57"/>
        <v>54535.5</v>
      </c>
      <c r="I327" s="211">
        <f t="shared" si="48"/>
        <v>85.7220327260724</v>
      </c>
      <c r="J327" s="47"/>
    </row>
    <row r="328" spans="1:10" ht="9.75" customHeight="1">
      <c r="A328" s="78" t="s">
        <v>789</v>
      </c>
      <c r="B328" s="44" t="s">
        <v>1003</v>
      </c>
      <c r="C328" s="99">
        <v>9160023</v>
      </c>
      <c r="D328" s="69" t="s">
        <v>68</v>
      </c>
      <c r="E328" s="69" t="s">
        <v>165</v>
      </c>
      <c r="F328" s="69" t="s">
        <v>194</v>
      </c>
      <c r="G328" s="211">
        <v>63619</v>
      </c>
      <c r="H328" s="211">
        <v>54535.5</v>
      </c>
      <c r="I328" s="211">
        <f t="shared" si="48"/>
        <v>85.7220327260724</v>
      </c>
      <c r="J328" s="47"/>
    </row>
    <row r="329" spans="1:9" ht="22.5">
      <c r="A329" s="79" t="s">
        <v>92</v>
      </c>
      <c r="B329" s="44" t="s">
        <v>73</v>
      </c>
      <c r="C329" s="99">
        <f>C330</f>
        <v>9160024</v>
      </c>
      <c r="D329" s="69"/>
      <c r="E329" s="69"/>
      <c r="F329" s="69"/>
      <c r="G329" s="211">
        <f aca="true" t="shared" si="58" ref="G329:H332">G330</f>
        <v>291000</v>
      </c>
      <c r="H329" s="211">
        <f t="shared" si="58"/>
        <v>227741.94</v>
      </c>
      <c r="I329" s="211">
        <f t="shared" si="48"/>
        <v>78.2618350515464</v>
      </c>
    </row>
    <row r="330" spans="1:9" ht="22.5">
      <c r="A330" s="78" t="s">
        <v>790</v>
      </c>
      <c r="B330" s="44" t="s">
        <v>66</v>
      </c>
      <c r="C330" s="99">
        <f>C331</f>
        <v>9160024</v>
      </c>
      <c r="D330" s="69" t="s">
        <v>67</v>
      </c>
      <c r="E330" s="69"/>
      <c r="F330" s="69"/>
      <c r="G330" s="211">
        <f t="shared" si="58"/>
        <v>291000</v>
      </c>
      <c r="H330" s="211">
        <f t="shared" si="58"/>
        <v>227741.94</v>
      </c>
      <c r="I330" s="211">
        <f t="shared" si="48"/>
        <v>78.2618350515464</v>
      </c>
    </row>
    <row r="331" spans="1:9" ht="22.5">
      <c r="A331" s="78" t="s">
        <v>791</v>
      </c>
      <c r="B331" s="44" t="s">
        <v>263</v>
      </c>
      <c r="C331" s="99">
        <f>C332</f>
        <v>9160024</v>
      </c>
      <c r="D331" s="69" t="s">
        <v>68</v>
      </c>
      <c r="E331" s="69"/>
      <c r="F331" s="69"/>
      <c r="G331" s="211">
        <f t="shared" si="58"/>
        <v>291000</v>
      </c>
      <c r="H331" s="211">
        <f t="shared" si="58"/>
        <v>227741.94</v>
      </c>
      <c r="I331" s="211">
        <f t="shared" si="48"/>
        <v>78.2618350515464</v>
      </c>
    </row>
    <row r="332" spans="1:10" ht="12.75">
      <c r="A332" s="79" t="s">
        <v>792</v>
      </c>
      <c r="B332" s="44" t="s">
        <v>232</v>
      </c>
      <c r="C332" s="99">
        <f>C333</f>
        <v>9160024</v>
      </c>
      <c r="D332" s="69" t="s">
        <v>68</v>
      </c>
      <c r="E332" s="69" t="s">
        <v>165</v>
      </c>
      <c r="F332" s="69" t="s">
        <v>174</v>
      </c>
      <c r="G332" s="211">
        <f t="shared" si="58"/>
        <v>291000</v>
      </c>
      <c r="H332" s="211">
        <f t="shared" si="58"/>
        <v>227741.94</v>
      </c>
      <c r="I332" s="211">
        <f t="shared" si="48"/>
        <v>78.2618350515464</v>
      </c>
      <c r="J332" s="47"/>
    </row>
    <row r="333" spans="1:9" ht="9.75" customHeight="1">
      <c r="A333" s="78" t="s">
        <v>793</v>
      </c>
      <c r="B333" s="44" t="s">
        <v>1003</v>
      </c>
      <c r="C333" s="99">
        <v>9160024</v>
      </c>
      <c r="D333" s="69" t="s">
        <v>68</v>
      </c>
      <c r="E333" s="69" t="s">
        <v>165</v>
      </c>
      <c r="F333" s="69" t="s">
        <v>194</v>
      </c>
      <c r="G333" s="211">
        <v>291000</v>
      </c>
      <c r="H333" s="211">
        <f>225141.94+2600</f>
        <v>227741.94</v>
      </c>
      <c r="I333" s="211">
        <f t="shared" si="48"/>
        <v>78.2618350515464</v>
      </c>
    </row>
    <row r="334" spans="1:9" ht="21" customHeight="1">
      <c r="A334" s="78" t="s">
        <v>794</v>
      </c>
      <c r="B334" s="103" t="s">
        <v>259</v>
      </c>
      <c r="C334" s="99">
        <f>C335</f>
        <v>9160025</v>
      </c>
      <c r="D334" s="69"/>
      <c r="E334" s="69"/>
      <c r="F334" s="69"/>
      <c r="G334" s="211">
        <f aca="true" t="shared" si="59" ref="G334:H337">G335</f>
        <v>175000</v>
      </c>
      <c r="H334" s="211">
        <f t="shared" si="59"/>
        <v>132305</v>
      </c>
      <c r="I334" s="211">
        <f t="shared" si="48"/>
        <v>75.60285714285715</v>
      </c>
    </row>
    <row r="335" spans="1:9" ht="42.75" customHeight="1">
      <c r="A335" s="79" t="s">
        <v>795</v>
      </c>
      <c r="B335" s="102" t="s">
        <v>63</v>
      </c>
      <c r="C335" s="99">
        <f>C336</f>
        <v>9160025</v>
      </c>
      <c r="D335" s="69" t="s">
        <v>61</v>
      </c>
      <c r="E335" s="69"/>
      <c r="F335" s="69"/>
      <c r="G335" s="211">
        <f t="shared" si="59"/>
        <v>175000</v>
      </c>
      <c r="H335" s="211">
        <f t="shared" si="59"/>
        <v>132305</v>
      </c>
      <c r="I335" s="211">
        <f t="shared" si="48"/>
        <v>75.60285714285715</v>
      </c>
    </row>
    <row r="336" spans="1:9" ht="22.5">
      <c r="A336" s="78" t="s">
        <v>796</v>
      </c>
      <c r="B336" s="103" t="s">
        <v>64</v>
      </c>
      <c r="C336" s="99">
        <f>C337</f>
        <v>9160025</v>
      </c>
      <c r="D336" s="69" t="s">
        <v>65</v>
      </c>
      <c r="E336" s="69"/>
      <c r="F336" s="69"/>
      <c r="G336" s="211">
        <f t="shared" si="59"/>
        <v>175000</v>
      </c>
      <c r="H336" s="211">
        <f t="shared" si="59"/>
        <v>132305</v>
      </c>
      <c r="I336" s="211">
        <f t="shared" si="48"/>
        <v>75.60285714285715</v>
      </c>
    </row>
    <row r="337" spans="1:10" ht="12.75">
      <c r="A337" s="78" t="s">
        <v>797</v>
      </c>
      <c r="B337" s="103" t="s">
        <v>232</v>
      </c>
      <c r="C337" s="99">
        <f>C338</f>
        <v>9160025</v>
      </c>
      <c r="D337" s="69" t="s">
        <v>65</v>
      </c>
      <c r="E337" s="69" t="s">
        <v>165</v>
      </c>
      <c r="F337" s="69" t="s">
        <v>174</v>
      </c>
      <c r="G337" s="211">
        <f t="shared" si="59"/>
        <v>175000</v>
      </c>
      <c r="H337" s="211">
        <f t="shared" si="59"/>
        <v>132305</v>
      </c>
      <c r="I337" s="211">
        <f t="shared" si="48"/>
        <v>75.60285714285715</v>
      </c>
      <c r="J337" s="47"/>
    </row>
    <row r="338" spans="1:9" ht="10.5" customHeight="1">
      <c r="A338" s="79" t="s">
        <v>798</v>
      </c>
      <c r="B338" s="103" t="s">
        <v>1003</v>
      </c>
      <c r="C338" s="99">
        <v>9160025</v>
      </c>
      <c r="D338" s="69" t="s">
        <v>68</v>
      </c>
      <c r="E338" s="69" t="s">
        <v>165</v>
      </c>
      <c r="F338" s="69" t="s">
        <v>194</v>
      </c>
      <c r="G338" s="211">
        <v>175000</v>
      </c>
      <c r="H338" s="211">
        <v>132305</v>
      </c>
      <c r="I338" s="211">
        <f aca="true" t="shared" si="60" ref="I338:I406">H338*100/G338</f>
        <v>75.60285714285715</v>
      </c>
    </row>
    <row r="339" spans="1:9" ht="22.5">
      <c r="A339" s="78" t="s">
        <v>799</v>
      </c>
      <c r="B339" s="44" t="s">
        <v>73</v>
      </c>
      <c r="C339" s="99">
        <f>C340</f>
        <v>9160026</v>
      </c>
      <c r="D339" s="69"/>
      <c r="E339" s="69"/>
      <c r="F339" s="69"/>
      <c r="G339" s="211">
        <f aca="true" t="shared" si="61" ref="G339:H347">G340</f>
        <v>1090000</v>
      </c>
      <c r="H339" s="211">
        <f t="shared" si="61"/>
        <v>849084.13</v>
      </c>
      <c r="I339" s="211">
        <f t="shared" si="60"/>
        <v>77.89762660550458</v>
      </c>
    </row>
    <row r="340" spans="1:9" ht="22.5">
      <c r="A340" s="78" t="s">
        <v>800</v>
      </c>
      <c r="B340" s="44" t="s">
        <v>66</v>
      </c>
      <c r="C340" s="99">
        <f>C341</f>
        <v>9160026</v>
      </c>
      <c r="D340" s="69" t="s">
        <v>67</v>
      </c>
      <c r="E340" s="69"/>
      <c r="F340" s="69"/>
      <c r="G340" s="211">
        <f t="shared" si="61"/>
        <v>1090000</v>
      </c>
      <c r="H340" s="211">
        <f t="shared" si="61"/>
        <v>849084.13</v>
      </c>
      <c r="I340" s="211">
        <f t="shared" si="60"/>
        <v>77.89762660550458</v>
      </c>
    </row>
    <row r="341" spans="1:9" ht="22.5">
      <c r="A341" s="79" t="s">
        <v>801</v>
      </c>
      <c r="B341" s="44" t="s">
        <v>263</v>
      </c>
      <c r="C341" s="99">
        <f>C342</f>
        <v>9160026</v>
      </c>
      <c r="D341" s="69" t="s">
        <v>68</v>
      </c>
      <c r="E341" s="69"/>
      <c r="F341" s="69"/>
      <c r="G341" s="211">
        <f t="shared" si="61"/>
        <v>1090000</v>
      </c>
      <c r="H341" s="211">
        <f t="shared" si="61"/>
        <v>849084.13</v>
      </c>
      <c r="I341" s="211">
        <f t="shared" si="60"/>
        <v>77.89762660550458</v>
      </c>
    </row>
    <row r="342" spans="1:9" ht="12.75">
      <c r="A342" s="78" t="s">
        <v>802</v>
      </c>
      <c r="B342" s="44" t="s">
        <v>232</v>
      </c>
      <c r="C342" s="99">
        <f>C343</f>
        <v>9160026</v>
      </c>
      <c r="D342" s="69" t="s">
        <v>68</v>
      </c>
      <c r="E342" s="69" t="s">
        <v>165</v>
      </c>
      <c r="F342" s="69" t="s">
        <v>174</v>
      </c>
      <c r="G342" s="211">
        <f t="shared" si="61"/>
        <v>1090000</v>
      </c>
      <c r="H342" s="211">
        <f t="shared" si="61"/>
        <v>849084.13</v>
      </c>
      <c r="I342" s="211">
        <f t="shared" si="60"/>
        <v>77.89762660550458</v>
      </c>
    </row>
    <row r="343" spans="1:9" ht="9.75" customHeight="1">
      <c r="A343" s="78" t="s">
        <v>803</v>
      </c>
      <c r="B343" s="44" t="s">
        <v>1003</v>
      </c>
      <c r="C343" s="99">
        <v>9160026</v>
      </c>
      <c r="D343" s="69" t="s">
        <v>68</v>
      </c>
      <c r="E343" s="69" t="s">
        <v>165</v>
      </c>
      <c r="F343" s="69" t="s">
        <v>194</v>
      </c>
      <c r="G343" s="211">
        <v>1090000</v>
      </c>
      <c r="H343" s="211">
        <v>849084.13</v>
      </c>
      <c r="I343" s="211">
        <f t="shared" si="60"/>
        <v>77.89762660550458</v>
      </c>
    </row>
    <row r="344" spans="1:9" ht="22.5">
      <c r="A344" s="78" t="s">
        <v>799</v>
      </c>
      <c r="B344" s="44" t="s">
        <v>73</v>
      </c>
      <c r="C344" s="99">
        <f>C345</f>
        <v>9160027</v>
      </c>
      <c r="D344" s="69"/>
      <c r="E344" s="69"/>
      <c r="F344" s="69"/>
      <c r="G344" s="211">
        <f t="shared" si="61"/>
        <v>41800</v>
      </c>
      <c r="H344" s="211">
        <f t="shared" si="61"/>
        <v>41800</v>
      </c>
      <c r="I344" s="211">
        <f>H344*100/G344</f>
        <v>100</v>
      </c>
    </row>
    <row r="345" spans="1:9" ht="22.5">
      <c r="A345" s="78" t="s">
        <v>800</v>
      </c>
      <c r="B345" s="44" t="s">
        <v>66</v>
      </c>
      <c r="C345" s="99">
        <f>C346</f>
        <v>9160027</v>
      </c>
      <c r="D345" s="69" t="s">
        <v>67</v>
      </c>
      <c r="E345" s="69"/>
      <c r="F345" s="69"/>
      <c r="G345" s="211">
        <f t="shared" si="61"/>
        <v>41800</v>
      </c>
      <c r="H345" s="211">
        <f t="shared" si="61"/>
        <v>41800</v>
      </c>
      <c r="I345" s="211">
        <f>H345*100/G345</f>
        <v>100</v>
      </c>
    </row>
    <row r="346" spans="1:9" ht="22.5">
      <c r="A346" s="79" t="s">
        <v>801</v>
      </c>
      <c r="B346" s="44" t="s">
        <v>263</v>
      </c>
      <c r="C346" s="99">
        <f>C347</f>
        <v>9160027</v>
      </c>
      <c r="D346" s="69" t="s">
        <v>68</v>
      </c>
      <c r="E346" s="69"/>
      <c r="F346" s="69"/>
      <c r="G346" s="211">
        <f t="shared" si="61"/>
        <v>41800</v>
      </c>
      <c r="H346" s="211">
        <f t="shared" si="61"/>
        <v>41800</v>
      </c>
      <c r="I346" s="211">
        <f>H346*100/G346</f>
        <v>100</v>
      </c>
    </row>
    <row r="347" spans="1:9" ht="12.75">
      <c r="A347" s="78" t="s">
        <v>802</v>
      </c>
      <c r="B347" s="44" t="s">
        <v>232</v>
      </c>
      <c r="C347" s="99">
        <f>C348</f>
        <v>9160027</v>
      </c>
      <c r="D347" s="69" t="s">
        <v>68</v>
      </c>
      <c r="E347" s="69" t="s">
        <v>165</v>
      </c>
      <c r="F347" s="69" t="s">
        <v>174</v>
      </c>
      <c r="G347" s="211">
        <f t="shared" si="61"/>
        <v>41800</v>
      </c>
      <c r="H347" s="211">
        <f t="shared" si="61"/>
        <v>41800</v>
      </c>
      <c r="I347" s="211">
        <f>H347*100/G347</f>
        <v>100</v>
      </c>
    </row>
    <row r="348" spans="1:9" ht="9.75" customHeight="1">
      <c r="A348" s="78" t="s">
        <v>803</v>
      </c>
      <c r="B348" s="44" t="s">
        <v>1003</v>
      </c>
      <c r="C348" s="99">
        <v>9160027</v>
      </c>
      <c r="D348" s="69" t="s">
        <v>68</v>
      </c>
      <c r="E348" s="69" t="s">
        <v>165</v>
      </c>
      <c r="F348" s="69" t="s">
        <v>194</v>
      </c>
      <c r="G348" s="211">
        <v>41800</v>
      </c>
      <c r="H348" s="211">
        <v>41800</v>
      </c>
      <c r="I348" s="211">
        <f>H348*100/G348</f>
        <v>100</v>
      </c>
    </row>
    <row r="349" spans="1:10" ht="22.5">
      <c r="A349" s="79" t="s">
        <v>804</v>
      </c>
      <c r="B349" s="44" t="s">
        <v>73</v>
      </c>
      <c r="C349" s="99">
        <f>C350</f>
        <v>9160028</v>
      </c>
      <c r="D349" s="69"/>
      <c r="E349" s="69"/>
      <c r="F349" s="69"/>
      <c r="G349" s="211">
        <f aca="true" t="shared" si="62" ref="G349:H352">G350</f>
        <v>39459.34</v>
      </c>
      <c r="H349" s="211">
        <f t="shared" si="62"/>
        <v>21445</v>
      </c>
      <c r="I349" s="211">
        <f t="shared" si="60"/>
        <v>54.347082338427356</v>
      </c>
      <c r="J349" s="47"/>
    </row>
    <row r="350" spans="1:9" ht="22.5">
      <c r="A350" s="78" t="s">
        <v>805</v>
      </c>
      <c r="B350" s="44" t="s">
        <v>66</v>
      </c>
      <c r="C350" s="99">
        <f>C351</f>
        <v>9160028</v>
      </c>
      <c r="D350" s="69" t="s">
        <v>67</v>
      </c>
      <c r="E350" s="69"/>
      <c r="F350" s="69"/>
      <c r="G350" s="211">
        <f t="shared" si="62"/>
        <v>39459.34</v>
      </c>
      <c r="H350" s="211">
        <f t="shared" si="62"/>
        <v>21445</v>
      </c>
      <c r="I350" s="211">
        <f t="shared" si="60"/>
        <v>54.347082338427356</v>
      </c>
    </row>
    <row r="351" spans="1:9" ht="22.5">
      <c r="A351" s="78" t="s">
        <v>806</v>
      </c>
      <c r="B351" s="44" t="s">
        <v>263</v>
      </c>
      <c r="C351" s="99">
        <f>C352</f>
        <v>9160028</v>
      </c>
      <c r="D351" s="69" t="s">
        <v>68</v>
      </c>
      <c r="E351" s="69"/>
      <c r="F351" s="69"/>
      <c r="G351" s="211">
        <f t="shared" si="62"/>
        <v>39459.34</v>
      </c>
      <c r="H351" s="211">
        <f t="shared" si="62"/>
        <v>21445</v>
      </c>
      <c r="I351" s="211">
        <f t="shared" si="60"/>
        <v>54.347082338427356</v>
      </c>
    </row>
    <row r="352" spans="1:9" ht="12.75">
      <c r="A352" s="79" t="s">
        <v>807</v>
      </c>
      <c r="B352" s="44" t="s">
        <v>232</v>
      </c>
      <c r="C352" s="99">
        <f>C353</f>
        <v>9160028</v>
      </c>
      <c r="D352" s="69" t="s">
        <v>68</v>
      </c>
      <c r="E352" s="69" t="s">
        <v>165</v>
      </c>
      <c r="F352" s="69" t="s">
        <v>174</v>
      </c>
      <c r="G352" s="211">
        <f t="shared" si="62"/>
        <v>39459.34</v>
      </c>
      <c r="H352" s="211">
        <f t="shared" si="62"/>
        <v>21445</v>
      </c>
      <c r="I352" s="211">
        <f t="shared" si="60"/>
        <v>54.347082338427356</v>
      </c>
    </row>
    <row r="353" spans="1:9" ht="12" customHeight="1">
      <c r="A353" s="78" t="s">
        <v>808</v>
      </c>
      <c r="B353" s="44" t="s">
        <v>1003</v>
      </c>
      <c r="C353" s="99">
        <v>9160028</v>
      </c>
      <c r="D353" s="69" t="s">
        <v>68</v>
      </c>
      <c r="E353" s="69" t="s">
        <v>165</v>
      </c>
      <c r="F353" s="69" t="s">
        <v>194</v>
      </c>
      <c r="G353" s="211">
        <v>39459.34</v>
      </c>
      <c r="H353" s="211">
        <v>21445</v>
      </c>
      <c r="I353" s="211">
        <f t="shared" si="60"/>
        <v>54.347082338427356</v>
      </c>
    </row>
    <row r="354" spans="1:9" ht="22.5">
      <c r="A354" s="78" t="s">
        <v>809</v>
      </c>
      <c r="B354" s="44" t="s">
        <v>73</v>
      </c>
      <c r="C354" s="99">
        <f>C355</f>
        <v>9160029</v>
      </c>
      <c r="D354" s="69"/>
      <c r="E354" s="69"/>
      <c r="F354" s="69"/>
      <c r="G354" s="211">
        <f aca="true" t="shared" si="63" ref="G354:H357">G355</f>
        <v>1538470.9</v>
      </c>
      <c r="H354" s="211">
        <f t="shared" si="63"/>
        <v>1152945.71</v>
      </c>
      <c r="I354" s="211">
        <f t="shared" si="60"/>
        <v>74.94101513392292</v>
      </c>
    </row>
    <row r="355" spans="1:9" ht="22.5">
      <c r="A355" s="79" t="s">
        <v>810</v>
      </c>
      <c r="B355" s="44" t="s">
        <v>66</v>
      </c>
      <c r="C355" s="99">
        <f>C356</f>
        <v>9160029</v>
      </c>
      <c r="D355" s="69" t="s">
        <v>67</v>
      </c>
      <c r="E355" s="69"/>
      <c r="F355" s="69"/>
      <c r="G355" s="211">
        <f t="shared" si="63"/>
        <v>1538470.9</v>
      </c>
      <c r="H355" s="211">
        <f t="shared" si="63"/>
        <v>1152945.71</v>
      </c>
      <c r="I355" s="211">
        <f t="shared" si="60"/>
        <v>74.94101513392292</v>
      </c>
    </row>
    <row r="356" spans="1:9" ht="22.5">
      <c r="A356" s="78" t="s">
        <v>811</v>
      </c>
      <c r="B356" s="44" t="s">
        <v>263</v>
      </c>
      <c r="C356" s="99">
        <f>C357</f>
        <v>9160029</v>
      </c>
      <c r="D356" s="69" t="s">
        <v>68</v>
      </c>
      <c r="E356" s="69"/>
      <c r="F356" s="69"/>
      <c r="G356" s="211">
        <f t="shared" si="63"/>
        <v>1538470.9</v>
      </c>
      <c r="H356" s="211">
        <f t="shared" si="63"/>
        <v>1152945.71</v>
      </c>
      <c r="I356" s="211">
        <f t="shared" si="60"/>
        <v>74.94101513392292</v>
      </c>
    </row>
    <row r="357" spans="1:9" ht="12.75">
      <c r="A357" s="78" t="s">
        <v>812</v>
      </c>
      <c r="B357" s="44" t="s">
        <v>232</v>
      </c>
      <c r="C357" s="99">
        <f>C358</f>
        <v>9160029</v>
      </c>
      <c r="D357" s="69" t="s">
        <v>68</v>
      </c>
      <c r="E357" s="69" t="s">
        <v>165</v>
      </c>
      <c r="F357" s="69" t="s">
        <v>174</v>
      </c>
      <c r="G357" s="211">
        <f t="shared" si="63"/>
        <v>1538470.9</v>
      </c>
      <c r="H357" s="211">
        <f t="shared" si="63"/>
        <v>1152945.71</v>
      </c>
      <c r="I357" s="211">
        <f t="shared" si="60"/>
        <v>74.94101513392292</v>
      </c>
    </row>
    <row r="358" spans="1:9" ht="10.5" customHeight="1">
      <c r="A358" s="79" t="s">
        <v>813</v>
      </c>
      <c r="B358" s="44" t="s">
        <v>1003</v>
      </c>
      <c r="C358" s="99">
        <v>9160029</v>
      </c>
      <c r="D358" s="69" t="s">
        <v>68</v>
      </c>
      <c r="E358" s="69" t="s">
        <v>165</v>
      </c>
      <c r="F358" s="69" t="s">
        <v>194</v>
      </c>
      <c r="G358" s="211">
        <v>1538470.9</v>
      </c>
      <c r="H358" s="211">
        <v>1152945.71</v>
      </c>
      <c r="I358" s="211">
        <f t="shared" si="60"/>
        <v>74.94101513392292</v>
      </c>
    </row>
    <row r="359" spans="1:9" ht="12.75">
      <c r="A359" s="78" t="s">
        <v>814</v>
      </c>
      <c r="B359" s="44" t="s">
        <v>264</v>
      </c>
      <c r="C359" s="99">
        <f>C360</f>
        <v>9160030</v>
      </c>
      <c r="D359" s="69"/>
      <c r="E359" s="69"/>
      <c r="F359" s="69"/>
      <c r="G359" s="211">
        <f aca="true" t="shared" si="64" ref="G359:H362">G360</f>
        <v>2500</v>
      </c>
      <c r="H359" s="211">
        <f t="shared" si="64"/>
        <v>2173</v>
      </c>
      <c r="I359" s="211">
        <f t="shared" si="60"/>
        <v>86.92</v>
      </c>
    </row>
    <row r="360" spans="1:9" ht="12.75">
      <c r="A360" s="78" t="s">
        <v>815</v>
      </c>
      <c r="B360" s="44" t="s">
        <v>264</v>
      </c>
      <c r="C360" s="99">
        <f>C361</f>
        <v>9160030</v>
      </c>
      <c r="D360" s="69" t="s">
        <v>265</v>
      </c>
      <c r="E360" s="69"/>
      <c r="F360" s="69"/>
      <c r="G360" s="211">
        <f t="shared" si="64"/>
        <v>2500</v>
      </c>
      <c r="H360" s="211">
        <f t="shared" si="64"/>
        <v>2173</v>
      </c>
      <c r="I360" s="211">
        <f t="shared" si="60"/>
        <v>86.92</v>
      </c>
    </row>
    <row r="361" spans="1:9" ht="12.75">
      <c r="A361" s="79" t="s">
        <v>816</v>
      </c>
      <c r="B361" s="44" t="s">
        <v>264</v>
      </c>
      <c r="C361" s="99">
        <f>C362</f>
        <v>9160030</v>
      </c>
      <c r="D361" s="69" t="s">
        <v>265</v>
      </c>
      <c r="E361" s="69"/>
      <c r="F361" s="69"/>
      <c r="G361" s="211">
        <f t="shared" si="64"/>
        <v>2500</v>
      </c>
      <c r="H361" s="211">
        <f t="shared" si="64"/>
        <v>2173</v>
      </c>
      <c r="I361" s="211">
        <f t="shared" si="60"/>
        <v>86.92</v>
      </c>
    </row>
    <row r="362" spans="1:9" ht="12.75">
      <c r="A362" s="78" t="s">
        <v>817</v>
      </c>
      <c r="B362" s="44" t="s">
        <v>232</v>
      </c>
      <c r="C362" s="99">
        <f>C363</f>
        <v>9160030</v>
      </c>
      <c r="D362" s="69" t="s">
        <v>265</v>
      </c>
      <c r="E362" s="69" t="s">
        <v>165</v>
      </c>
      <c r="F362" s="69" t="s">
        <v>174</v>
      </c>
      <c r="G362" s="211">
        <f t="shared" si="64"/>
        <v>2500</v>
      </c>
      <c r="H362" s="211">
        <f t="shared" si="64"/>
        <v>2173</v>
      </c>
      <c r="I362" s="211">
        <f t="shared" si="60"/>
        <v>86.92</v>
      </c>
    </row>
    <row r="363" spans="1:9" ht="10.5" customHeight="1">
      <c r="A363" s="78" t="s">
        <v>818</v>
      </c>
      <c r="B363" s="44" t="s">
        <v>1003</v>
      </c>
      <c r="C363" s="99">
        <v>9160030</v>
      </c>
      <c r="D363" s="69" t="s">
        <v>265</v>
      </c>
      <c r="E363" s="69" t="s">
        <v>165</v>
      </c>
      <c r="F363" s="69" t="s">
        <v>194</v>
      </c>
      <c r="G363" s="211">
        <v>2500</v>
      </c>
      <c r="H363" s="211">
        <v>2173</v>
      </c>
      <c r="I363" s="211">
        <f t="shared" si="60"/>
        <v>86.92</v>
      </c>
    </row>
    <row r="364" spans="1:9" ht="22.5">
      <c r="A364" s="79" t="s">
        <v>819</v>
      </c>
      <c r="B364" s="44" t="s">
        <v>73</v>
      </c>
      <c r="C364" s="99">
        <f>C365</f>
        <v>9160032</v>
      </c>
      <c r="D364" s="69"/>
      <c r="E364" s="69"/>
      <c r="F364" s="69"/>
      <c r="G364" s="211">
        <f aca="true" t="shared" si="65" ref="G364:H367">G365</f>
        <v>700000</v>
      </c>
      <c r="H364" s="211">
        <f t="shared" si="65"/>
        <v>522584.82</v>
      </c>
      <c r="I364" s="211">
        <f t="shared" si="60"/>
        <v>74.65497428571429</v>
      </c>
    </row>
    <row r="365" spans="1:9" ht="22.5">
      <c r="A365" s="78" t="s">
        <v>820</v>
      </c>
      <c r="B365" s="44" t="s">
        <v>66</v>
      </c>
      <c r="C365" s="99">
        <f>C366</f>
        <v>9160032</v>
      </c>
      <c r="D365" s="69" t="s">
        <v>67</v>
      </c>
      <c r="E365" s="69"/>
      <c r="F365" s="69"/>
      <c r="G365" s="211">
        <f t="shared" si="65"/>
        <v>700000</v>
      </c>
      <c r="H365" s="211">
        <f t="shared" si="65"/>
        <v>522584.82</v>
      </c>
      <c r="I365" s="211">
        <f t="shared" si="60"/>
        <v>74.65497428571429</v>
      </c>
    </row>
    <row r="366" spans="1:9" ht="22.5">
      <c r="A366" s="78" t="s">
        <v>821</v>
      </c>
      <c r="B366" s="44" t="s">
        <v>263</v>
      </c>
      <c r="C366" s="99">
        <f>C367</f>
        <v>9160032</v>
      </c>
      <c r="D366" s="69" t="s">
        <v>68</v>
      </c>
      <c r="E366" s="69"/>
      <c r="F366" s="69"/>
      <c r="G366" s="211">
        <f t="shared" si="65"/>
        <v>700000</v>
      </c>
      <c r="H366" s="211">
        <f t="shared" si="65"/>
        <v>522584.82</v>
      </c>
      <c r="I366" s="211">
        <f t="shared" si="60"/>
        <v>74.65497428571429</v>
      </c>
    </row>
    <row r="367" spans="1:9" ht="12.75">
      <c r="A367" s="79" t="s">
        <v>822</v>
      </c>
      <c r="B367" s="44" t="s">
        <v>232</v>
      </c>
      <c r="C367" s="99">
        <f>C368</f>
        <v>9160032</v>
      </c>
      <c r="D367" s="69" t="s">
        <v>68</v>
      </c>
      <c r="E367" s="69" t="s">
        <v>165</v>
      </c>
      <c r="F367" s="69" t="s">
        <v>174</v>
      </c>
      <c r="G367" s="211">
        <f t="shared" si="65"/>
        <v>700000</v>
      </c>
      <c r="H367" s="211">
        <f t="shared" si="65"/>
        <v>522584.82</v>
      </c>
      <c r="I367" s="211">
        <f t="shared" si="60"/>
        <v>74.65497428571429</v>
      </c>
    </row>
    <row r="368" spans="1:9" ht="11.25" customHeight="1">
      <c r="A368" s="78" t="s">
        <v>823</v>
      </c>
      <c r="B368" s="44" t="s">
        <v>1003</v>
      </c>
      <c r="C368" s="99">
        <v>9160032</v>
      </c>
      <c r="D368" s="69" t="s">
        <v>68</v>
      </c>
      <c r="E368" s="69" t="s">
        <v>165</v>
      </c>
      <c r="F368" s="69" t="s">
        <v>194</v>
      </c>
      <c r="G368" s="211">
        <v>700000</v>
      </c>
      <c r="H368" s="211">
        <f>507584.82+15000</f>
        <v>522584.82</v>
      </c>
      <c r="I368" s="211">
        <f t="shared" si="60"/>
        <v>74.65497428571429</v>
      </c>
    </row>
    <row r="369" spans="1:9" ht="23.25" customHeight="1">
      <c r="A369" s="78" t="s">
        <v>824</v>
      </c>
      <c r="B369" s="44" t="s">
        <v>257</v>
      </c>
      <c r="C369" s="99">
        <f>C370</f>
        <v>9160045</v>
      </c>
      <c r="D369" s="69"/>
      <c r="E369" s="69"/>
      <c r="F369" s="69"/>
      <c r="G369" s="211">
        <f aca="true" t="shared" si="66" ref="G369:H372">G370</f>
        <v>8262872.1</v>
      </c>
      <c r="H369" s="211">
        <f t="shared" si="66"/>
        <v>8225999.62</v>
      </c>
      <c r="I369" s="211">
        <f t="shared" si="60"/>
        <v>99.5537571009964</v>
      </c>
    </row>
    <row r="370" spans="1:9" ht="44.25" customHeight="1">
      <c r="A370" s="79" t="s">
        <v>825</v>
      </c>
      <c r="B370" s="90" t="s">
        <v>63</v>
      </c>
      <c r="C370" s="99">
        <f>C371</f>
        <v>9160045</v>
      </c>
      <c r="D370" s="69" t="s">
        <v>61</v>
      </c>
      <c r="E370" s="69"/>
      <c r="F370" s="69"/>
      <c r="G370" s="211">
        <f t="shared" si="66"/>
        <v>8262872.1</v>
      </c>
      <c r="H370" s="211">
        <f t="shared" si="66"/>
        <v>8225999.62</v>
      </c>
      <c r="I370" s="211">
        <f t="shared" si="60"/>
        <v>99.5537571009964</v>
      </c>
    </row>
    <row r="371" spans="1:9" ht="22.5">
      <c r="A371" s="78" t="s">
        <v>826</v>
      </c>
      <c r="B371" s="44" t="s">
        <v>64</v>
      </c>
      <c r="C371" s="99">
        <f>C372</f>
        <v>9160045</v>
      </c>
      <c r="D371" s="69" t="s">
        <v>65</v>
      </c>
      <c r="E371" s="69"/>
      <c r="F371" s="69"/>
      <c r="G371" s="211">
        <f t="shared" si="66"/>
        <v>8262872.1</v>
      </c>
      <c r="H371" s="211">
        <f t="shared" si="66"/>
        <v>8225999.62</v>
      </c>
      <c r="I371" s="211">
        <f t="shared" si="60"/>
        <v>99.5537571009964</v>
      </c>
    </row>
    <row r="372" spans="1:9" ht="12.75">
      <c r="A372" s="78" t="s">
        <v>827</v>
      </c>
      <c r="B372" s="44" t="s">
        <v>997</v>
      </c>
      <c r="C372" s="99">
        <f>C373</f>
        <v>9160045</v>
      </c>
      <c r="D372" s="69" t="s">
        <v>65</v>
      </c>
      <c r="E372" s="69" t="s">
        <v>165</v>
      </c>
      <c r="F372" s="69" t="s">
        <v>174</v>
      </c>
      <c r="G372" s="211">
        <f t="shared" si="66"/>
        <v>8262872.1</v>
      </c>
      <c r="H372" s="211">
        <f t="shared" si="66"/>
        <v>8225999.62</v>
      </c>
      <c r="I372" s="211">
        <f t="shared" si="60"/>
        <v>99.5537571009964</v>
      </c>
    </row>
    <row r="373" spans="1:10" ht="9.75" customHeight="1">
      <c r="A373" s="79" t="s">
        <v>828</v>
      </c>
      <c r="B373" s="44" t="s">
        <v>1003</v>
      </c>
      <c r="C373" s="99">
        <v>9160045</v>
      </c>
      <c r="D373" s="69" t="s">
        <v>65</v>
      </c>
      <c r="E373" s="69" t="s">
        <v>165</v>
      </c>
      <c r="F373" s="69" t="s">
        <v>194</v>
      </c>
      <c r="G373" s="211">
        <v>8262872.1</v>
      </c>
      <c r="H373" s="211">
        <v>8225999.62</v>
      </c>
      <c r="I373" s="211">
        <f t="shared" si="60"/>
        <v>99.5537571009964</v>
      </c>
      <c r="J373" s="47"/>
    </row>
    <row r="374" spans="1:9" ht="22.5">
      <c r="A374" s="78" t="s">
        <v>829</v>
      </c>
      <c r="B374" s="44" t="s">
        <v>1005</v>
      </c>
      <c r="C374" s="99">
        <v>1200000</v>
      </c>
      <c r="D374" s="69"/>
      <c r="E374" s="69"/>
      <c r="F374" s="69"/>
      <c r="G374" s="211">
        <f>G379</f>
        <v>104869.24</v>
      </c>
      <c r="H374" s="211">
        <f>H379</f>
        <v>104869.24</v>
      </c>
      <c r="I374" s="211">
        <f t="shared" si="60"/>
        <v>100</v>
      </c>
    </row>
    <row r="375" spans="1:9" ht="22.5">
      <c r="A375" s="78" t="s">
        <v>830</v>
      </c>
      <c r="B375" s="44" t="s">
        <v>73</v>
      </c>
      <c r="C375" s="99">
        <f>C376</f>
        <v>1208304</v>
      </c>
      <c r="D375" s="69"/>
      <c r="E375" s="69"/>
      <c r="F375" s="69"/>
      <c r="G375" s="211">
        <f aca="true" t="shared" si="67" ref="G375:H378">G376</f>
        <v>104869.24</v>
      </c>
      <c r="H375" s="211">
        <f t="shared" si="67"/>
        <v>104869.24</v>
      </c>
      <c r="I375" s="211">
        <f t="shared" si="60"/>
        <v>100</v>
      </c>
    </row>
    <row r="376" spans="1:9" ht="22.5">
      <c r="A376" s="79" t="s">
        <v>831</v>
      </c>
      <c r="B376" s="44" t="s">
        <v>66</v>
      </c>
      <c r="C376" s="99">
        <f>C377</f>
        <v>1208304</v>
      </c>
      <c r="D376" s="69" t="s">
        <v>67</v>
      </c>
      <c r="E376" s="69"/>
      <c r="F376" s="69"/>
      <c r="G376" s="211">
        <f t="shared" si="67"/>
        <v>104869.24</v>
      </c>
      <c r="H376" s="211">
        <f t="shared" si="67"/>
        <v>104869.24</v>
      </c>
      <c r="I376" s="211">
        <f t="shared" si="60"/>
        <v>100</v>
      </c>
    </row>
    <row r="377" spans="1:9" ht="22.5">
      <c r="A377" s="78" t="s">
        <v>832</v>
      </c>
      <c r="B377" s="44" t="s">
        <v>263</v>
      </c>
      <c r="C377" s="99">
        <f>C378</f>
        <v>1208304</v>
      </c>
      <c r="D377" s="69" t="s">
        <v>68</v>
      </c>
      <c r="E377" s="69"/>
      <c r="F377" s="69"/>
      <c r="G377" s="211">
        <f t="shared" si="67"/>
        <v>104869.24</v>
      </c>
      <c r="H377" s="211">
        <f t="shared" si="67"/>
        <v>104869.24</v>
      </c>
      <c r="I377" s="211">
        <f t="shared" si="60"/>
        <v>100</v>
      </c>
    </row>
    <row r="378" spans="1:9" ht="12.75">
      <c r="A378" s="78" t="s">
        <v>833</v>
      </c>
      <c r="B378" s="44" t="s">
        <v>232</v>
      </c>
      <c r="C378" s="99">
        <f>C379</f>
        <v>1208304</v>
      </c>
      <c r="D378" s="69" t="s">
        <v>68</v>
      </c>
      <c r="E378" s="69" t="s">
        <v>165</v>
      </c>
      <c r="F378" s="69" t="s">
        <v>174</v>
      </c>
      <c r="G378" s="211">
        <f t="shared" si="67"/>
        <v>104869.24</v>
      </c>
      <c r="H378" s="211">
        <f t="shared" si="67"/>
        <v>104869.24</v>
      </c>
      <c r="I378" s="211">
        <f t="shared" si="60"/>
        <v>100</v>
      </c>
    </row>
    <row r="379" spans="1:9" ht="11.25" customHeight="1">
      <c r="A379" s="79" t="s">
        <v>834</v>
      </c>
      <c r="B379" s="44" t="s">
        <v>1003</v>
      </c>
      <c r="C379" s="99">
        <v>1208304</v>
      </c>
      <c r="D379" s="69" t="s">
        <v>68</v>
      </c>
      <c r="E379" s="69" t="s">
        <v>165</v>
      </c>
      <c r="F379" s="69" t="s">
        <v>194</v>
      </c>
      <c r="G379" s="211">
        <f>4627.96+1491.28+98750</f>
        <v>104869.24</v>
      </c>
      <c r="H379" s="211">
        <v>104869.24</v>
      </c>
      <c r="I379" s="211">
        <f t="shared" si="60"/>
        <v>100</v>
      </c>
    </row>
    <row r="380" spans="1:9" ht="11.25" customHeight="1">
      <c r="A380" s="78" t="s">
        <v>835</v>
      </c>
      <c r="B380" s="44" t="s">
        <v>1010</v>
      </c>
      <c r="C380" s="99">
        <v>9160000</v>
      </c>
      <c r="D380" s="69"/>
      <c r="E380" s="69"/>
      <c r="F380" s="69"/>
      <c r="G380" s="214">
        <f>G385</f>
        <v>1476956</v>
      </c>
      <c r="H380" s="214">
        <f>H385</f>
        <v>1418273.41</v>
      </c>
      <c r="I380" s="211">
        <f t="shared" si="60"/>
        <v>96.0267882049296</v>
      </c>
    </row>
    <row r="381" spans="1:9" ht="12.75">
      <c r="A381" s="78" t="s">
        <v>282</v>
      </c>
      <c r="B381" s="44" t="s">
        <v>1006</v>
      </c>
      <c r="C381" s="99">
        <f>C382</f>
        <v>9168292</v>
      </c>
      <c r="D381" s="69"/>
      <c r="E381" s="69"/>
      <c r="F381" s="69"/>
      <c r="G381" s="211">
        <f aca="true" t="shared" si="68" ref="G381:H384">G382</f>
        <v>1476956</v>
      </c>
      <c r="H381" s="211">
        <f t="shared" si="68"/>
        <v>1418273.41</v>
      </c>
      <c r="I381" s="211">
        <f t="shared" si="60"/>
        <v>96.0267882049296</v>
      </c>
    </row>
    <row r="382" spans="1:9" ht="12.75">
      <c r="A382" s="79" t="s">
        <v>836</v>
      </c>
      <c r="B382" s="44" t="s">
        <v>70</v>
      </c>
      <c r="C382" s="99">
        <f>C383</f>
        <v>9168292</v>
      </c>
      <c r="D382" s="69" t="s">
        <v>69</v>
      </c>
      <c r="E382" s="69"/>
      <c r="F382" s="69"/>
      <c r="G382" s="211">
        <f t="shared" si="68"/>
        <v>1476956</v>
      </c>
      <c r="H382" s="211">
        <f t="shared" si="68"/>
        <v>1418273.41</v>
      </c>
      <c r="I382" s="211">
        <f t="shared" si="60"/>
        <v>96.0267882049296</v>
      </c>
    </row>
    <row r="383" spans="1:9" ht="12.75">
      <c r="A383" s="78" t="s">
        <v>837</v>
      </c>
      <c r="B383" s="44" t="s">
        <v>1009</v>
      </c>
      <c r="C383" s="99">
        <f>C384</f>
        <v>9168292</v>
      </c>
      <c r="D383" s="69" t="s">
        <v>1008</v>
      </c>
      <c r="E383" s="69"/>
      <c r="F383" s="69"/>
      <c r="G383" s="211">
        <f t="shared" si="68"/>
        <v>1476956</v>
      </c>
      <c r="H383" s="211">
        <f t="shared" si="68"/>
        <v>1418273.41</v>
      </c>
      <c r="I383" s="211">
        <f t="shared" si="60"/>
        <v>96.0267882049296</v>
      </c>
    </row>
    <row r="384" spans="1:9" ht="12.75">
      <c r="A384" s="78" t="s">
        <v>838</v>
      </c>
      <c r="B384" s="44" t="s">
        <v>232</v>
      </c>
      <c r="C384" s="99">
        <f>C385</f>
        <v>9168292</v>
      </c>
      <c r="D384" s="69" t="s">
        <v>1008</v>
      </c>
      <c r="E384" s="69" t="s">
        <v>165</v>
      </c>
      <c r="F384" s="69" t="s">
        <v>174</v>
      </c>
      <c r="G384" s="211">
        <f t="shared" si="68"/>
        <v>1476956</v>
      </c>
      <c r="H384" s="211">
        <f t="shared" si="68"/>
        <v>1418273.41</v>
      </c>
      <c r="I384" s="211">
        <f t="shared" si="60"/>
        <v>96.0267882049296</v>
      </c>
    </row>
    <row r="385" spans="1:9" ht="22.5">
      <c r="A385" s="79" t="s">
        <v>839</v>
      </c>
      <c r="B385" s="44" t="s">
        <v>1007</v>
      </c>
      <c r="C385" s="99">
        <v>9168292</v>
      </c>
      <c r="D385" s="69" t="s">
        <v>1008</v>
      </c>
      <c r="E385" s="69" t="s">
        <v>165</v>
      </c>
      <c r="F385" s="69" t="s">
        <v>179</v>
      </c>
      <c r="G385" s="211">
        <v>1476956</v>
      </c>
      <c r="H385" s="211">
        <v>1418273.41</v>
      </c>
      <c r="I385" s="211">
        <f t="shared" si="60"/>
        <v>96.0267882049296</v>
      </c>
    </row>
    <row r="386" spans="1:9" ht="12.75">
      <c r="A386" s="78" t="s">
        <v>840</v>
      </c>
      <c r="B386" s="44" t="s">
        <v>1011</v>
      </c>
      <c r="C386" s="99">
        <v>9200000</v>
      </c>
      <c r="D386" s="69"/>
      <c r="E386" s="69"/>
      <c r="F386" s="69"/>
      <c r="G386" s="214">
        <f>G391</f>
        <v>200000</v>
      </c>
      <c r="H386" s="214">
        <f>H391</f>
        <v>149026</v>
      </c>
      <c r="I386" s="211">
        <f t="shared" si="60"/>
        <v>74.513</v>
      </c>
    </row>
    <row r="387" spans="1:9" ht="12.75">
      <c r="A387" s="78" t="s">
        <v>841</v>
      </c>
      <c r="B387" s="44" t="s">
        <v>272</v>
      </c>
      <c r="C387" s="99">
        <f>C388</f>
        <v>9201101</v>
      </c>
      <c r="D387" s="69"/>
      <c r="E387" s="69"/>
      <c r="F387" s="69"/>
      <c r="G387" s="211">
        <f aca="true" t="shared" si="69" ref="G387:H390">G388</f>
        <v>200000</v>
      </c>
      <c r="H387" s="211">
        <f t="shared" si="69"/>
        <v>149026</v>
      </c>
      <c r="I387" s="211">
        <f t="shared" si="60"/>
        <v>74.513</v>
      </c>
    </row>
    <row r="388" spans="1:9" ht="12.75">
      <c r="A388" s="79" t="s">
        <v>842</v>
      </c>
      <c r="B388" s="44" t="s">
        <v>70</v>
      </c>
      <c r="C388" s="99">
        <f>C389</f>
        <v>9201101</v>
      </c>
      <c r="D388" s="69" t="s">
        <v>69</v>
      </c>
      <c r="E388" s="69"/>
      <c r="F388" s="69"/>
      <c r="G388" s="211">
        <f t="shared" si="69"/>
        <v>200000</v>
      </c>
      <c r="H388" s="211">
        <f t="shared" si="69"/>
        <v>149026</v>
      </c>
      <c r="I388" s="211">
        <f t="shared" si="60"/>
        <v>74.513</v>
      </c>
    </row>
    <row r="389" spans="1:9" ht="12.75">
      <c r="A389" s="78" t="s">
        <v>843</v>
      </c>
      <c r="B389" s="44" t="s">
        <v>71</v>
      </c>
      <c r="C389" s="99">
        <f>C390</f>
        <v>9201101</v>
      </c>
      <c r="D389" s="69" t="s">
        <v>72</v>
      </c>
      <c r="E389" s="69"/>
      <c r="F389" s="69"/>
      <c r="G389" s="211">
        <f t="shared" si="69"/>
        <v>200000</v>
      </c>
      <c r="H389" s="211">
        <f t="shared" si="69"/>
        <v>149026</v>
      </c>
      <c r="I389" s="211">
        <f t="shared" si="60"/>
        <v>74.513</v>
      </c>
    </row>
    <row r="390" spans="1:9" ht="12.75">
      <c r="A390" s="78" t="s">
        <v>844</v>
      </c>
      <c r="B390" s="44" t="s">
        <v>232</v>
      </c>
      <c r="C390" s="99">
        <f>C391</f>
        <v>9201101</v>
      </c>
      <c r="D390" s="69" t="s">
        <v>72</v>
      </c>
      <c r="E390" s="69" t="s">
        <v>165</v>
      </c>
      <c r="F390" s="69" t="s">
        <v>174</v>
      </c>
      <c r="G390" s="211">
        <f t="shared" si="69"/>
        <v>200000</v>
      </c>
      <c r="H390" s="211">
        <f t="shared" si="69"/>
        <v>149026</v>
      </c>
      <c r="I390" s="211">
        <f t="shared" si="60"/>
        <v>74.513</v>
      </c>
    </row>
    <row r="391" spans="1:9" ht="12.75">
      <c r="A391" s="79" t="s">
        <v>845</v>
      </c>
      <c r="B391" s="44" t="s">
        <v>1012</v>
      </c>
      <c r="C391" s="99">
        <v>9201101</v>
      </c>
      <c r="D391" s="69" t="s">
        <v>72</v>
      </c>
      <c r="E391" s="69" t="s">
        <v>165</v>
      </c>
      <c r="F391" s="69" t="s">
        <v>183</v>
      </c>
      <c r="G391" s="211">
        <v>200000</v>
      </c>
      <c r="H391" s="211">
        <v>149026</v>
      </c>
      <c r="I391" s="211">
        <f t="shared" si="60"/>
        <v>74.513</v>
      </c>
    </row>
    <row r="392" spans="1:9" ht="22.5">
      <c r="A392" s="78" t="s">
        <v>846</v>
      </c>
      <c r="B392" s="44" t="s">
        <v>1013</v>
      </c>
      <c r="C392" s="99">
        <v>8600000</v>
      </c>
      <c r="D392" s="69"/>
      <c r="E392" s="69"/>
      <c r="F392" s="69"/>
      <c r="G392" s="214">
        <f>G397</f>
        <v>23044</v>
      </c>
      <c r="H392" s="214">
        <f>H397</f>
        <v>23044</v>
      </c>
      <c r="I392" s="211">
        <f t="shared" si="60"/>
        <v>100</v>
      </c>
    </row>
    <row r="393" spans="1:9" ht="22.5">
      <c r="A393" s="78" t="s">
        <v>847</v>
      </c>
      <c r="B393" s="44" t="s">
        <v>1014</v>
      </c>
      <c r="C393" s="99">
        <f>C394</f>
        <v>8627514</v>
      </c>
      <c r="D393" s="69"/>
      <c r="E393" s="69"/>
      <c r="F393" s="69"/>
      <c r="G393" s="211">
        <f aca="true" t="shared" si="70" ref="G393:H396">G394</f>
        <v>23044</v>
      </c>
      <c r="H393" s="211">
        <f t="shared" si="70"/>
        <v>23044</v>
      </c>
      <c r="I393" s="211">
        <f t="shared" si="60"/>
        <v>100</v>
      </c>
    </row>
    <row r="394" spans="1:9" ht="22.5">
      <c r="A394" s="79" t="s">
        <v>848</v>
      </c>
      <c r="B394" s="44" t="s">
        <v>66</v>
      </c>
      <c r="C394" s="99">
        <f>C395</f>
        <v>8627514</v>
      </c>
      <c r="D394" s="69" t="s">
        <v>67</v>
      </c>
      <c r="E394" s="69"/>
      <c r="F394" s="69"/>
      <c r="G394" s="211">
        <f t="shared" si="70"/>
        <v>23044</v>
      </c>
      <c r="H394" s="211">
        <f t="shared" si="70"/>
        <v>23044</v>
      </c>
      <c r="I394" s="211">
        <f t="shared" si="60"/>
        <v>100</v>
      </c>
    </row>
    <row r="395" spans="1:9" ht="22.5">
      <c r="A395" s="78" t="s">
        <v>849</v>
      </c>
      <c r="B395" s="44" t="s">
        <v>263</v>
      </c>
      <c r="C395" s="99">
        <f>C396</f>
        <v>8627514</v>
      </c>
      <c r="D395" s="69" t="s">
        <v>68</v>
      </c>
      <c r="E395" s="69"/>
      <c r="F395" s="69"/>
      <c r="G395" s="211">
        <f t="shared" si="70"/>
        <v>23044</v>
      </c>
      <c r="H395" s="211">
        <f t="shared" si="70"/>
        <v>23044</v>
      </c>
      <c r="I395" s="211">
        <f t="shared" si="60"/>
        <v>100</v>
      </c>
    </row>
    <row r="396" spans="1:9" ht="12.75">
      <c r="A396" s="78" t="s">
        <v>850</v>
      </c>
      <c r="B396" s="44" t="s">
        <v>232</v>
      </c>
      <c r="C396" s="99">
        <f>C397</f>
        <v>8627514</v>
      </c>
      <c r="D396" s="69" t="s">
        <v>68</v>
      </c>
      <c r="E396" s="69" t="s">
        <v>165</v>
      </c>
      <c r="F396" s="69" t="s">
        <v>174</v>
      </c>
      <c r="G396" s="211">
        <f t="shared" si="70"/>
        <v>23044</v>
      </c>
      <c r="H396" s="211">
        <f t="shared" si="70"/>
        <v>23044</v>
      </c>
      <c r="I396" s="211">
        <f t="shared" si="60"/>
        <v>100</v>
      </c>
    </row>
    <row r="397" spans="1:9" ht="12.75">
      <c r="A397" s="79" t="s">
        <v>851</v>
      </c>
      <c r="B397" s="44" t="s">
        <v>1015</v>
      </c>
      <c r="C397" s="99">
        <v>8627514</v>
      </c>
      <c r="D397" s="69" t="s">
        <v>68</v>
      </c>
      <c r="E397" s="69" t="s">
        <v>165</v>
      </c>
      <c r="F397" s="69" t="s">
        <v>256</v>
      </c>
      <c r="G397" s="211">
        <v>23044</v>
      </c>
      <c r="H397" s="211">
        <v>23044</v>
      </c>
      <c r="I397" s="211">
        <f t="shared" si="60"/>
        <v>100</v>
      </c>
    </row>
    <row r="398" spans="1:9" ht="22.5">
      <c r="A398" s="78" t="s">
        <v>852</v>
      </c>
      <c r="B398" s="44" t="s">
        <v>1016</v>
      </c>
      <c r="C398" s="99">
        <v>1300000</v>
      </c>
      <c r="D398" s="69"/>
      <c r="E398" s="69"/>
      <c r="F398" s="69"/>
      <c r="G398" s="214">
        <f>G403</f>
        <v>100000</v>
      </c>
      <c r="H398" s="214">
        <f>H403</f>
        <v>100000</v>
      </c>
      <c r="I398" s="211">
        <f t="shared" si="60"/>
        <v>100</v>
      </c>
    </row>
    <row r="399" spans="1:9" ht="12.75">
      <c r="A399" s="78" t="s">
        <v>853</v>
      </c>
      <c r="B399" s="44" t="s">
        <v>1017</v>
      </c>
      <c r="C399" s="99">
        <f>C400</f>
        <v>1308050</v>
      </c>
      <c r="D399" s="69"/>
      <c r="E399" s="69"/>
      <c r="F399" s="69"/>
      <c r="G399" s="211">
        <f aca="true" t="shared" si="71" ref="G399:H402">G400</f>
        <v>100000</v>
      </c>
      <c r="H399" s="211">
        <f t="shared" si="71"/>
        <v>100000</v>
      </c>
      <c r="I399" s="211">
        <f t="shared" si="60"/>
        <v>100</v>
      </c>
    </row>
    <row r="400" spans="1:9" ht="22.5">
      <c r="A400" s="79" t="s">
        <v>854</v>
      </c>
      <c r="B400" s="44" t="s">
        <v>66</v>
      </c>
      <c r="C400" s="99">
        <f>C401</f>
        <v>1308050</v>
      </c>
      <c r="D400" s="69" t="s">
        <v>67</v>
      </c>
      <c r="E400" s="69"/>
      <c r="F400" s="69"/>
      <c r="G400" s="211">
        <f t="shared" si="71"/>
        <v>100000</v>
      </c>
      <c r="H400" s="211">
        <f t="shared" si="71"/>
        <v>100000</v>
      </c>
      <c r="I400" s="211">
        <f t="shared" si="60"/>
        <v>100</v>
      </c>
    </row>
    <row r="401" spans="1:9" ht="22.5">
      <c r="A401" s="78" t="s">
        <v>855</v>
      </c>
      <c r="B401" s="44" t="s">
        <v>263</v>
      </c>
      <c r="C401" s="99">
        <f>C402</f>
        <v>1308050</v>
      </c>
      <c r="D401" s="69" t="s">
        <v>68</v>
      </c>
      <c r="E401" s="69"/>
      <c r="F401" s="69"/>
      <c r="G401" s="211">
        <f t="shared" si="71"/>
        <v>100000</v>
      </c>
      <c r="H401" s="211">
        <f t="shared" si="71"/>
        <v>100000</v>
      </c>
      <c r="I401" s="211">
        <f t="shared" si="60"/>
        <v>100</v>
      </c>
    </row>
    <row r="402" spans="1:9" ht="12.75">
      <c r="A402" s="78" t="s">
        <v>856</v>
      </c>
      <c r="B402" s="44" t="s">
        <v>926</v>
      </c>
      <c r="C402" s="99">
        <f>C403</f>
        <v>1308050</v>
      </c>
      <c r="D402" s="69" t="s">
        <v>68</v>
      </c>
      <c r="E402" s="69" t="s">
        <v>199</v>
      </c>
      <c r="F402" s="69" t="s">
        <v>174</v>
      </c>
      <c r="G402" s="211">
        <f t="shared" si="71"/>
        <v>100000</v>
      </c>
      <c r="H402" s="211">
        <f t="shared" si="71"/>
        <v>100000</v>
      </c>
      <c r="I402" s="211">
        <f t="shared" si="60"/>
        <v>100</v>
      </c>
    </row>
    <row r="403" spans="1:9" ht="45">
      <c r="A403" s="79" t="s">
        <v>857</v>
      </c>
      <c r="B403" s="44" t="s">
        <v>1018</v>
      </c>
      <c r="C403" s="99">
        <v>1308050</v>
      </c>
      <c r="D403" s="69" t="s">
        <v>68</v>
      </c>
      <c r="E403" s="69" t="s">
        <v>199</v>
      </c>
      <c r="F403" s="69" t="s">
        <v>186</v>
      </c>
      <c r="G403" s="211">
        <v>100000</v>
      </c>
      <c r="H403" s="211">
        <v>100000</v>
      </c>
      <c r="I403" s="211">
        <f t="shared" si="60"/>
        <v>100</v>
      </c>
    </row>
    <row r="404" spans="1:9" ht="22.5">
      <c r="A404" s="78" t="s">
        <v>858</v>
      </c>
      <c r="B404" s="44" t="s">
        <v>1019</v>
      </c>
      <c r="C404" s="99">
        <v>1200000</v>
      </c>
      <c r="D404" s="69"/>
      <c r="E404" s="69"/>
      <c r="F404" s="69"/>
      <c r="G404" s="211">
        <f>G409</f>
        <v>150000</v>
      </c>
      <c r="H404" s="211">
        <f>H409</f>
        <v>149969.67</v>
      </c>
      <c r="I404" s="211">
        <f t="shared" si="60"/>
        <v>99.97978000000002</v>
      </c>
    </row>
    <row r="405" spans="1:9" ht="56.25">
      <c r="A405" s="78" t="s">
        <v>859</v>
      </c>
      <c r="B405" s="44" t="s">
        <v>1020</v>
      </c>
      <c r="C405" s="99">
        <f>C406</f>
        <v>1208169</v>
      </c>
      <c r="D405" s="69"/>
      <c r="E405" s="69"/>
      <c r="F405" s="69"/>
      <c r="G405" s="211">
        <f aca="true" t="shared" si="72" ref="G405:H408">G406</f>
        <v>150000</v>
      </c>
      <c r="H405" s="211">
        <f t="shared" si="72"/>
        <v>149969.67</v>
      </c>
      <c r="I405" s="211">
        <f t="shared" si="60"/>
        <v>99.97978000000002</v>
      </c>
    </row>
    <row r="406" spans="1:9" ht="22.5">
      <c r="A406" s="79" t="s">
        <v>860</v>
      </c>
      <c r="B406" s="44" t="s">
        <v>66</v>
      </c>
      <c r="C406" s="99">
        <f>C407</f>
        <v>1208169</v>
      </c>
      <c r="D406" s="69" t="s">
        <v>67</v>
      </c>
      <c r="E406" s="69"/>
      <c r="F406" s="69"/>
      <c r="G406" s="211">
        <f t="shared" si="72"/>
        <v>150000</v>
      </c>
      <c r="H406" s="211">
        <f t="shared" si="72"/>
        <v>149969.67</v>
      </c>
      <c r="I406" s="211">
        <f t="shared" si="60"/>
        <v>99.97978000000002</v>
      </c>
    </row>
    <row r="407" spans="1:9" ht="22.5">
      <c r="A407" s="78" t="s">
        <v>861</v>
      </c>
      <c r="B407" s="44" t="s">
        <v>263</v>
      </c>
      <c r="C407" s="99">
        <f>C408</f>
        <v>1208169</v>
      </c>
      <c r="D407" s="69" t="s">
        <v>68</v>
      </c>
      <c r="E407" s="69"/>
      <c r="F407" s="69"/>
      <c r="G407" s="211">
        <f t="shared" si="72"/>
        <v>150000</v>
      </c>
      <c r="H407" s="211">
        <f t="shared" si="72"/>
        <v>149969.67</v>
      </c>
      <c r="I407" s="211">
        <f aca="true" t="shared" si="73" ref="I407:I470">H407*100/G407</f>
        <v>99.97978000000002</v>
      </c>
    </row>
    <row r="408" spans="1:9" ht="12.75">
      <c r="A408" s="78" t="s">
        <v>862</v>
      </c>
      <c r="B408" s="44" t="s">
        <v>926</v>
      </c>
      <c r="C408" s="99">
        <f>C409</f>
        <v>1208169</v>
      </c>
      <c r="D408" s="69" t="s">
        <v>68</v>
      </c>
      <c r="E408" s="69" t="s">
        <v>199</v>
      </c>
      <c r="F408" s="69" t="s">
        <v>174</v>
      </c>
      <c r="G408" s="211">
        <f t="shared" si="72"/>
        <v>150000</v>
      </c>
      <c r="H408" s="211">
        <f t="shared" si="72"/>
        <v>149969.67</v>
      </c>
      <c r="I408" s="211">
        <f t="shared" si="73"/>
        <v>99.97978000000002</v>
      </c>
    </row>
    <row r="409" spans="1:9" ht="12.75">
      <c r="A409" s="79" t="s">
        <v>863</v>
      </c>
      <c r="B409" s="44" t="s">
        <v>928</v>
      </c>
      <c r="C409" s="99">
        <v>1208169</v>
      </c>
      <c r="D409" s="69" t="s">
        <v>68</v>
      </c>
      <c r="E409" s="69" t="s">
        <v>199</v>
      </c>
      <c r="F409" s="69" t="s">
        <v>203</v>
      </c>
      <c r="G409" s="211">
        <v>150000</v>
      </c>
      <c r="H409" s="211">
        <v>149969.67</v>
      </c>
      <c r="I409" s="211">
        <f t="shared" si="73"/>
        <v>99.97978000000002</v>
      </c>
    </row>
    <row r="410" spans="1:9" ht="22.5">
      <c r="A410" s="78" t="s">
        <v>864</v>
      </c>
      <c r="B410" s="44" t="s">
        <v>1021</v>
      </c>
      <c r="C410" s="99">
        <v>1200000</v>
      </c>
      <c r="D410" s="69"/>
      <c r="E410" s="69"/>
      <c r="F410" s="69"/>
      <c r="G410" s="211">
        <f>G415</f>
        <v>3131230</v>
      </c>
      <c r="H410" s="211">
        <f>H415</f>
        <v>0</v>
      </c>
      <c r="I410" s="211">
        <f t="shared" si="73"/>
        <v>0</v>
      </c>
    </row>
    <row r="411" spans="1:9" ht="67.5" customHeight="1">
      <c r="A411" s="78" t="s">
        <v>865</v>
      </c>
      <c r="B411" s="44" t="s">
        <v>1023</v>
      </c>
      <c r="C411" s="99">
        <f>C412</f>
        <v>1207594</v>
      </c>
      <c r="D411" s="69"/>
      <c r="E411" s="69"/>
      <c r="F411" s="69"/>
      <c r="G411" s="211">
        <f aca="true" t="shared" si="74" ref="G411:H414">G412</f>
        <v>3131230</v>
      </c>
      <c r="H411" s="211">
        <f t="shared" si="74"/>
        <v>0</v>
      </c>
      <c r="I411" s="211">
        <f t="shared" si="73"/>
        <v>0</v>
      </c>
    </row>
    <row r="412" spans="1:9" ht="22.5">
      <c r="A412" s="79" t="s">
        <v>866</v>
      </c>
      <c r="B412" s="44" t="s">
        <v>66</v>
      </c>
      <c r="C412" s="99">
        <f>C413</f>
        <v>1207594</v>
      </c>
      <c r="D412" s="69" t="s">
        <v>67</v>
      </c>
      <c r="E412" s="69"/>
      <c r="F412" s="69"/>
      <c r="G412" s="211">
        <f t="shared" si="74"/>
        <v>3131230</v>
      </c>
      <c r="H412" s="211">
        <f t="shared" si="74"/>
        <v>0</v>
      </c>
      <c r="I412" s="211">
        <f t="shared" si="73"/>
        <v>0</v>
      </c>
    </row>
    <row r="413" spans="1:9" ht="22.5">
      <c r="A413" s="78" t="s">
        <v>867</v>
      </c>
      <c r="B413" s="44" t="s">
        <v>263</v>
      </c>
      <c r="C413" s="99">
        <f>C414</f>
        <v>1207594</v>
      </c>
      <c r="D413" s="69" t="s">
        <v>68</v>
      </c>
      <c r="E413" s="69"/>
      <c r="F413" s="69"/>
      <c r="G413" s="211">
        <f t="shared" si="74"/>
        <v>3131230</v>
      </c>
      <c r="H413" s="211">
        <f t="shared" si="74"/>
        <v>0</v>
      </c>
      <c r="I413" s="211">
        <f t="shared" si="73"/>
        <v>0</v>
      </c>
    </row>
    <row r="414" spans="1:9" ht="12.75">
      <c r="A414" s="78" t="s">
        <v>868</v>
      </c>
      <c r="B414" s="44" t="s">
        <v>926</v>
      </c>
      <c r="C414" s="99">
        <f>C415</f>
        <v>1207594</v>
      </c>
      <c r="D414" s="69" t="s">
        <v>68</v>
      </c>
      <c r="E414" s="69" t="s">
        <v>194</v>
      </c>
      <c r="F414" s="69" t="s">
        <v>174</v>
      </c>
      <c r="G414" s="211">
        <f t="shared" si="74"/>
        <v>3131230</v>
      </c>
      <c r="H414" s="211">
        <f t="shared" si="74"/>
        <v>0</v>
      </c>
      <c r="I414" s="211">
        <f t="shared" si="73"/>
        <v>0</v>
      </c>
    </row>
    <row r="415" spans="1:9" ht="12.75">
      <c r="A415" s="79" t="s">
        <v>869</v>
      </c>
      <c r="B415" s="44" t="s">
        <v>943</v>
      </c>
      <c r="C415" s="99">
        <v>1207594</v>
      </c>
      <c r="D415" s="69" t="s">
        <v>68</v>
      </c>
      <c r="E415" s="69" t="s">
        <v>194</v>
      </c>
      <c r="F415" s="69" t="s">
        <v>186</v>
      </c>
      <c r="G415" s="211">
        <v>3131230</v>
      </c>
      <c r="H415" s="211"/>
      <c r="I415" s="211">
        <f t="shared" si="73"/>
        <v>0</v>
      </c>
    </row>
    <row r="416" spans="1:9" ht="22.5">
      <c r="A416" s="78" t="s">
        <v>870</v>
      </c>
      <c r="B416" s="44" t="s">
        <v>1005</v>
      </c>
      <c r="C416" s="99">
        <v>1300000</v>
      </c>
      <c r="D416" s="69"/>
      <c r="E416" s="69"/>
      <c r="F416" s="69"/>
      <c r="G416" s="211">
        <f>G421</f>
        <v>1246000</v>
      </c>
      <c r="H416" s="211">
        <f>H421</f>
        <v>1246000</v>
      </c>
      <c r="I416" s="211">
        <f t="shared" si="73"/>
        <v>100</v>
      </c>
    </row>
    <row r="417" spans="1:9" ht="22.5">
      <c r="A417" s="78" t="s">
        <v>871</v>
      </c>
      <c r="B417" s="44" t="s">
        <v>73</v>
      </c>
      <c r="C417" s="99">
        <f>C418</f>
        <v>1308304</v>
      </c>
      <c r="D417" s="69"/>
      <c r="E417" s="69"/>
      <c r="F417" s="69"/>
      <c r="G417" s="211">
        <f aca="true" t="shared" si="75" ref="G417:H420">G418</f>
        <v>1246000</v>
      </c>
      <c r="H417" s="211">
        <f t="shared" si="75"/>
        <v>1246000</v>
      </c>
      <c r="I417" s="211">
        <f t="shared" si="73"/>
        <v>100</v>
      </c>
    </row>
    <row r="418" spans="1:9" ht="22.5">
      <c r="A418" s="79" t="s">
        <v>872</v>
      </c>
      <c r="B418" s="44" t="s">
        <v>66</v>
      </c>
      <c r="C418" s="99">
        <f>C419</f>
        <v>1308304</v>
      </c>
      <c r="D418" s="69" t="s">
        <v>67</v>
      </c>
      <c r="E418" s="69"/>
      <c r="F418" s="69"/>
      <c r="G418" s="211">
        <f t="shared" si="75"/>
        <v>1246000</v>
      </c>
      <c r="H418" s="211">
        <f t="shared" si="75"/>
        <v>1246000</v>
      </c>
      <c r="I418" s="211">
        <f t="shared" si="73"/>
        <v>100</v>
      </c>
    </row>
    <row r="419" spans="1:9" ht="22.5">
      <c r="A419" s="78" t="s">
        <v>873</v>
      </c>
      <c r="B419" s="44" t="s">
        <v>263</v>
      </c>
      <c r="C419" s="99">
        <f>C420</f>
        <v>1308304</v>
      </c>
      <c r="D419" s="69" t="s">
        <v>68</v>
      </c>
      <c r="E419" s="69"/>
      <c r="F419" s="69"/>
      <c r="G419" s="211">
        <f t="shared" si="75"/>
        <v>1246000</v>
      </c>
      <c r="H419" s="211">
        <f t="shared" si="75"/>
        <v>1246000</v>
      </c>
      <c r="I419" s="211">
        <f t="shared" si="73"/>
        <v>100</v>
      </c>
    </row>
    <row r="420" spans="1:9" ht="12.75">
      <c r="A420" s="78" t="s">
        <v>874</v>
      </c>
      <c r="B420" s="44" t="s">
        <v>926</v>
      </c>
      <c r="C420" s="99">
        <f>C421</f>
        <v>1308304</v>
      </c>
      <c r="D420" s="69" t="s">
        <v>68</v>
      </c>
      <c r="E420" s="69" t="s">
        <v>194</v>
      </c>
      <c r="F420" s="69" t="s">
        <v>174</v>
      </c>
      <c r="G420" s="211">
        <f t="shared" si="75"/>
        <v>1246000</v>
      </c>
      <c r="H420" s="211">
        <f t="shared" si="75"/>
        <v>1246000</v>
      </c>
      <c r="I420" s="211">
        <f t="shared" si="73"/>
        <v>100</v>
      </c>
    </row>
    <row r="421" spans="1:9" ht="12.75">
      <c r="A421" s="79" t="s">
        <v>875</v>
      </c>
      <c r="B421" s="44" t="s">
        <v>943</v>
      </c>
      <c r="C421" s="99">
        <v>1308304</v>
      </c>
      <c r="D421" s="69" t="s">
        <v>68</v>
      </c>
      <c r="E421" s="69" t="s">
        <v>194</v>
      </c>
      <c r="F421" s="69" t="s">
        <v>186</v>
      </c>
      <c r="G421" s="211">
        <v>1246000</v>
      </c>
      <c r="H421" s="211">
        <v>1246000</v>
      </c>
      <c r="I421" s="211">
        <f t="shared" si="73"/>
        <v>100</v>
      </c>
    </row>
    <row r="422" spans="1:9" ht="22.5">
      <c r="A422" s="78" t="s">
        <v>876</v>
      </c>
      <c r="B422" s="44" t="s">
        <v>1025</v>
      </c>
      <c r="C422" s="99">
        <v>1200000</v>
      </c>
      <c r="D422" s="69"/>
      <c r="E422" s="69"/>
      <c r="F422" s="69"/>
      <c r="G422" s="211">
        <f>G427</f>
        <v>175965.9</v>
      </c>
      <c r="H422" s="211">
        <f>H427</f>
        <v>175965.9</v>
      </c>
      <c r="I422" s="211">
        <f t="shared" si="73"/>
        <v>100</v>
      </c>
    </row>
    <row r="423" spans="1:9" ht="90" customHeight="1">
      <c r="A423" s="78" t="s">
        <v>877</v>
      </c>
      <c r="B423" s="44" t="s">
        <v>1026</v>
      </c>
      <c r="C423" s="99">
        <f>C424</f>
        <v>1208301</v>
      </c>
      <c r="D423" s="69"/>
      <c r="E423" s="69"/>
      <c r="F423" s="69"/>
      <c r="G423" s="211">
        <f aca="true" t="shared" si="76" ref="G423:H426">G424</f>
        <v>175965.9</v>
      </c>
      <c r="H423" s="211">
        <f t="shared" si="76"/>
        <v>175965.9</v>
      </c>
      <c r="I423" s="211">
        <f t="shared" si="73"/>
        <v>100</v>
      </c>
    </row>
    <row r="424" spans="1:9" ht="22.5">
      <c r="A424" s="79" t="s">
        <v>878</v>
      </c>
      <c r="B424" s="44" t="s">
        <v>66</v>
      </c>
      <c r="C424" s="99">
        <f>C425</f>
        <v>1208301</v>
      </c>
      <c r="D424" s="69" t="s">
        <v>67</v>
      </c>
      <c r="E424" s="69"/>
      <c r="F424" s="69"/>
      <c r="G424" s="211">
        <f t="shared" si="76"/>
        <v>175965.9</v>
      </c>
      <c r="H424" s="211">
        <f t="shared" si="76"/>
        <v>175965.9</v>
      </c>
      <c r="I424" s="211">
        <f t="shared" si="73"/>
        <v>100</v>
      </c>
    </row>
    <row r="425" spans="1:9" ht="22.5">
      <c r="A425" s="78" t="s">
        <v>879</v>
      </c>
      <c r="B425" s="44" t="s">
        <v>263</v>
      </c>
      <c r="C425" s="99">
        <f>C426</f>
        <v>1208301</v>
      </c>
      <c r="D425" s="69" t="s">
        <v>68</v>
      </c>
      <c r="E425" s="69"/>
      <c r="F425" s="69"/>
      <c r="G425" s="211">
        <f t="shared" si="76"/>
        <v>175965.9</v>
      </c>
      <c r="H425" s="211">
        <f t="shared" si="76"/>
        <v>175965.9</v>
      </c>
      <c r="I425" s="211">
        <f t="shared" si="73"/>
        <v>100</v>
      </c>
    </row>
    <row r="426" spans="1:9" ht="12.75">
      <c r="A426" s="78" t="s">
        <v>880</v>
      </c>
      <c r="B426" s="44" t="s">
        <v>238</v>
      </c>
      <c r="C426" s="99">
        <f>C427</f>
        <v>1208301</v>
      </c>
      <c r="D426" s="69" t="s">
        <v>68</v>
      </c>
      <c r="E426" s="69" t="s">
        <v>185</v>
      </c>
      <c r="F426" s="69" t="s">
        <v>174</v>
      </c>
      <c r="G426" s="211">
        <f t="shared" si="76"/>
        <v>175965.9</v>
      </c>
      <c r="H426" s="211">
        <f t="shared" si="76"/>
        <v>175965.9</v>
      </c>
      <c r="I426" s="211">
        <f t="shared" si="73"/>
        <v>100</v>
      </c>
    </row>
    <row r="427" spans="1:9" ht="12.75">
      <c r="A427" s="79" t="s">
        <v>881</v>
      </c>
      <c r="B427" s="44" t="s">
        <v>1024</v>
      </c>
      <c r="C427" s="99">
        <v>1208301</v>
      </c>
      <c r="D427" s="69" t="s">
        <v>68</v>
      </c>
      <c r="E427" s="69" t="s">
        <v>185</v>
      </c>
      <c r="F427" s="69" t="s">
        <v>165</v>
      </c>
      <c r="G427" s="211">
        <v>175965.9</v>
      </c>
      <c r="H427" s="211">
        <v>175965.9</v>
      </c>
      <c r="I427" s="211">
        <f t="shared" si="73"/>
        <v>100</v>
      </c>
    </row>
    <row r="428" spans="1:9" ht="22.5">
      <c r="A428" s="78" t="s">
        <v>882</v>
      </c>
      <c r="B428" s="44" t="s">
        <v>1005</v>
      </c>
      <c r="C428" s="99">
        <v>1300000</v>
      </c>
      <c r="D428" s="69"/>
      <c r="E428" s="69"/>
      <c r="F428" s="69"/>
      <c r="G428" s="211">
        <f>G433</f>
        <v>17856.75</v>
      </c>
      <c r="H428" s="211">
        <f>H433</f>
        <v>17856.75</v>
      </c>
      <c r="I428" s="211">
        <f t="shared" si="73"/>
        <v>100</v>
      </c>
    </row>
    <row r="429" spans="1:9" ht="22.5">
      <c r="A429" s="78" t="s">
        <v>883</v>
      </c>
      <c r="B429" s="44" t="s">
        <v>73</v>
      </c>
      <c r="C429" s="99">
        <f>C430</f>
        <v>1308304</v>
      </c>
      <c r="D429" s="69"/>
      <c r="E429" s="69"/>
      <c r="F429" s="69"/>
      <c r="G429" s="211">
        <f aca="true" t="shared" si="77" ref="G429:H432">G430</f>
        <v>17856.75</v>
      </c>
      <c r="H429" s="211">
        <f t="shared" si="77"/>
        <v>17856.75</v>
      </c>
      <c r="I429" s="211">
        <f t="shared" si="73"/>
        <v>100</v>
      </c>
    </row>
    <row r="430" spans="1:9" ht="22.5">
      <c r="A430" s="79" t="s">
        <v>884</v>
      </c>
      <c r="B430" s="44" t="s">
        <v>66</v>
      </c>
      <c r="C430" s="99">
        <f>C431</f>
        <v>1308304</v>
      </c>
      <c r="D430" s="69" t="s">
        <v>67</v>
      </c>
      <c r="E430" s="69"/>
      <c r="F430" s="69"/>
      <c r="G430" s="211">
        <f t="shared" si="77"/>
        <v>17856.75</v>
      </c>
      <c r="H430" s="211">
        <f t="shared" si="77"/>
        <v>17856.75</v>
      </c>
      <c r="I430" s="211">
        <f t="shared" si="73"/>
        <v>100</v>
      </c>
    </row>
    <row r="431" spans="1:9" ht="22.5">
      <c r="A431" s="78" t="s">
        <v>885</v>
      </c>
      <c r="B431" s="44" t="s">
        <v>263</v>
      </c>
      <c r="C431" s="99">
        <f>C432</f>
        <v>1308304</v>
      </c>
      <c r="D431" s="69" t="s">
        <v>68</v>
      </c>
      <c r="E431" s="69"/>
      <c r="F431" s="69"/>
      <c r="G431" s="211">
        <f t="shared" si="77"/>
        <v>17856.75</v>
      </c>
      <c r="H431" s="211">
        <f t="shared" si="77"/>
        <v>17856.75</v>
      </c>
      <c r="I431" s="211">
        <f t="shared" si="73"/>
        <v>100</v>
      </c>
    </row>
    <row r="432" spans="1:9" ht="12.75">
      <c r="A432" s="78" t="s">
        <v>886</v>
      </c>
      <c r="B432" s="44" t="s">
        <v>238</v>
      </c>
      <c r="C432" s="99">
        <f>C433</f>
        <v>1308304</v>
      </c>
      <c r="D432" s="69" t="s">
        <v>68</v>
      </c>
      <c r="E432" s="69" t="s">
        <v>185</v>
      </c>
      <c r="F432" s="69" t="s">
        <v>174</v>
      </c>
      <c r="G432" s="211">
        <f t="shared" si="77"/>
        <v>17856.75</v>
      </c>
      <c r="H432" s="211">
        <f t="shared" si="77"/>
        <v>17856.75</v>
      </c>
      <c r="I432" s="211">
        <f t="shared" si="73"/>
        <v>100</v>
      </c>
    </row>
    <row r="433" spans="1:9" ht="12.75">
      <c r="A433" s="79" t="s">
        <v>887</v>
      </c>
      <c r="B433" s="44" t="s">
        <v>1024</v>
      </c>
      <c r="C433" s="99">
        <v>1308304</v>
      </c>
      <c r="D433" s="69" t="s">
        <v>68</v>
      </c>
      <c r="E433" s="69" t="s">
        <v>185</v>
      </c>
      <c r="F433" s="69" t="s">
        <v>165</v>
      </c>
      <c r="G433" s="211">
        <v>17856.75</v>
      </c>
      <c r="H433" s="211">
        <v>17856.75</v>
      </c>
      <c r="I433" s="211">
        <f t="shared" si="73"/>
        <v>100</v>
      </c>
    </row>
    <row r="434" spans="1:9" ht="22.5">
      <c r="A434" s="78" t="s">
        <v>888</v>
      </c>
      <c r="B434" s="44" t="s">
        <v>1005</v>
      </c>
      <c r="C434" s="99">
        <v>1300000</v>
      </c>
      <c r="D434" s="69"/>
      <c r="E434" s="69"/>
      <c r="F434" s="69"/>
      <c r="G434" s="211">
        <f>G439</f>
        <v>6262101</v>
      </c>
      <c r="H434" s="211">
        <f>H439</f>
        <v>6262101</v>
      </c>
      <c r="I434" s="211">
        <f t="shared" si="73"/>
        <v>100</v>
      </c>
    </row>
    <row r="435" spans="1:9" ht="22.5">
      <c r="A435" s="78" t="s">
        <v>889</v>
      </c>
      <c r="B435" s="44" t="s">
        <v>73</v>
      </c>
      <c r="C435" s="99">
        <f>C436</f>
        <v>1308304</v>
      </c>
      <c r="D435" s="69"/>
      <c r="E435" s="69"/>
      <c r="F435" s="69"/>
      <c r="G435" s="211">
        <f aca="true" t="shared" si="78" ref="G435:H438">G436</f>
        <v>6262101</v>
      </c>
      <c r="H435" s="211">
        <f t="shared" si="78"/>
        <v>6262101</v>
      </c>
      <c r="I435" s="211">
        <f t="shared" si="73"/>
        <v>100</v>
      </c>
    </row>
    <row r="436" spans="1:9" ht="22.5">
      <c r="A436" s="79" t="s">
        <v>890</v>
      </c>
      <c r="B436" s="44" t="s">
        <v>66</v>
      </c>
      <c r="C436" s="99">
        <f>C437</f>
        <v>1308304</v>
      </c>
      <c r="D436" s="69" t="s">
        <v>67</v>
      </c>
      <c r="E436" s="69"/>
      <c r="F436" s="69"/>
      <c r="G436" s="211">
        <f t="shared" si="78"/>
        <v>6262101</v>
      </c>
      <c r="H436" s="211">
        <f t="shared" si="78"/>
        <v>6262101</v>
      </c>
      <c r="I436" s="211">
        <f t="shared" si="73"/>
        <v>100</v>
      </c>
    </row>
    <row r="437" spans="1:9" ht="22.5">
      <c r="A437" s="78" t="s">
        <v>891</v>
      </c>
      <c r="B437" s="44" t="s">
        <v>263</v>
      </c>
      <c r="C437" s="99">
        <f>C438</f>
        <v>1308304</v>
      </c>
      <c r="D437" s="69" t="s">
        <v>68</v>
      </c>
      <c r="E437" s="69"/>
      <c r="F437" s="69"/>
      <c r="G437" s="211">
        <f t="shared" si="78"/>
        <v>6262101</v>
      </c>
      <c r="H437" s="211">
        <f t="shared" si="78"/>
        <v>6262101</v>
      </c>
      <c r="I437" s="211">
        <f t="shared" si="73"/>
        <v>100</v>
      </c>
    </row>
    <row r="438" spans="1:9" ht="12.75">
      <c r="A438" s="78" t="s">
        <v>892</v>
      </c>
      <c r="B438" s="44" t="s">
        <v>238</v>
      </c>
      <c r="C438" s="99">
        <f>C439</f>
        <v>1308304</v>
      </c>
      <c r="D438" s="69" t="s">
        <v>68</v>
      </c>
      <c r="E438" s="69" t="s">
        <v>185</v>
      </c>
      <c r="F438" s="69" t="s">
        <v>174</v>
      </c>
      <c r="G438" s="211">
        <f t="shared" si="78"/>
        <v>6262101</v>
      </c>
      <c r="H438" s="211">
        <f t="shared" si="78"/>
        <v>6262101</v>
      </c>
      <c r="I438" s="211">
        <f t="shared" si="73"/>
        <v>100</v>
      </c>
    </row>
    <row r="439" spans="1:9" ht="12.75">
      <c r="A439" s="79" t="s">
        <v>893</v>
      </c>
      <c r="B439" s="44" t="s">
        <v>1027</v>
      </c>
      <c r="C439" s="99">
        <v>1308304</v>
      </c>
      <c r="D439" s="69" t="s">
        <v>68</v>
      </c>
      <c r="E439" s="69" t="s">
        <v>185</v>
      </c>
      <c r="F439" s="69" t="s">
        <v>166</v>
      </c>
      <c r="G439" s="211">
        <v>6262101</v>
      </c>
      <c r="H439" s="211">
        <v>6262101</v>
      </c>
      <c r="I439" s="211">
        <f t="shared" si="73"/>
        <v>100</v>
      </c>
    </row>
    <row r="440" spans="1:9" ht="22.5">
      <c r="A440" s="78" t="s">
        <v>894</v>
      </c>
      <c r="B440" s="44" t="s">
        <v>1028</v>
      </c>
      <c r="C440" s="99">
        <v>1300000</v>
      </c>
      <c r="D440" s="69"/>
      <c r="E440" s="69"/>
      <c r="F440" s="69"/>
      <c r="G440" s="211">
        <f>G445</f>
        <v>3756000</v>
      </c>
      <c r="H440" s="211">
        <f>H445</f>
        <v>3624640</v>
      </c>
      <c r="I440" s="211">
        <f t="shared" si="73"/>
        <v>96.50266240681576</v>
      </c>
    </row>
    <row r="441" spans="1:9" ht="22.5">
      <c r="A441" s="78" t="s">
        <v>895</v>
      </c>
      <c r="B441" s="44" t="s">
        <v>1029</v>
      </c>
      <c r="C441" s="99">
        <f>C442</f>
        <v>1309330</v>
      </c>
      <c r="D441" s="69"/>
      <c r="E441" s="69"/>
      <c r="F441" s="69"/>
      <c r="G441" s="211">
        <f aca="true" t="shared" si="79" ref="G441:H444">G442</f>
        <v>3756000</v>
      </c>
      <c r="H441" s="211">
        <f t="shared" si="79"/>
        <v>3624640</v>
      </c>
      <c r="I441" s="211">
        <f t="shared" si="73"/>
        <v>96.50266240681576</v>
      </c>
    </row>
    <row r="442" spans="1:9" ht="12.75">
      <c r="A442" s="79" t="s">
        <v>896</v>
      </c>
      <c r="B442" s="44" t="s">
        <v>70</v>
      </c>
      <c r="C442" s="99">
        <f>C443</f>
        <v>1309330</v>
      </c>
      <c r="D442" s="69" t="s">
        <v>69</v>
      </c>
      <c r="E442" s="69"/>
      <c r="F442" s="69"/>
      <c r="G442" s="211">
        <f t="shared" si="79"/>
        <v>3756000</v>
      </c>
      <c r="H442" s="211">
        <f t="shared" si="79"/>
        <v>3624640</v>
      </c>
      <c r="I442" s="211">
        <f t="shared" si="73"/>
        <v>96.50266240681576</v>
      </c>
    </row>
    <row r="443" spans="1:9" ht="33.75" customHeight="1">
      <c r="A443" s="78" t="s">
        <v>897</v>
      </c>
      <c r="B443" s="44" t="s">
        <v>91</v>
      </c>
      <c r="C443" s="99">
        <f>C444</f>
        <v>1309330</v>
      </c>
      <c r="D443" s="69" t="s">
        <v>341</v>
      </c>
      <c r="E443" s="69"/>
      <c r="F443" s="69"/>
      <c r="G443" s="211">
        <f t="shared" si="79"/>
        <v>3756000</v>
      </c>
      <c r="H443" s="211">
        <f t="shared" si="79"/>
        <v>3624640</v>
      </c>
      <c r="I443" s="211">
        <f t="shared" si="73"/>
        <v>96.50266240681576</v>
      </c>
    </row>
    <row r="444" spans="1:9" ht="12.75">
      <c r="A444" s="78" t="s">
        <v>898</v>
      </c>
      <c r="B444" s="44" t="s">
        <v>238</v>
      </c>
      <c r="C444" s="99">
        <f>C445</f>
        <v>1309330</v>
      </c>
      <c r="D444" s="69" t="s">
        <v>341</v>
      </c>
      <c r="E444" s="69" t="s">
        <v>185</v>
      </c>
      <c r="F444" s="69" t="s">
        <v>174</v>
      </c>
      <c r="G444" s="211">
        <f t="shared" si="79"/>
        <v>3756000</v>
      </c>
      <c r="H444" s="211">
        <f t="shared" si="79"/>
        <v>3624640</v>
      </c>
      <c r="I444" s="211">
        <f t="shared" si="73"/>
        <v>96.50266240681576</v>
      </c>
    </row>
    <row r="445" spans="1:9" ht="12.75">
      <c r="A445" s="79" t="s">
        <v>899</v>
      </c>
      <c r="B445" s="44" t="s">
        <v>1027</v>
      </c>
      <c r="C445" s="99">
        <v>1309330</v>
      </c>
      <c r="D445" s="69" t="s">
        <v>341</v>
      </c>
      <c r="E445" s="69" t="s">
        <v>185</v>
      </c>
      <c r="F445" s="69" t="s">
        <v>166</v>
      </c>
      <c r="G445" s="211">
        <v>3756000</v>
      </c>
      <c r="H445" s="211">
        <v>3624640</v>
      </c>
      <c r="I445" s="211">
        <f t="shared" si="73"/>
        <v>96.50266240681576</v>
      </c>
    </row>
    <row r="446" spans="1:9" ht="22.5">
      <c r="A446" s="78" t="s">
        <v>900</v>
      </c>
      <c r="B446" s="44" t="s">
        <v>1030</v>
      </c>
      <c r="C446" s="99">
        <v>1300000</v>
      </c>
      <c r="D446" s="69"/>
      <c r="E446" s="69"/>
      <c r="F446" s="69"/>
      <c r="G446" s="211">
        <f>G451</f>
        <v>148008</v>
      </c>
      <c r="H446" s="211">
        <f>H451</f>
        <v>148008</v>
      </c>
      <c r="I446" s="211">
        <f t="shared" si="73"/>
        <v>100</v>
      </c>
    </row>
    <row r="447" spans="1:9" ht="33.75">
      <c r="A447" s="78" t="s">
        <v>901</v>
      </c>
      <c r="B447" s="44" t="s">
        <v>1031</v>
      </c>
      <c r="C447" s="99">
        <f>C448</f>
        <v>1208166</v>
      </c>
      <c r="D447" s="69"/>
      <c r="E447" s="69"/>
      <c r="F447" s="69"/>
      <c r="G447" s="211">
        <f aca="true" t="shared" si="80" ref="G447:H450">G448</f>
        <v>148008</v>
      </c>
      <c r="H447" s="211">
        <f t="shared" si="80"/>
        <v>148008</v>
      </c>
      <c r="I447" s="211">
        <f t="shared" si="73"/>
        <v>100</v>
      </c>
    </row>
    <row r="448" spans="1:9" ht="12.75">
      <c r="A448" s="79" t="s">
        <v>902</v>
      </c>
      <c r="B448" s="44" t="s">
        <v>1032</v>
      </c>
      <c r="C448" s="99">
        <f>C449</f>
        <v>1208166</v>
      </c>
      <c r="D448" s="69" t="s">
        <v>282</v>
      </c>
      <c r="E448" s="69"/>
      <c r="F448" s="69"/>
      <c r="G448" s="211">
        <f t="shared" si="80"/>
        <v>148008</v>
      </c>
      <c r="H448" s="211">
        <f t="shared" si="80"/>
        <v>148008</v>
      </c>
      <c r="I448" s="211">
        <f t="shared" si="73"/>
        <v>100</v>
      </c>
    </row>
    <row r="449" spans="1:9" ht="12.75">
      <c r="A449" s="78" t="s">
        <v>903</v>
      </c>
      <c r="B449" s="44" t="s">
        <v>1032</v>
      </c>
      <c r="C449" s="99">
        <f>C450</f>
        <v>1208166</v>
      </c>
      <c r="D449" s="69" t="s">
        <v>282</v>
      </c>
      <c r="E449" s="69"/>
      <c r="F449" s="69"/>
      <c r="G449" s="211">
        <f t="shared" si="80"/>
        <v>148008</v>
      </c>
      <c r="H449" s="211">
        <f t="shared" si="80"/>
        <v>148008</v>
      </c>
      <c r="I449" s="211">
        <f t="shared" si="73"/>
        <v>100</v>
      </c>
    </row>
    <row r="450" spans="1:9" ht="12.75">
      <c r="A450" s="78" t="s">
        <v>904</v>
      </c>
      <c r="B450" s="44" t="s">
        <v>238</v>
      </c>
      <c r="C450" s="99">
        <f>C451</f>
        <v>1208166</v>
      </c>
      <c r="D450" s="69" t="s">
        <v>282</v>
      </c>
      <c r="E450" s="69" t="s">
        <v>185</v>
      </c>
      <c r="F450" s="69" t="s">
        <v>174</v>
      </c>
      <c r="G450" s="211">
        <f t="shared" si="80"/>
        <v>148008</v>
      </c>
      <c r="H450" s="211">
        <f t="shared" si="80"/>
        <v>148008</v>
      </c>
      <c r="I450" s="211">
        <f t="shared" si="73"/>
        <v>100</v>
      </c>
    </row>
    <row r="451" spans="1:9" ht="12.75">
      <c r="A451" s="79" t="s">
        <v>905</v>
      </c>
      <c r="B451" s="44" t="s">
        <v>1027</v>
      </c>
      <c r="C451" s="99">
        <v>1208166</v>
      </c>
      <c r="D451" s="69" t="s">
        <v>282</v>
      </c>
      <c r="E451" s="69" t="s">
        <v>185</v>
      </c>
      <c r="F451" s="69" t="s">
        <v>199</v>
      </c>
      <c r="G451" s="211">
        <v>148008</v>
      </c>
      <c r="H451" s="211">
        <v>148008</v>
      </c>
      <c r="I451" s="211">
        <f t="shared" si="73"/>
        <v>100</v>
      </c>
    </row>
    <row r="452" spans="1:9" ht="22.5">
      <c r="A452" s="78" t="s">
        <v>906</v>
      </c>
      <c r="B452" s="44" t="s">
        <v>1005</v>
      </c>
      <c r="C452" s="99">
        <v>1300000</v>
      </c>
      <c r="D452" s="69"/>
      <c r="E452" s="69"/>
      <c r="F452" s="69"/>
      <c r="G452" s="211">
        <f>G457</f>
        <v>886493</v>
      </c>
      <c r="H452" s="211">
        <f>H457</f>
        <v>886493</v>
      </c>
      <c r="I452" s="211">
        <f t="shared" si="73"/>
        <v>100</v>
      </c>
    </row>
    <row r="453" spans="1:9" ht="22.5">
      <c r="A453" s="78" t="s">
        <v>907</v>
      </c>
      <c r="B453" s="44" t="s">
        <v>73</v>
      </c>
      <c r="C453" s="99">
        <f>C454</f>
        <v>1308304</v>
      </c>
      <c r="D453" s="69"/>
      <c r="E453" s="69"/>
      <c r="F453" s="69"/>
      <c r="G453" s="211">
        <f aca="true" t="shared" si="81" ref="G453:H456">G454</f>
        <v>886493</v>
      </c>
      <c r="H453" s="211">
        <f t="shared" si="81"/>
        <v>886493</v>
      </c>
      <c r="I453" s="211">
        <f t="shared" si="73"/>
        <v>100</v>
      </c>
    </row>
    <row r="454" spans="1:9" ht="22.5">
      <c r="A454" s="79" t="s">
        <v>908</v>
      </c>
      <c r="B454" s="44" t="s">
        <v>66</v>
      </c>
      <c r="C454" s="99">
        <f>C455</f>
        <v>1308304</v>
      </c>
      <c r="D454" s="69" t="s">
        <v>67</v>
      </c>
      <c r="E454" s="69"/>
      <c r="F454" s="69"/>
      <c r="G454" s="211">
        <f t="shared" si="81"/>
        <v>886493</v>
      </c>
      <c r="H454" s="211">
        <f t="shared" si="81"/>
        <v>886493</v>
      </c>
      <c r="I454" s="211">
        <f t="shared" si="73"/>
        <v>100</v>
      </c>
    </row>
    <row r="455" spans="1:9" ht="22.5">
      <c r="A455" s="78" t="s">
        <v>909</v>
      </c>
      <c r="B455" s="44" t="s">
        <v>263</v>
      </c>
      <c r="C455" s="99">
        <f>C456</f>
        <v>1308304</v>
      </c>
      <c r="D455" s="69" t="s">
        <v>68</v>
      </c>
      <c r="E455" s="69"/>
      <c r="F455" s="69"/>
      <c r="G455" s="211">
        <f t="shared" si="81"/>
        <v>886493</v>
      </c>
      <c r="H455" s="211">
        <f t="shared" si="81"/>
        <v>886493</v>
      </c>
      <c r="I455" s="211">
        <f t="shared" si="73"/>
        <v>100</v>
      </c>
    </row>
    <row r="456" spans="1:9" ht="12.75">
      <c r="A456" s="78" t="s">
        <v>910</v>
      </c>
      <c r="B456" s="44" t="s">
        <v>238</v>
      </c>
      <c r="C456" s="99">
        <f>C457</f>
        <v>1308304</v>
      </c>
      <c r="D456" s="69" t="s">
        <v>68</v>
      </c>
      <c r="E456" s="69" t="s">
        <v>185</v>
      </c>
      <c r="F456" s="69" t="s">
        <v>174</v>
      </c>
      <c r="G456" s="211">
        <f t="shared" si="81"/>
        <v>886493</v>
      </c>
      <c r="H456" s="211">
        <f t="shared" si="81"/>
        <v>886493</v>
      </c>
      <c r="I456" s="211">
        <f t="shared" si="73"/>
        <v>100</v>
      </c>
    </row>
    <row r="457" spans="1:9" ht="12.75">
      <c r="A457" s="79" t="s">
        <v>911</v>
      </c>
      <c r="B457" s="44" t="s">
        <v>945</v>
      </c>
      <c r="C457" s="99">
        <v>1308304</v>
      </c>
      <c r="D457" s="69" t="s">
        <v>68</v>
      </c>
      <c r="E457" s="69" t="s">
        <v>185</v>
      </c>
      <c r="F457" s="69" t="s">
        <v>199</v>
      </c>
      <c r="G457" s="211">
        <v>886493</v>
      </c>
      <c r="H457" s="211">
        <v>886493</v>
      </c>
      <c r="I457" s="211">
        <f t="shared" si="73"/>
        <v>100</v>
      </c>
    </row>
    <row r="458" spans="1:9" ht="33.75">
      <c r="A458" s="78" t="s">
        <v>912</v>
      </c>
      <c r="B458" s="44" t="s">
        <v>1084</v>
      </c>
      <c r="C458" s="99">
        <v>1208000</v>
      </c>
      <c r="D458" s="69"/>
      <c r="E458" s="69"/>
      <c r="F458" s="69"/>
      <c r="G458" s="211">
        <f>G463+G468+G473</f>
        <v>85600</v>
      </c>
      <c r="H458" s="211">
        <f>H463+H468+H473</f>
        <v>85600</v>
      </c>
      <c r="I458" s="211">
        <f t="shared" si="73"/>
        <v>100</v>
      </c>
    </row>
    <row r="459" spans="1:9" ht="45">
      <c r="A459" s="78" t="s">
        <v>913</v>
      </c>
      <c r="B459" s="44" t="s">
        <v>1085</v>
      </c>
      <c r="C459" s="99">
        <f>C460</f>
        <v>1208196</v>
      </c>
      <c r="D459" s="69"/>
      <c r="E459" s="69"/>
      <c r="F459" s="69"/>
      <c r="G459" s="211">
        <f aca="true" t="shared" si="82" ref="G459:H462">G460</f>
        <v>8900</v>
      </c>
      <c r="H459" s="211">
        <f t="shared" si="82"/>
        <v>8900</v>
      </c>
      <c r="I459" s="211">
        <f t="shared" si="73"/>
        <v>100</v>
      </c>
    </row>
    <row r="460" spans="1:9" ht="22.5">
      <c r="A460" s="79" t="s">
        <v>914</v>
      </c>
      <c r="B460" s="44" t="s">
        <v>66</v>
      </c>
      <c r="C460" s="99">
        <f>C461</f>
        <v>1208196</v>
      </c>
      <c r="D460" s="69" t="s">
        <v>67</v>
      </c>
      <c r="E460" s="69"/>
      <c r="F460" s="69"/>
      <c r="G460" s="211">
        <f t="shared" si="82"/>
        <v>8900</v>
      </c>
      <c r="H460" s="211">
        <f t="shared" si="82"/>
        <v>8900</v>
      </c>
      <c r="I460" s="211">
        <f t="shared" si="73"/>
        <v>100</v>
      </c>
    </row>
    <row r="461" spans="1:9" ht="22.5">
      <c r="A461" s="78" t="s">
        <v>915</v>
      </c>
      <c r="B461" s="44" t="s">
        <v>263</v>
      </c>
      <c r="C461" s="99">
        <f>C462</f>
        <v>1208196</v>
      </c>
      <c r="D461" s="69" t="s">
        <v>68</v>
      </c>
      <c r="E461" s="69"/>
      <c r="F461" s="69"/>
      <c r="G461" s="211">
        <f t="shared" si="82"/>
        <v>8900</v>
      </c>
      <c r="H461" s="211">
        <f t="shared" si="82"/>
        <v>8900</v>
      </c>
      <c r="I461" s="211">
        <f t="shared" si="73"/>
        <v>100</v>
      </c>
    </row>
    <row r="462" spans="1:9" ht="12.75">
      <c r="A462" s="78" t="s">
        <v>1033</v>
      </c>
      <c r="B462" s="44" t="s">
        <v>51</v>
      </c>
      <c r="C462" s="99">
        <f>C463</f>
        <v>1208196</v>
      </c>
      <c r="D462" s="69" t="s">
        <v>68</v>
      </c>
      <c r="E462" s="69" t="s">
        <v>179</v>
      </c>
      <c r="F462" s="69" t="s">
        <v>174</v>
      </c>
      <c r="G462" s="211">
        <f t="shared" si="82"/>
        <v>8900</v>
      </c>
      <c r="H462" s="211">
        <f t="shared" si="82"/>
        <v>8900</v>
      </c>
      <c r="I462" s="211">
        <f t="shared" si="73"/>
        <v>100</v>
      </c>
    </row>
    <row r="463" spans="1:9" ht="22.5">
      <c r="A463" s="79" t="s">
        <v>1034</v>
      </c>
      <c r="B463" s="44" t="s">
        <v>1086</v>
      </c>
      <c r="C463" s="99">
        <v>1208196</v>
      </c>
      <c r="D463" s="69" t="s">
        <v>68</v>
      </c>
      <c r="E463" s="69" t="s">
        <v>179</v>
      </c>
      <c r="F463" s="69" t="s">
        <v>179</v>
      </c>
      <c r="G463" s="211">
        <v>8900</v>
      </c>
      <c r="H463" s="211">
        <v>8900</v>
      </c>
      <c r="I463" s="211">
        <f t="shared" si="73"/>
        <v>100</v>
      </c>
    </row>
    <row r="464" spans="1:9" ht="45">
      <c r="A464" s="78" t="s">
        <v>1035</v>
      </c>
      <c r="B464" s="44" t="s">
        <v>1087</v>
      </c>
      <c r="C464" s="99">
        <f>C465</f>
        <v>1208195</v>
      </c>
      <c r="D464" s="69"/>
      <c r="E464" s="69"/>
      <c r="F464" s="69"/>
      <c r="G464" s="211">
        <f aca="true" t="shared" si="83" ref="G464:H467">G465</f>
        <v>20000</v>
      </c>
      <c r="H464" s="211">
        <f t="shared" si="83"/>
        <v>20000</v>
      </c>
      <c r="I464" s="211">
        <f t="shared" si="73"/>
        <v>100</v>
      </c>
    </row>
    <row r="465" spans="1:9" ht="22.5">
      <c r="A465" s="78" t="s">
        <v>1036</v>
      </c>
      <c r="B465" s="44" t="s">
        <v>66</v>
      </c>
      <c r="C465" s="99">
        <f>C466</f>
        <v>1208195</v>
      </c>
      <c r="D465" s="69" t="s">
        <v>67</v>
      </c>
      <c r="E465" s="69"/>
      <c r="F465" s="69"/>
      <c r="G465" s="211">
        <f t="shared" si="83"/>
        <v>20000</v>
      </c>
      <c r="H465" s="211">
        <f t="shared" si="83"/>
        <v>20000</v>
      </c>
      <c r="I465" s="211">
        <f t="shared" si="73"/>
        <v>100</v>
      </c>
    </row>
    <row r="466" spans="1:9" ht="22.5">
      <c r="A466" s="79" t="s">
        <v>1037</v>
      </c>
      <c r="B466" s="44" t="s">
        <v>263</v>
      </c>
      <c r="C466" s="99">
        <f>C467</f>
        <v>1208195</v>
      </c>
      <c r="D466" s="69" t="s">
        <v>68</v>
      </c>
      <c r="E466" s="69"/>
      <c r="F466" s="69"/>
      <c r="G466" s="211">
        <f t="shared" si="83"/>
        <v>20000</v>
      </c>
      <c r="H466" s="211">
        <f t="shared" si="83"/>
        <v>20000</v>
      </c>
      <c r="I466" s="211">
        <f t="shared" si="73"/>
        <v>100</v>
      </c>
    </row>
    <row r="467" spans="1:9" ht="12.75">
      <c r="A467" s="78" t="s">
        <v>1038</v>
      </c>
      <c r="B467" s="44" t="s">
        <v>51</v>
      </c>
      <c r="C467" s="99">
        <f>C468</f>
        <v>1208195</v>
      </c>
      <c r="D467" s="69" t="s">
        <v>68</v>
      </c>
      <c r="E467" s="69" t="s">
        <v>179</v>
      </c>
      <c r="F467" s="69" t="s">
        <v>174</v>
      </c>
      <c r="G467" s="211">
        <f t="shared" si="83"/>
        <v>20000</v>
      </c>
      <c r="H467" s="211">
        <f t="shared" si="83"/>
        <v>20000</v>
      </c>
      <c r="I467" s="211">
        <f t="shared" si="73"/>
        <v>100</v>
      </c>
    </row>
    <row r="468" spans="1:9" ht="22.5">
      <c r="A468" s="78" t="s">
        <v>1039</v>
      </c>
      <c r="B468" s="44" t="s">
        <v>1086</v>
      </c>
      <c r="C468" s="99">
        <v>1208195</v>
      </c>
      <c r="D468" s="69" t="s">
        <v>68</v>
      </c>
      <c r="E468" s="69" t="s">
        <v>179</v>
      </c>
      <c r="F468" s="69" t="s">
        <v>179</v>
      </c>
      <c r="G468" s="211">
        <v>20000</v>
      </c>
      <c r="H468" s="211">
        <v>20000</v>
      </c>
      <c r="I468" s="211">
        <f t="shared" si="73"/>
        <v>100</v>
      </c>
    </row>
    <row r="469" spans="1:9" ht="45">
      <c r="A469" s="79" t="s">
        <v>1040</v>
      </c>
      <c r="B469" s="44" t="s">
        <v>1085</v>
      </c>
      <c r="C469" s="99">
        <f>C470</f>
        <v>1208186</v>
      </c>
      <c r="D469" s="69"/>
      <c r="E469" s="69"/>
      <c r="F469" s="69"/>
      <c r="G469" s="211">
        <f aca="true" t="shared" si="84" ref="G469:H472">G470</f>
        <v>56700</v>
      </c>
      <c r="H469" s="211">
        <f t="shared" si="84"/>
        <v>56700</v>
      </c>
      <c r="I469" s="211">
        <f t="shared" si="73"/>
        <v>100</v>
      </c>
    </row>
    <row r="470" spans="1:9" ht="22.5">
      <c r="A470" s="78" t="s">
        <v>1041</v>
      </c>
      <c r="B470" s="44" t="s">
        <v>66</v>
      </c>
      <c r="C470" s="99">
        <f>C471</f>
        <v>1208186</v>
      </c>
      <c r="D470" s="69" t="s">
        <v>67</v>
      </c>
      <c r="E470" s="69"/>
      <c r="F470" s="69"/>
      <c r="G470" s="211">
        <f t="shared" si="84"/>
        <v>56700</v>
      </c>
      <c r="H470" s="211">
        <f t="shared" si="84"/>
        <v>56700</v>
      </c>
      <c r="I470" s="211">
        <f t="shared" si="73"/>
        <v>100</v>
      </c>
    </row>
    <row r="471" spans="1:9" ht="22.5">
      <c r="A471" s="78" t="s">
        <v>1042</v>
      </c>
      <c r="B471" s="44" t="s">
        <v>263</v>
      </c>
      <c r="C471" s="99">
        <f>C472</f>
        <v>1208186</v>
      </c>
      <c r="D471" s="69" t="s">
        <v>68</v>
      </c>
      <c r="E471" s="69"/>
      <c r="F471" s="69"/>
      <c r="G471" s="211">
        <f t="shared" si="84"/>
        <v>56700</v>
      </c>
      <c r="H471" s="211">
        <f t="shared" si="84"/>
        <v>56700</v>
      </c>
      <c r="I471" s="211">
        <f aca="true" t="shared" si="85" ref="I471:I516">H471*100/G471</f>
        <v>100</v>
      </c>
    </row>
    <row r="472" spans="1:9" ht="12.75">
      <c r="A472" s="79" t="s">
        <v>1043</v>
      </c>
      <c r="B472" s="44" t="s">
        <v>57</v>
      </c>
      <c r="C472" s="99">
        <f>C473</f>
        <v>1208186</v>
      </c>
      <c r="D472" s="69" t="s">
        <v>68</v>
      </c>
      <c r="E472" s="69" t="s">
        <v>183</v>
      </c>
      <c r="F472" s="69" t="s">
        <v>174</v>
      </c>
      <c r="G472" s="211">
        <f t="shared" si="84"/>
        <v>56700</v>
      </c>
      <c r="H472" s="211">
        <f t="shared" si="84"/>
        <v>56700</v>
      </c>
      <c r="I472" s="211">
        <f t="shared" si="85"/>
        <v>100</v>
      </c>
    </row>
    <row r="473" spans="1:9" ht="13.5" customHeight="1">
      <c r="A473" s="78" t="s">
        <v>1044</v>
      </c>
      <c r="B473" s="44" t="s">
        <v>980</v>
      </c>
      <c r="C473" s="99">
        <v>1208186</v>
      </c>
      <c r="D473" s="69" t="s">
        <v>68</v>
      </c>
      <c r="E473" s="69" t="s">
        <v>183</v>
      </c>
      <c r="F473" s="69" t="s">
        <v>166</v>
      </c>
      <c r="G473" s="211">
        <v>56700</v>
      </c>
      <c r="H473" s="211">
        <v>56700</v>
      </c>
      <c r="I473" s="211">
        <f t="shared" si="85"/>
        <v>100</v>
      </c>
    </row>
    <row r="474" spans="1:9" ht="33.75">
      <c r="A474" s="78" t="s">
        <v>1045</v>
      </c>
      <c r="B474" s="44" t="s">
        <v>1088</v>
      </c>
      <c r="C474" s="99">
        <v>1208000</v>
      </c>
      <c r="D474" s="69"/>
      <c r="E474" s="69"/>
      <c r="F474" s="69"/>
      <c r="G474" s="211">
        <f>G479</f>
        <v>636355</v>
      </c>
      <c r="H474" s="211">
        <f>H479</f>
        <v>636355</v>
      </c>
      <c r="I474" s="211">
        <f t="shared" si="85"/>
        <v>100</v>
      </c>
    </row>
    <row r="475" spans="1:9" ht="12.75">
      <c r="A475" s="79" t="s">
        <v>1046</v>
      </c>
      <c r="B475" s="44" t="s">
        <v>1032</v>
      </c>
      <c r="C475" s="99">
        <f>C476</f>
        <v>1208280</v>
      </c>
      <c r="D475" s="69"/>
      <c r="E475" s="69"/>
      <c r="F475" s="69"/>
      <c r="G475" s="211">
        <f aca="true" t="shared" si="86" ref="G475:H478">G476</f>
        <v>636355</v>
      </c>
      <c r="H475" s="211">
        <f t="shared" si="86"/>
        <v>636355</v>
      </c>
      <c r="I475" s="211">
        <f t="shared" si="85"/>
        <v>100</v>
      </c>
    </row>
    <row r="476" spans="1:9" ht="12.75">
      <c r="A476" s="78" t="s">
        <v>1047</v>
      </c>
      <c r="B476" s="44" t="s">
        <v>1032</v>
      </c>
      <c r="C476" s="99">
        <f>C477</f>
        <v>1208280</v>
      </c>
      <c r="D476" s="69" t="s">
        <v>282</v>
      </c>
      <c r="E476" s="69"/>
      <c r="F476" s="69"/>
      <c r="G476" s="211">
        <f t="shared" si="86"/>
        <v>636355</v>
      </c>
      <c r="H476" s="211">
        <f t="shared" si="86"/>
        <v>636355</v>
      </c>
      <c r="I476" s="211">
        <f t="shared" si="85"/>
        <v>100</v>
      </c>
    </row>
    <row r="477" spans="1:9" ht="12.75">
      <c r="A477" s="78" t="s">
        <v>1048</v>
      </c>
      <c r="B477" s="44" t="s">
        <v>1032</v>
      </c>
      <c r="C477" s="99">
        <f>C478</f>
        <v>1208280</v>
      </c>
      <c r="D477" s="69" t="s">
        <v>282</v>
      </c>
      <c r="E477" s="69"/>
      <c r="F477" s="69"/>
      <c r="G477" s="211">
        <f t="shared" si="86"/>
        <v>636355</v>
      </c>
      <c r="H477" s="211">
        <f t="shared" si="86"/>
        <v>636355</v>
      </c>
      <c r="I477" s="211">
        <f t="shared" si="85"/>
        <v>100</v>
      </c>
    </row>
    <row r="478" spans="1:9" ht="12.75">
      <c r="A478" s="79" t="s">
        <v>1049</v>
      </c>
      <c r="B478" s="44" t="s">
        <v>51</v>
      </c>
      <c r="C478" s="99">
        <f>C479</f>
        <v>1208280</v>
      </c>
      <c r="D478" s="69" t="s">
        <v>282</v>
      </c>
      <c r="E478" s="69" t="s">
        <v>179</v>
      </c>
      <c r="F478" s="69" t="s">
        <v>174</v>
      </c>
      <c r="G478" s="211">
        <f t="shared" si="86"/>
        <v>636355</v>
      </c>
      <c r="H478" s="211">
        <f t="shared" si="86"/>
        <v>636355</v>
      </c>
      <c r="I478" s="211">
        <f t="shared" si="85"/>
        <v>100</v>
      </c>
    </row>
    <row r="479" spans="1:9" ht="22.5">
      <c r="A479" s="78" t="s">
        <v>1050</v>
      </c>
      <c r="B479" s="44" t="s">
        <v>1086</v>
      </c>
      <c r="C479" s="99">
        <v>1208280</v>
      </c>
      <c r="D479" s="69" t="s">
        <v>282</v>
      </c>
      <c r="E479" s="69" t="s">
        <v>179</v>
      </c>
      <c r="F479" s="69" t="s">
        <v>179</v>
      </c>
      <c r="G479" s="211">
        <v>636355</v>
      </c>
      <c r="H479" s="211">
        <v>636355</v>
      </c>
      <c r="I479" s="211">
        <f t="shared" si="85"/>
        <v>100</v>
      </c>
    </row>
    <row r="480" spans="1:9" ht="22.5">
      <c r="A480" s="78" t="s">
        <v>1051</v>
      </c>
      <c r="B480" s="44" t="s">
        <v>1089</v>
      </c>
      <c r="C480" s="99">
        <v>9160000</v>
      </c>
      <c r="D480" s="69"/>
      <c r="E480" s="69"/>
      <c r="F480" s="69"/>
      <c r="G480" s="211">
        <f>G485+G494</f>
        <v>1756115</v>
      </c>
      <c r="H480" s="211">
        <f>H485+H494</f>
        <v>1504391.6600000001</v>
      </c>
      <c r="I480" s="211">
        <f t="shared" si="85"/>
        <v>85.66589659561019</v>
      </c>
    </row>
    <row r="481" spans="1:9" ht="33.75">
      <c r="A481" s="79" t="s">
        <v>1052</v>
      </c>
      <c r="B481" s="103" t="s">
        <v>259</v>
      </c>
      <c r="C481" s="99">
        <f>C482</f>
        <v>9160081</v>
      </c>
      <c r="D481" s="69"/>
      <c r="E481" s="69"/>
      <c r="F481" s="69"/>
      <c r="G481" s="211">
        <f aca="true" t="shared" si="87" ref="G481:H484">G482</f>
        <v>1206082</v>
      </c>
      <c r="H481" s="211">
        <f t="shared" si="87"/>
        <v>1135038.8800000001</v>
      </c>
      <c r="I481" s="211">
        <f t="shared" si="85"/>
        <v>94.10959453834815</v>
      </c>
    </row>
    <row r="482" spans="1:9" ht="56.25">
      <c r="A482" s="78" t="s">
        <v>1053</v>
      </c>
      <c r="B482" s="102" t="s">
        <v>63</v>
      </c>
      <c r="C482" s="99">
        <f>C483</f>
        <v>9160081</v>
      </c>
      <c r="D482" s="69" t="s">
        <v>61</v>
      </c>
      <c r="E482" s="69"/>
      <c r="F482" s="69"/>
      <c r="G482" s="211">
        <f t="shared" si="87"/>
        <v>1206082</v>
      </c>
      <c r="H482" s="211">
        <f t="shared" si="87"/>
        <v>1135038.8800000001</v>
      </c>
      <c r="I482" s="211">
        <f t="shared" si="85"/>
        <v>94.10959453834815</v>
      </c>
    </row>
    <row r="483" spans="1:9" ht="22.5">
      <c r="A483" s="78" t="s">
        <v>1054</v>
      </c>
      <c r="B483" s="103" t="s">
        <v>64</v>
      </c>
      <c r="C483" s="99">
        <f>C484</f>
        <v>9160081</v>
      </c>
      <c r="D483" s="69" t="s">
        <v>65</v>
      </c>
      <c r="E483" s="69"/>
      <c r="F483" s="69"/>
      <c r="G483" s="211">
        <f t="shared" si="87"/>
        <v>1206082</v>
      </c>
      <c r="H483" s="211">
        <f t="shared" si="87"/>
        <v>1135038.8800000001</v>
      </c>
      <c r="I483" s="211">
        <f t="shared" si="85"/>
        <v>94.10959453834815</v>
      </c>
    </row>
    <row r="484" spans="1:9" ht="12.75">
      <c r="A484" s="79" t="s">
        <v>1055</v>
      </c>
      <c r="B484" s="44" t="s">
        <v>52</v>
      </c>
      <c r="C484" s="99">
        <f>C485</f>
        <v>9160081</v>
      </c>
      <c r="D484" s="69" t="s">
        <v>65</v>
      </c>
      <c r="E484" s="69" t="s">
        <v>177</v>
      </c>
      <c r="F484" s="69" t="s">
        <v>174</v>
      </c>
      <c r="G484" s="211">
        <f t="shared" si="87"/>
        <v>1206082</v>
      </c>
      <c r="H484" s="211">
        <f t="shared" si="87"/>
        <v>1135038.8800000001</v>
      </c>
      <c r="I484" s="211">
        <f t="shared" si="85"/>
        <v>94.10959453834815</v>
      </c>
    </row>
    <row r="485" spans="1:9" ht="12.75">
      <c r="A485" s="78" t="s">
        <v>1056</v>
      </c>
      <c r="B485" s="44" t="s">
        <v>991</v>
      </c>
      <c r="C485" s="99">
        <v>9160081</v>
      </c>
      <c r="D485" s="69" t="s">
        <v>65</v>
      </c>
      <c r="E485" s="69" t="s">
        <v>177</v>
      </c>
      <c r="F485" s="69" t="s">
        <v>165</v>
      </c>
      <c r="G485" s="211">
        <f>279749+926333</f>
        <v>1206082</v>
      </c>
      <c r="H485" s="211">
        <f>269612.71+865426.17</f>
        <v>1135038.8800000001</v>
      </c>
      <c r="I485" s="211">
        <f t="shared" si="85"/>
        <v>94.10959453834815</v>
      </c>
    </row>
    <row r="486" spans="1:9" ht="56.25">
      <c r="A486" s="78" t="s">
        <v>1057</v>
      </c>
      <c r="B486" s="102" t="s">
        <v>63</v>
      </c>
      <c r="C486" s="99">
        <f>C487</f>
        <v>9161021</v>
      </c>
      <c r="D486" s="69" t="s">
        <v>61</v>
      </c>
      <c r="E486" s="69"/>
      <c r="F486" s="69"/>
      <c r="G486" s="211">
        <f aca="true" t="shared" si="88" ref="G486:H488">G487</f>
        <v>21644</v>
      </c>
      <c r="H486" s="211">
        <f t="shared" si="88"/>
        <v>21644</v>
      </c>
      <c r="I486" s="211">
        <f t="shared" si="85"/>
        <v>100</v>
      </c>
    </row>
    <row r="487" spans="1:9" ht="22.5">
      <c r="A487" s="78" t="s">
        <v>1058</v>
      </c>
      <c r="B487" s="103" t="s">
        <v>64</v>
      </c>
      <c r="C487" s="99">
        <f>C488</f>
        <v>9161021</v>
      </c>
      <c r="D487" s="69" t="s">
        <v>65</v>
      </c>
      <c r="E487" s="69"/>
      <c r="F487" s="69"/>
      <c r="G487" s="211">
        <f t="shared" si="88"/>
        <v>21644</v>
      </c>
      <c r="H487" s="211">
        <f t="shared" si="88"/>
        <v>21644</v>
      </c>
      <c r="I487" s="211">
        <f t="shared" si="85"/>
        <v>100</v>
      </c>
    </row>
    <row r="488" spans="1:9" ht="12.75">
      <c r="A488" s="79" t="s">
        <v>1059</v>
      </c>
      <c r="B488" s="44" t="s">
        <v>52</v>
      </c>
      <c r="C488" s="99">
        <f>C489</f>
        <v>9161021</v>
      </c>
      <c r="D488" s="69" t="s">
        <v>65</v>
      </c>
      <c r="E488" s="69" t="s">
        <v>177</v>
      </c>
      <c r="F488" s="69" t="s">
        <v>174</v>
      </c>
      <c r="G488" s="211">
        <f t="shared" si="88"/>
        <v>21644</v>
      </c>
      <c r="H488" s="211">
        <f t="shared" si="88"/>
        <v>21644</v>
      </c>
      <c r="I488" s="211">
        <f t="shared" si="85"/>
        <v>100</v>
      </c>
    </row>
    <row r="489" spans="1:9" ht="12.75">
      <c r="A489" s="78" t="s">
        <v>1060</v>
      </c>
      <c r="B489" s="44" t="s">
        <v>991</v>
      </c>
      <c r="C489" s="99">
        <v>9161021</v>
      </c>
      <c r="D489" s="69" t="s">
        <v>65</v>
      </c>
      <c r="E489" s="69" t="s">
        <v>177</v>
      </c>
      <c r="F489" s="69" t="s">
        <v>165</v>
      </c>
      <c r="G489" s="212">
        <v>21644</v>
      </c>
      <c r="H489" s="212">
        <v>21644</v>
      </c>
      <c r="I489" s="211">
        <f t="shared" si="85"/>
        <v>100</v>
      </c>
    </row>
    <row r="490" spans="1:9" ht="22.5">
      <c r="A490" s="78" t="s">
        <v>1061</v>
      </c>
      <c r="B490" s="44" t="s">
        <v>73</v>
      </c>
      <c r="C490" s="99">
        <f>C491</f>
        <v>9160082</v>
      </c>
      <c r="D490" s="69"/>
      <c r="E490" s="69"/>
      <c r="F490" s="69"/>
      <c r="G490" s="211">
        <f aca="true" t="shared" si="89" ref="G490:H493">G491</f>
        <v>550033</v>
      </c>
      <c r="H490" s="211">
        <f t="shared" si="89"/>
        <v>369352.78</v>
      </c>
      <c r="I490" s="211">
        <f t="shared" si="85"/>
        <v>67.15102184778004</v>
      </c>
    </row>
    <row r="491" spans="1:9" ht="22.5">
      <c r="A491" s="78" t="s">
        <v>1062</v>
      </c>
      <c r="B491" s="44" t="s">
        <v>66</v>
      </c>
      <c r="C491" s="99">
        <f>C492</f>
        <v>9160082</v>
      </c>
      <c r="D491" s="69" t="s">
        <v>67</v>
      </c>
      <c r="E491" s="69"/>
      <c r="F491" s="69"/>
      <c r="G491" s="211">
        <f t="shared" si="89"/>
        <v>550033</v>
      </c>
      <c r="H491" s="211">
        <f t="shared" si="89"/>
        <v>369352.78</v>
      </c>
      <c r="I491" s="211">
        <f t="shared" si="85"/>
        <v>67.15102184778004</v>
      </c>
    </row>
    <row r="492" spans="1:11" ht="22.5">
      <c r="A492" s="79" t="s">
        <v>1063</v>
      </c>
      <c r="B492" s="44" t="s">
        <v>263</v>
      </c>
      <c r="C492" s="99">
        <f>C493</f>
        <v>9160082</v>
      </c>
      <c r="D492" s="69" t="s">
        <v>68</v>
      </c>
      <c r="E492" s="69"/>
      <c r="F492" s="69"/>
      <c r="G492" s="211">
        <f t="shared" si="89"/>
        <v>550033</v>
      </c>
      <c r="H492" s="211">
        <f t="shared" si="89"/>
        <v>369352.78</v>
      </c>
      <c r="I492" s="211">
        <f t="shared" si="85"/>
        <v>67.15102184778004</v>
      </c>
      <c r="J492" s="207">
        <f>G494+G489+G485+G228</f>
        <v>2059053</v>
      </c>
      <c r="K492" s="207">
        <f>H494+H489+H485+H228</f>
        <v>1774751.7300000002</v>
      </c>
    </row>
    <row r="493" spans="1:9" ht="12.75">
      <c r="A493" s="78" t="s">
        <v>1064</v>
      </c>
      <c r="B493" s="44" t="s">
        <v>52</v>
      </c>
      <c r="C493" s="99">
        <f>C494</f>
        <v>9160082</v>
      </c>
      <c r="D493" s="69" t="s">
        <v>68</v>
      </c>
      <c r="E493" s="69" t="s">
        <v>177</v>
      </c>
      <c r="F493" s="69" t="s">
        <v>174</v>
      </c>
      <c r="G493" s="211">
        <f t="shared" si="89"/>
        <v>550033</v>
      </c>
      <c r="H493" s="211">
        <f t="shared" si="89"/>
        <v>369352.78</v>
      </c>
      <c r="I493" s="211">
        <f t="shared" si="85"/>
        <v>67.15102184778004</v>
      </c>
    </row>
    <row r="494" spans="1:9" ht="12.75">
      <c r="A494" s="78" t="s">
        <v>1065</v>
      </c>
      <c r="B494" s="44" t="s">
        <v>991</v>
      </c>
      <c r="C494" s="99">
        <v>9160082</v>
      </c>
      <c r="D494" s="69" t="s">
        <v>68</v>
      </c>
      <c r="E494" s="69" t="s">
        <v>177</v>
      </c>
      <c r="F494" s="69" t="s">
        <v>165</v>
      </c>
      <c r="G494" s="211">
        <v>550033</v>
      </c>
      <c r="H494" s="211">
        <v>369352.78</v>
      </c>
      <c r="I494" s="211">
        <f t="shared" si="85"/>
        <v>67.15102184778004</v>
      </c>
    </row>
    <row r="495" spans="1:9" ht="12.75">
      <c r="A495" s="78" t="s">
        <v>1066</v>
      </c>
      <c r="B495" s="44" t="s">
        <v>1090</v>
      </c>
      <c r="C495" s="99">
        <v>9160000</v>
      </c>
      <c r="D495" s="69"/>
      <c r="E495" s="69"/>
      <c r="F495" s="69"/>
      <c r="G495" s="211">
        <f>G500+G505</f>
        <v>250880</v>
      </c>
      <c r="H495" s="211">
        <f>H500+H505</f>
        <v>247472</v>
      </c>
      <c r="I495" s="211">
        <f t="shared" si="85"/>
        <v>98.64158163265306</v>
      </c>
    </row>
    <row r="496" spans="1:9" ht="22.5">
      <c r="A496" s="79" t="s">
        <v>1067</v>
      </c>
      <c r="B496" s="103" t="s">
        <v>1092</v>
      </c>
      <c r="C496" s="99">
        <f>C497</f>
        <v>9160041</v>
      </c>
      <c r="D496" s="69"/>
      <c r="E496" s="69"/>
      <c r="F496" s="69"/>
      <c r="G496" s="211">
        <f aca="true" t="shared" si="90" ref="G496:H499">G497</f>
        <v>60000</v>
      </c>
      <c r="H496" s="211">
        <f t="shared" si="90"/>
        <v>56592</v>
      </c>
      <c r="I496" s="211">
        <f t="shared" si="85"/>
        <v>94.32</v>
      </c>
    </row>
    <row r="497" spans="1:9" ht="13.5" customHeight="1">
      <c r="A497" s="78" t="s">
        <v>1068</v>
      </c>
      <c r="B497" s="102" t="s">
        <v>311</v>
      </c>
      <c r="C497" s="99">
        <f>C498</f>
        <v>9160041</v>
      </c>
      <c r="D497" s="69" t="s">
        <v>310</v>
      </c>
      <c r="E497" s="69"/>
      <c r="F497" s="69"/>
      <c r="G497" s="211">
        <f t="shared" si="90"/>
        <v>60000</v>
      </c>
      <c r="H497" s="211">
        <f t="shared" si="90"/>
        <v>56592</v>
      </c>
      <c r="I497" s="211">
        <f t="shared" si="85"/>
        <v>94.32</v>
      </c>
    </row>
    <row r="498" spans="1:9" ht="11.25" customHeight="1">
      <c r="A498" s="78" t="s">
        <v>1069</v>
      </c>
      <c r="B498" s="103" t="s">
        <v>1091</v>
      </c>
      <c r="C498" s="99">
        <f>C499</f>
        <v>9160041</v>
      </c>
      <c r="D498" s="69" t="s">
        <v>313</v>
      </c>
      <c r="E498" s="69"/>
      <c r="F498" s="69"/>
      <c r="G498" s="211">
        <f t="shared" si="90"/>
        <v>60000</v>
      </c>
      <c r="H498" s="211">
        <f t="shared" si="90"/>
        <v>56592</v>
      </c>
      <c r="I498" s="211">
        <f t="shared" si="85"/>
        <v>94.32</v>
      </c>
    </row>
    <row r="499" spans="1:9" ht="12.75">
      <c r="A499" s="78" t="s">
        <v>1070</v>
      </c>
      <c r="B499" s="44" t="s">
        <v>54</v>
      </c>
      <c r="C499" s="99">
        <f>C500</f>
        <v>9160041</v>
      </c>
      <c r="D499" s="69" t="s">
        <v>313</v>
      </c>
      <c r="E499" s="69" t="s">
        <v>203</v>
      </c>
      <c r="F499" s="69" t="s">
        <v>174</v>
      </c>
      <c r="G499" s="211">
        <f t="shared" si="90"/>
        <v>60000</v>
      </c>
      <c r="H499" s="211">
        <f t="shared" si="90"/>
        <v>56592</v>
      </c>
      <c r="I499" s="211">
        <f t="shared" si="85"/>
        <v>94.32</v>
      </c>
    </row>
    <row r="500" spans="1:9" ht="12.75">
      <c r="A500" s="79" t="s">
        <v>1071</v>
      </c>
      <c r="B500" s="44" t="s">
        <v>1093</v>
      </c>
      <c r="C500" s="99">
        <v>9160041</v>
      </c>
      <c r="D500" s="69" t="s">
        <v>313</v>
      </c>
      <c r="E500" s="69" t="s">
        <v>203</v>
      </c>
      <c r="F500" s="69" t="s">
        <v>165</v>
      </c>
      <c r="G500" s="211">
        <v>60000</v>
      </c>
      <c r="H500" s="211">
        <v>56592</v>
      </c>
      <c r="I500" s="211">
        <f t="shared" si="85"/>
        <v>94.32</v>
      </c>
    </row>
    <row r="501" spans="1:9" ht="22.5">
      <c r="A501" s="78" t="s">
        <v>1072</v>
      </c>
      <c r="B501" s="103" t="s">
        <v>1092</v>
      </c>
      <c r="C501" s="99">
        <f>C502</f>
        <v>9160042</v>
      </c>
      <c r="D501" s="69"/>
      <c r="E501" s="69"/>
      <c r="F501" s="69"/>
      <c r="G501" s="211">
        <f aca="true" t="shared" si="91" ref="G501:H504">G502</f>
        <v>190880</v>
      </c>
      <c r="H501" s="211">
        <f t="shared" si="91"/>
        <v>190880</v>
      </c>
      <c r="I501" s="211">
        <f t="shared" si="85"/>
        <v>100</v>
      </c>
    </row>
    <row r="502" spans="1:9" ht="12.75">
      <c r="A502" s="78" t="s">
        <v>1073</v>
      </c>
      <c r="B502" s="102" t="s">
        <v>311</v>
      </c>
      <c r="C502" s="99">
        <f>C503</f>
        <v>9160042</v>
      </c>
      <c r="D502" s="69" t="s">
        <v>310</v>
      </c>
      <c r="E502" s="69"/>
      <c r="F502" s="69"/>
      <c r="G502" s="211">
        <f t="shared" si="91"/>
        <v>190880</v>
      </c>
      <c r="H502" s="211">
        <f t="shared" si="91"/>
        <v>190880</v>
      </c>
      <c r="I502" s="211">
        <f t="shared" si="85"/>
        <v>100</v>
      </c>
    </row>
    <row r="503" spans="1:9" ht="13.5" customHeight="1">
      <c r="A503" s="78" t="s">
        <v>1074</v>
      </c>
      <c r="B503" s="103" t="s">
        <v>1091</v>
      </c>
      <c r="C503" s="99">
        <f>C504</f>
        <v>9160042</v>
      </c>
      <c r="D503" s="69" t="s">
        <v>313</v>
      </c>
      <c r="E503" s="69"/>
      <c r="F503" s="69"/>
      <c r="G503" s="211">
        <f t="shared" si="91"/>
        <v>190880</v>
      </c>
      <c r="H503" s="211">
        <f t="shared" si="91"/>
        <v>190880</v>
      </c>
      <c r="I503" s="211">
        <f t="shared" si="85"/>
        <v>100</v>
      </c>
    </row>
    <row r="504" spans="1:9" ht="12.75">
      <c r="A504" s="79" t="s">
        <v>1075</v>
      </c>
      <c r="B504" s="44" t="s">
        <v>54</v>
      </c>
      <c r="C504" s="99">
        <f>C505</f>
        <v>9160042</v>
      </c>
      <c r="D504" s="69" t="s">
        <v>313</v>
      </c>
      <c r="E504" s="69" t="s">
        <v>203</v>
      </c>
      <c r="F504" s="69" t="s">
        <v>174</v>
      </c>
      <c r="G504" s="211">
        <f t="shared" si="91"/>
        <v>190880</v>
      </c>
      <c r="H504" s="211">
        <f t="shared" si="91"/>
        <v>190880</v>
      </c>
      <c r="I504" s="211">
        <f t="shared" si="85"/>
        <v>100</v>
      </c>
    </row>
    <row r="505" spans="1:9" ht="12.75">
      <c r="A505" s="78" t="s">
        <v>1076</v>
      </c>
      <c r="B505" s="44" t="s">
        <v>1094</v>
      </c>
      <c r="C505" s="99">
        <v>9160042</v>
      </c>
      <c r="D505" s="69" t="s">
        <v>313</v>
      </c>
      <c r="E505" s="69" t="s">
        <v>203</v>
      </c>
      <c r="F505" s="69" t="s">
        <v>165</v>
      </c>
      <c r="G505" s="211">
        <v>190880</v>
      </c>
      <c r="H505" s="211">
        <v>190880</v>
      </c>
      <c r="I505" s="211">
        <f t="shared" si="85"/>
        <v>100</v>
      </c>
    </row>
    <row r="506" spans="1:9" ht="12.75">
      <c r="A506" s="78" t="s">
        <v>1077</v>
      </c>
      <c r="B506" s="44" t="s">
        <v>1095</v>
      </c>
      <c r="C506" s="99">
        <v>9160000</v>
      </c>
      <c r="D506" s="69"/>
      <c r="E506" s="69"/>
      <c r="F506" s="69"/>
      <c r="G506" s="211">
        <f>G511+G516</f>
        <v>427430</v>
      </c>
      <c r="H506" s="211">
        <f>H511+H516</f>
        <v>427430</v>
      </c>
      <c r="I506" s="211">
        <f t="shared" si="85"/>
        <v>100</v>
      </c>
    </row>
    <row r="507" spans="1:9" ht="12.75">
      <c r="A507" s="78" t="s">
        <v>1078</v>
      </c>
      <c r="B507" s="103" t="s">
        <v>320</v>
      </c>
      <c r="C507" s="99">
        <f>C508</f>
        <v>9160051</v>
      </c>
      <c r="D507" s="69"/>
      <c r="E507" s="69"/>
      <c r="F507" s="69"/>
      <c r="G507" s="211">
        <f aca="true" t="shared" si="92" ref="G507:H510">G508</f>
        <v>307430</v>
      </c>
      <c r="H507" s="211">
        <f t="shared" si="92"/>
        <v>307430</v>
      </c>
      <c r="I507" s="211">
        <f t="shared" si="85"/>
        <v>100</v>
      </c>
    </row>
    <row r="508" spans="1:9" ht="12.75">
      <c r="A508" s="79" t="s">
        <v>1079</v>
      </c>
      <c r="B508" s="102" t="s">
        <v>320</v>
      </c>
      <c r="C508" s="99">
        <f>C509</f>
        <v>9160051</v>
      </c>
      <c r="D508" s="69" t="s">
        <v>487</v>
      </c>
      <c r="E508" s="69"/>
      <c r="F508" s="69"/>
      <c r="G508" s="211">
        <f t="shared" si="92"/>
        <v>307430</v>
      </c>
      <c r="H508" s="211">
        <f t="shared" si="92"/>
        <v>307430</v>
      </c>
      <c r="I508" s="211">
        <f t="shared" si="85"/>
        <v>100</v>
      </c>
    </row>
    <row r="509" spans="1:9" ht="11.25" customHeight="1">
      <c r="A509" s="78" t="s">
        <v>1080</v>
      </c>
      <c r="B509" s="103" t="s">
        <v>320</v>
      </c>
      <c r="C509" s="99">
        <f>C510</f>
        <v>9160051</v>
      </c>
      <c r="D509" s="69" t="s">
        <v>487</v>
      </c>
      <c r="E509" s="69"/>
      <c r="F509" s="69"/>
      <c r="G509" s="211">
        <f t="shared" si="92"/>
        <v>307430</v>
      </c>
      <c r="H509" s="211">
        <f t="shared" si="92"/>
        <v>307430</v>
      </c>
      <c r="I509" s="211">
        <f t="shared" si="85"/>
        <v>100</v>
      </c>
    </row>
    <row r="510" spans="1:9" ht="33.75">
      <c r="A510" s="78" t="s">
        <v>1081</v>
      </c>
      <c r="B510" s="44" t="s">
        <v>1096</v>
      </c>
      <c r="C510" s="99">
        <f>C511</f>
        <v>9160051</v>
      </c>
      <c r="D510" s="69" t="s">
        <v>487</v>
      </c>
      <c r="E510" s="69" t="s">
        <v>203</v>
      </c>
      <c r="F510" s="69" t="s">
        <v>174</v>
      </c>
      <c r="G510" s="211">
        <f t="shared" si="92"/>
        <v>307430</v>
      </c>
      <c r="H510" s="211">
        <f t="shared" si="92"/>
        <v>307430</v>
      </c>
      <c r="I510" s="211">
        <f t="shared" si="85"/>
        <v>100</v>
      </c>
    </row>
    <row r="511" spans="1:9" ht="22.5">
      <c r="A511" s="78" t="s">
        <v>1082</v>
      </c>
      <c r="B511" s="44" t="s">
        <v>1097</v>
      </c>
      <c r="C511" s="99">
        <v>9160051</v>
      </c>
      <c r="D511" s="69" t="s">
        <v>487</v>
      </c>
      <c r="E511" s="69" t="s">
        <v>203</v>
      </c>
      <c r="F511" s="69" t="s">
        <v>165</v>
      </c>
      <c r="G511" s="211">
        <v>307430</v>
      </c>
      <c r="H511" s="211">
        <v>307430</v>
      </c>
      <c r="I511" s="211">
        <f t="shared" si="85"/>
        <v>100</v>
      </c>
    </row>
    <row r="512" spans="1:9" ht="12.75">
      <c r="A512" s="79" t="s">
        <v>1083</v>
      </c>
      <c r="B512" s="103" t="s">
        <v>320</v>
      </c>
      <c r="C512" s="99">
        <f>C513</f>
        <v>9160052</v>
      </c>
      <c r="D512" s="69"/>
      <c r="E512" s="69"/>
      <c r="F512" s="69"/>
      <c r="G512" s="211">
        <f aca="true" t="shared" si="93" ref="G512:H515">G513</f>
        <v>120000</v>
      </c>
      <c r="H512" s="211">
        <f t="shared" si="93"/>
        <v>120000</v>
      </c>
      <c r="I512" s="211">
        <f t="shared" si="85"/>
        <v>100</v>
      </c>
    </row>
    <row r="513" spans="1:9" ht="12.75">
      <c r="A513" s="78" t="s">
        <v>1103</v>
      </c>
      <c r="B513" s="102" t="s">
        <v>320</v>
      </c>
      <c r="C513" s="99">
        <f>C514</f>
        <v>9160052</v>
      </c>
      <c r="D513" s="69" t="s">
        <v>487</v>
      </c>
      <c r="E513" s="69"/>
      <c r="F513" s="69"/>
      <c r="G513" s="211">
        <f t="shared" si="93"/>
        <v>120000</v>
      </c>
      <c r="H513" s="211">
        <f t="shared" si="93"/>
        <v>120000</v>
      </c>
      <c r="I513" s="211">
        <f t="shared" si="85"/>
        <v>100</v>
      </c>
    </row>
    <row r="514" spans="1:9" ht="12.75">
      <c r="A514" s="78" t="s">
        <v>1104</v>
      </c>
      <c r="B514" s="103" t="s">
        <v>320</v>
      </c>
      <c r="C514" s="99">
        <f>C515</f>
        <v>9160052</v>
      </c>
      <c r="D514" s="69" t="s">
        <v>487</v>
      </c>
      <c r="E514" s="69"/>
      <c r="F514" s="69"/>
      <c r="G514" s="211">
        <f t="shared" si="93"/>
        <v>120000</v>
      </c>
      <c r="H514" s="211">
        <f t="shared" si="93"/>
        <v>120000</v>
      </c>
      <c r="I514" s="211">
        <f t="shared" si="85"/>
        <v>100</v>
      </c>
    </row>
    <row r="515" spans="1:9" ht="33.75">
      <c r="A515" s="78" t="s">
        <v>1105</v>
      </c>
      <c r="B515" s="44" t="s">
        <v>1096</v>
      </c>
      <c r="C515" s="99">
        <f>C516</f>
        <v>9160052</v>
      </c>
      <c r="D515" s="69" t="s">
        <v>487</v>
      </c>
      <c r="E515" s="69" t="s">
        <v>484</v>
      </c>
      <c r="F515" s="69" t="s">
        <v>174</v>
      </c>
      <c r="G515" s="211">
        <f t="shared" si="93"/>
        <v>120000</v>
      </c>
      <c r="H515" s="211">
        <f t="shared" si="93"/>
        <v>120000</v>
      </c>
      <c r="I515" s="211">
        <f t="shared" si="85"/>
        <v>100</v>
      </c>
    </row>
    <row r="516" spans="1:9" ht="22.5">
      <c r="A516" s="79" t="s">
        <v>1106</v>
      </c>
      <c r="B516" s="44" t="s">
        <v>1097</v>
      </c>
      <c r="C516" s="99">
        <v>9160052</v>
      </c>
      <c r="D516" s="69" t="s">
        <v>487</v>
      </c>
      <c r="E516" s="69" t="s">
        <v>484</v>
      </c>
      <c r="F516" s="69" t="s">
        <v>165</v>
      </c>
      <c r="G516" s="211">
        <v>120000</v>
      </c>
      <c r="H516" s="211">
        <v>120000</v>
      </c>
      <c r="I516" s="211">
        <f t="shared" si="85"/>
        <v>100</v>
      </c>
    </row>
  </sheetData>
  <sheetProtection/>
  <autoFilter ref="A8:G516"/>
  <mergeCells count="8">
    <mergeCell ref="A5:G5"/>
    <mergeCell ref="H9:H10"/>
    <mergeCell ref="I9:I10"/>
    <mergeCell ref="A6:G6"/>
    <mergeCell ref="A9:A10"/>
    <mergeCell ref="B9:B10"/>
    <mergeCell ref="G9:G10"/>
    <mergeCell ref="C9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0"/>
  <sheetViews>
    <sheetView tabSelected="1" view="pageBreakPreview" zoomScale="40" zoomScaleSheetLayoutView="40" zoomScalePageLayoutView="0" workbookViewId="0" topLeftCell="A1">
      <selection activeCell="P2" sqref="P2:Q2"/>
    </sheetView>
  </sheetViews>
  <sheetFormatPr defaultColWidth="9.00390625" defaultRowHeight="75.75" customHeight="1"/>
  <cols>
    <col min="1" max="1" width="33.00390625" style="0" customWidth="1"/>
    <col min="6" max="6" width="23.75390625" style="0" customWidth="1"/>
    <col min="7" max="7" width="63.375" style="0" customWidth="1"/>
    <col min="8" max="8" width="14.75390625" style="0" customWidth="1"/>
    <col min="9" max="9" width="9.625" style="0" customWidth="1"/>
    <col min="10" max="10" width="8.875" style="0" customWidth="1"/>
    <col min="11" max="11" width="12.75390625" style="0" customWidth="1"/>
    <col min="12" max="12" width="15.375" style="0" customWidth="1"/>
    <col min="13" max="13" width="11.375" style="0" customWidth="1"/>
    <col min="14" max="14" width="10.75390625" style="0" customWidth="1"/>
    <col min="15" max="15" width="13.625" style="0" customWidth="1"/>
    <col min="16" max="16" width="47.625" style="132" customWidth="1"/>
    <col min="17" max="17" width="48.875" style="132" customWidth="1"/>
    <col min="18" max="18" width="44.125" style="239" customWidth="1"/>
  </cols>
  <sheetData>
    <row r="1" spans="1:17" ht="46.5" customHeight="1">
      <c r="A1" s="18" t="s">
        <v>322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17"/>
      <c r="Q1" s="218"/>
    </row>
    <row r="2" spans="1:17" ht="78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M2" s="19"/>
      <c r="N2" s="19"/>
      <c r="O2" s="19"/>
      <c r="P2" s="374" t="s">
        <v>1148</v>
      </c>
      <c r="Q2" s="374"/>
    </row>
    <row r="3" spans="1:17" ht="78.75" customHeight="1">
      <c r="A3" s="373" t="s">
        <v>79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</row>
    <row r="4" spans="1:17" ht="78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219"/>
      <c r="Q4" s="219" t="s">
        <v>1129</v>
      </c>
    </row>
    <row r="5" spans="1:18" ht="94.5" customHeight="1">
      <c r="A5" s="35" t="s">
        <v>241</v>
      </c>
      <c r="B5" s="351" t="s">
        <v>80</v>
      </c>
      <c r="C5" s="352"/>
      <c r="D5" s="352"/>
      <c r="E5" s="352"/>
      <c r="F5" s="352"/>
      <c r="G5" s="353"/>
      <c r="H5" s="351" t="s">
        <v>323</v>
      </c>
      <c r="I5" s="352"/>
      <c r="J5" s="352"/>
      <c r="K5" s="352"/>
      <c r="L5" s="352"/>
      <c r="M5" s="352"/>
      <c r="N5" s="352"/>
      <c r="O5" s="353"/>
      <c r="P5" s="231" t="s">
        <v>1118</v>
      </c>
      <c r="Q5" s="237" t="s">
        <v>1141</v>
      </c>
      <c r="R5" s="238" t="s">
        <v>1120</v>
      </c>
    </row>
    <row r="6" spans="1:18" s="16" customFormat="1" ht="132.75" customHeight="1">
      <c r="A6" s="36">
        <v>1</v>
      </c>
      <c r="B6" s="354" t="s">
        <v>42</v>
      </c>
      <c r="C6" s="337"/>
      <c r="D6" s="337"/>
      <c r="E6" s="337"/>
      <c r="F6" s="337"/>
      <c r="G6" s="338"/>
      <c r="H6" s="349"/>
      <c r="I6" s="337"/>
      <c r="J6" s="337"/>
      <c r="K6" s="337"/>
      <c r="L6" s="337"/>
      <c r="M6" s="337"/>
      <c r="N6" s="337"/>
      <c r="O6" s="338"/>
      <c r="P6" s="232">
        <f>P7+P8</f>
        <v>18252087</v>
      </c>
      <c r="Q6" s="221">
        <f>Q7+Q8</f>
        <v>18252087</v>
      </c>
      <c r="R6" s="241">
        <f>Q6*100/P6</f>
        <v>100</v>
      </c>
    </row>
    <row r="7" spans="1:18" s="16" customFormat="1" ht="366.75" customHeight="1">
      <c r="A7" s="43">
        <f>A6+1</f>
        <v>2</v>
      </c>
      <c r="B7" s="339" t="s">
        <v>193</v>
      </c>
      <c r="C7" s="340"/>
      <c r="D7" s="340"/>
      <c r="E7" s="340"/>
      <c r="F7" s="340"/>
      <c r="G7" s="341"/>
      <c r="H7" s="342" t="s">
        <v>324</v>
      </c>
      <c r="I7" s="343"/>
      <c r="J7" s="343"/>
      <c r="K7" s="343"/>
      <c r="L7" s="343"/>
      <c r="M7" s="343"/>
      <c r="N7" s="343"/>
      <c r="O7" s="344"/>
      <c r="P7" s="233">
        <v>1633520</v>
      </c>
      <c r="Q7" s="225">
        <v>1633520</v>
      </c>
      <c r="R7" s="241">
        <f aca="true" t="shared" si="0" ref="R7:R36">Q7*100/P7</f>
        <v>100</v>
      </c>
    </row>
    <row r="8" spans="1:18" s="16" customFormat="1" ht="363" customHeight="1">
      <c r="A8" s="36">
        <v>2</v>
      </c>
      <c r="B8" s="339" t="s">
        <v>191</v>
      </c>
      <c r="C8" s="340"/>
      <c r="D8" s="340"/>
      <c r="E8" s="340"/>
      <c r="F8" s="340"/>
      <c r="G8" s="341"/>
      <c r="H8" s="342" t="s">
        <v>325</v>
      </c>
      <c r="I8" s="343"/>
      <c r="J8" s="343"/>
      <c r="K8" s="343"/>
      <c r="L8" s="343"/>
      <c r="M8" s="343"/>
      <c r="N8" s="343"/>
      <c r="O8" s="344"/>
      <c r="P8" s="233">
        <v>16618567</v>
      </c>
      <c r="Q8" s="225">
        <v>16618567</v>
      </c>
      <c r="R8" s="241">
        <f t="shared" si="0"/>
        <v>100</v>
      </c>
    </row>
    <row r="9" spans="1:18" s="16" customFormat="1" ht="171.75" customHeight="1" hidden="1">
      <c r="A9" s="43">
        <f>A8+1</f>
        <v>3</v>
      </c>
      <c r="B9" s="348" t="s">
        <v>326</v>
      </c>
      <c r="C9" s="340"/>
      <c r="D9" s="340"/>
      <c r="E9" s="340"/>
      <c r="F9" s="340"/>
      <c r="G9" s="341"/>
      <c r="H9" s="342" t="s">
        <v>327</v>
      </c>
      <c r="I9" s="343"/>
      <c r="J9" s="343"/>
      <c r="K9" s="343"/>
      <c r="L9" s="343"/>
      <c r="M9" s="343"/>
      <c r="N9" s="343"/>
      <c r="O9" s="344"/>
      <c r="P9" s="233">
        <v>542.927</v>
      </c>
      <c r="Q9" s="225">
        <v>597.22</v>
      </c>
      <c r="R9" s="241">
        <f t="shared" si="0"/>
        <v>110.0000552560473</v>
      </c>
    </row>
    <row r="10" spans="1:18" s="16" customFormat="1" ht="209.25" customHeight="1" hidden="1">
      <c r="A10" s="36">
        <v>3</v>
      </c>
      <c r="B10" s="348" t="s">
        <v>328</v>
      </c>
      <c r="C10" s="340"/>
      <c r="D10" s="340"/>
      <c r="E10" s="340"/>
      <c r="F10" s="340"/>
      <c r="G10" s="341"/>
      <c r="H10" s="342" t="s">
        <v>329</v>
      </c>
      <c r="I10" s="343"/>
      <c r="J10" s="343"/>
      <c r="K10" s="343"/>
      <c r="L10" s="343"/>
      <c r="M10" s="343"/>
      <c r="N10" s="343"/>
      <c r="O10" s="344"/>
      <c r="P10" s="233">
        <v>330</v>
      </c>
      <c r="Q10" s="225">
        <v>273.886</v>
      </c>
      <c r="R10" s="241">
        <f t="shared" si="0"/>
        <v>82.99575757575758</v>
      </c>
    </row>
    <row r="11" spans="1:18" s="16" customFormat="1" ht="162" customHeight="1" hidden="1">
      <c r="A11" s="43">
        <f>A10+1</f>
        <v>4</v>
      </c>
      <c r="B11" s="348" t="s">
        <v>330</v>
      </c>
      <c r="C11" s="340"/>
      <c r="D11" s="340"/>
      <c r="E11" s="340"/>
      <c r="F11" s="340"/>
      <c r="G11" s="341"/>
      <c r="H11" s="342" t="s">
        <v>331</v>
      </c>
      <c r="I11" s="343"/>
      <c r="J11" s="343"/>
      <c r="K11" s="343"/>
      <c r="L11" s="343"/>
      <c r="M11" s="343"/>
      <c r="N11" s="343"/>
      <c r="O11" s="344"/>
      <c r="P11" s="233">
        <v>22</v>
      </c>
      <c r="Q11" s="225">
        <v>24.2</v>
      </c>
      <c r="R11" s="241">
        <f t="shared" si="0"/>
        <v>110</v>
      </c>
    </row>
    <row r="12" spans="1:18" s="16" customFormat="1" ht="150.75" customHeight="1" hidden="1">
      <c r="A12" s="36">
        <v>4</v>
      </c>
      <c r="B12" s="348" t="s">
        <v>330</v>
      </c>
      <c r="C12" s="340"/>
      <c r="D12" s="340"/>
      <c r="E12" s="340"/>
      <c r="F12" s="340"/>
      <c r="G12" s="341"/>
      <c r="H12" s="342" t="s">
        <v>332</v>
      </c>
      <c r="I12" s="343"/>
      <c r="J12" s="343"/>
      <c r="K12" s="343"/>
      <c r="L12" s="343"/>
      <c r="M12" s="343"/>
      <c r="N12" s="343"/>
      <c r="O12" s="344"/>
      <c r="P12" s="233">
        <v>44</v>
      </c>
      <c r="Q12" s="225">
        <v>48.4</v>
      </c>
      <c r="R12" s="241">
        <f t="shared" si="0"/>
        <v>110</v>
      </c>
    </row>
    <row r="13" spans="1:18" s="16" customFormat="1" ht="140.25" customHeight="1" hidden="1">
      <c r="A13" s="43">
        <f>A12+1</f>
        <v>5</v>
      </c>
      <c r="B13" s="348" t="s">
        <v>333</v>
      </c>
      <c r="C13" s="340"/>
      <c r="D13" s="340"/>
      <c r="E13" s="340"/>
      <c r="F13" s="340"/>
      <c r="G13" s="341"/>
      <c r="H13" s="342" t="s">
        <v>334</v>
      </c>
      <c r="I13" s="343"/>
      <c r="J13" s="343"/>
      <c r="K13" s="343"/>
      <c r="L13" s="343"/>
      <c r="M13" s="343"/>
      <c r="N13" s="343"/>
      <c r="O13" s="344"/>
      <c r="P13" s="233">
        <v>7.7</v>
      </c>
      <c r="Q13" s="225">
        <v>8.47</v>
      </c>
      <c r="R13" s="241">
        <f t="shared" si="0"/>
        <v>110.00000000000001</v>
      </c>
    </row>
    <row r="14" spans="1:18" s="16" customFormat="1" ht="105.75" customHeight="1" hidden="1">
      <c r="A14" s="36">
        <v>5</v>
      </c>
      <c r="B14" s="348" t="s">
        <v>335</v>
      </c>
      <c r="C14" s="340"/>
      <c r="D14" s="340"/>
      <c r="E14" s="340"/>
      <c r="F14" s="340"/>
      <c r="G14" s="341"/>
      <c r="H14" s="342" t="s">
        <v>336</v>
      </c>
      <c r="I14" s="343"/>
      <c r="J14" s="343"/>
      <c r="K14" s="343"/>
      <c r="L14" s="343"/>
      <c r="M14" s="343"/>
      <c r="N14" s="343"/>
      <c r="O14" s="344"/>
      <c r="P14" s="233">
        <v>450</v>
      </c>
      <c r="Q14" s="225"/>
      <c r="R14" s="241">
        <f t="shared" si="0"/>
        <v>0</v>
      </c>
    </row>
    <row r="15" spans="1:18" s="16" customFormat="1" ht="44.25" hidden="1">
      <c r="A15" s="43"/>
      <c r="B15" s="339"/>
      <c r="C15" s="340"/>
      <c r="D15" s="340"/>
      <c r="E15" s="340"/>
      <c r="F15" s="340"/>
      <c r="G15" s="341"/>
      <c r="H15" s="342"/>
      <c r="I15" s="343"/>
      <c r="J15" s="343"/>
      <c r="K15" s="343"/>
      <c r="L15" s="343"/>
      <c r="M15" s="343"/>
      <c r="N15" s="343"/>
      <c r="O15" s="344"/>
      <c r="P15" s="234"/>
      <c r="Q15" s="225"/>
      <c r="R15" s="241" t="e">
        <f t="shared" si="0"/>
        <v>#DIV/0!</v>
      </c>
    </row>
    <row r="16" spans="1:18" s="16" customFormat="1" ht="80.25" customHeight="1">
      <c r="A16" s="43">
        <v>3</v>
      </c>
      <c r="B16" s="345" t="s">
        <v>1142</v>
      </c>
      <c r="C16" s="346"/>
      <c r="D16" s="346"/>
      <c r="E16" s="346"/>
      <c r="F16" s="346"/>
      <c r="G16" s="347"/>
      <c r="H16" s="177"/>
      <c r="I16" s="178"/>
      <c r="J16" s="178"/>
      <c r="K16" s="178"/>
      <c r="L16" s="178"/>
      <c r="M16" s="178"/>
      <c r="N16" s="178"/>
      <c r="O16" s="179"/>
      <c r="P16" s="234">
        <f>P17</f>
        <v>23044</v>
      </c>
      <c r="Q16" s="225">
        <f>Q17</f>
        <v>23044</v>
      </c>
      <c r="R16" s="241">
        <f t="shared" si="0"/>
        <v>100</v>
      </c>
    </row>
    <row r="17" spans="1:18" s="16" customFormat="1" ht="261.75" customHeight="1">
      <c r="A17" s="43">
        <v>4</v>
      </c>
      <c r="B17" s="339" t="s">
        <v>337</v>
      </c>
      <c r="C17" s="340"/>
      <c r="D17" s="340"/>
      <c r="E17" s="340"/>
      <c r="F17" s="340"/>
      <c r="G17" s="341"/>
      <c r="H17" s="342" t="s">
        <v>338</v>
      </c>
      <c r="I17" s="343"/>
      <c r="J17" s="343"/>
      <c r="K17" s="343"/>
      <c r="L17" s="343"/>
      <c r="M17" s="343"/>
      <c r="N17" s="343"/>
      <c r="O17" s="344"/>
      <c r="P17" s="234">
        <v>23044</v>
      </c>
      <c r="Q17" s="225">
        <v>23044</v>
      </c>
      <c r="R17" s="241">
        <f t="shared" si="0"/>
        <v>100</v>
      </c>
    </row>
    <row r="18" spans="1:18" s="16" customFormat="1" ht="105.75" customHeight="1">
      <c r="A18" s="43">
        <v>5</v>
      </c>
      <c r="B18" s="339" t="s">
        <v>320</v>
      </c>
      <c r="C18" s="371"/>
      <c r="D18" s="371"/>
      <c r="E18" s="371"/>
      <c r="F18" s="371"/>
      <c r="G18" s="372"/>
      <c r="H18" s="177"/>
      <c r="I18" s="178"/>
      <c r="J18" s="178"/>
      <c r="K18" s="178"/>
      <c r="L18" s="178"/>
      <c r="M18" s="178"/>
      <c r="N18" s="178"/>
      <c r="O18" s="178"/>
      <c r="P18" s="235">
        <f>P19+P20+P21+P22+P23+P24+P25+P26+P27+P28+P29+P30+P31+P32+P33+P34+P35</f>
        <v>27161358.89</v>
      </c>
      <c r="Q18" s="225">
        <f>Q19+Q20+Q21+Q22+Q23+Q24+Q25+Q26+Q27+Q28+Q29+Q30+Q31+Q32+Q33+Q34+Q35</f>
        <v>23971415.97</v>
      </c>
      <c r="R18" s="241">
        <f t="shared" si="0"/>
        <v>88.25558421830492</v>
      </c>
    </row>
    <row r="19" spans="1:18" s="16" customFormat="1" ht="192.75" customHeight="1" hidden="1">
      <c r="A19" s="43"/>
      <c r="B19" s="350"/>
      <c r="C19" s="337"/>
      <c r="D19" s="337"/>
      <c r="E19" s="337"/>
      <c r="F19" s="337"/>
      <c r="G19" s="338"/>
      <c r="H19" s="334"/>
      <c r="I19" s="335"/>
      <c r="J19" s="335"/>
      <c r="K19" s="335"/>
      <c r="L19" s="335"/>
      <c r="M19" s="335"/>
      <c r="N19" s="335"/>
      <c r="O19" s="335"/>
      <c r="P19" s="236"/>
      <c r="Q19" s="221"/>
      <c r="R19" s="241" t="e">
        <f t="shared" si="0"/>
        <v>#DIV/0!</v>
      </c>
    </row>
    <row r="20" spans="1:18" s="16" customFormat="1" ht="396.75" customHeight="1">
      <c r="A20" s="43">
        <v>6</v>
      </c>
      <c r="B20" s="339" t="s">
        <v>469</v>
      </c>
      <c r="C20" s="340"/>
      <c r="D20" s="340"/>
      <c r="E20" s="340"/>
      <c r="F20" s="340"/>
      <c r="G20" s="341"/>
      <c r="H20" s="342" t="s">
        <v>475</v>
      </c>
      <c r="I20" s="343"/>
      <c r="J20" s="343"/>
      <c r="K20" s="343"/>
      <c r="L20" s="343"/>
      <c r="M20" s="343"/>
      <c r="N20" s="343"/>
      <c r="O20" s="344"/>
      <c r="P20" s="234">
        <v>3131230</v>
      </c>
      <c r="Q20" s="225"/>
      <c r="R20" s="241">
        <f t="shared" si="0"/>
        <v>0</v>
      </c>
    </row>
    <row r="21" spans="1:18" s="16" customFormat="1" ht="285" customHeight="1">
      <c r="A21" s="43">
        <v>7</v>
      </c>
      <c r="B21" s="350" t="s">
        <v>227</v>
      </c>
      <c r="C21" s="337"/>
      <c r="D21" s="337"/>
      <c r="E21" s="337"/>
      <c r="F21" s="337"/>
      <c r="G21" s="338"/>
      <c r="H21" s="334" t="s">
        <v>122</v>
      </c>
      <c r="I21" s="335"/>
      <c r="J21" s="335"/>
      <c r="K21" s="335"/>
      <c r="L21" s="335"/>
      <c r="M21" s="335"/>
      <c r="N21" s="335"/>
      <c r="O21" s="335"/>
      <c r="P21" s="236">
        <v>11200000</v>
      </c>
      <c r="Q21" s="221">
        <v>11200000</v>
      </c>
      <c r="R21" s="241">
        <f t="shared" si="0"/>
        <v>100</v>
      </c>
    </row>
    <row r="22" spans="1:18" s="16" customFormat="1" ht="335.25" customHeight="1">
      <c r="A22" s="43">
        <v>8</v>
      </c>
      <c r="B22" s="336" t="s">
        <v>353</v>
      </c>
      <c r="C22" s="369"/>
      <c r="D22" s="369"/>
      <c r="E22" s="369"/>
      <c r="F22" s="369"/>
      <c r="G22" s="370"/>
      <c r="H22" s="334" t="s">
        <v>153</v>
      </c>
      <c r="I22" s="368"/>
      <c r="J22" s="368"/>
      <c r="K22" s="368"/>
      <c r="L22" s="368"/>
      <c r="M22" s="368"/>
      <c r="N22" s="368"/>
      <c r="O22" s="368"/>
      <c r="P22" s="222">
        <v>1518280</v>
      </c>
      <c r="Q22" s="223">
        <v>1518280</v>
      </c>
      <c r="R22" s="241">
        <f t="shared" si="0"/>
        <v>100</v>
      </c>
    </row>
    <row r="23" spans="1:18" s="16" customFormat="1" ht="234.75" customHeight="1" hidden="1">
      <c r="A23" s="43"/>
      <c r="B23" s="336"/>
      <c r="C23" s="337"/>
      <c r="D23" s="337"/>
      <c r="E23" s="337"/>
      <c r="F23" s="337"/>
      <c r="G23" s="338"/>
      <c r="H23" s="334"/>
      <c r="I23" s="335"/>
      <c r="J23" s="335"/>
      <c r="K23" s="335"/>
      <c r="L23" s="335"/>
      <c r="M23" s="335"/>
      <c r="N23" s="335"/>
      <c r="O23" s="335"/>
      <c r="P23" s="222"/>
      <c r="Q23" s="223"/>
      <c r="R23" s="241" t="e">
        <f t="shared" si="0"/>
        <v>#DIV/0!</v>
      </c>
    </row>
    <row r="24" spans="1:18" s="16" customFormat="1" ht="234.75" customHeight="1" hidden="1">
      <c r="A24" s="43"/>
      <c r="B24" s="336"/>
      <c r="C24" s="337"/>
      <c r="D24" s="337"/>
      <c r="E24" s="337"/>
      <c r="F24" s="337"/>
      <c r="G24" s="338"/>
      <c r="H24" s="334"/>
      <c r="I24" s="335"/>
      <c r="J24" s="335"/>
      <c r="K24" s="335"/>
      <c r="L24" s="335"/>
      <c r="M24" s="335"/>
      <c r="N24" s="335"/>
      <c r="O24" s="335"/>
      <c r="P24" s="222"/>
      <c r="Q24" s="223"/>
      <c r="R24" s="241" t="e">
        <f t="shared" si="0"/>
        <v>#DIV/0!</v>
      </c>
    </row>
    <row r="25" spans="1:18" s="16" customFormat="1" ht="285" customHeight="1">
      <c r="A25" s="43">
        <v>9</v>
      </c>
      <c r="B25" s="336" t="s">
        <v>4</v>
      </c>
      <c r="C25" s="337"/>
      <c r="D25" s="337"/>
      <c r="E25" s="337"/>
      <c r="F25" s="337"/>
      <c r="G25" s="338"/>
      <c r="H25" s="334" t="s">
        <v>154</v>
      </c>
      <c r="I25" s="335"/>
      <c r="J25" s="335"/>
      <c r="K25" s="335"/>
      <c r="L25" s="335"/>
      <c r="M25" s="335"/>
      <c r="N25" s="335"/>
      <c r="O25" s="335"/>
      <c r="P25" s="222">
        <v>148008</v>
      </c>
      <c r="Q25" s="223">
        <v>148008</v>
      </c>
      <c r="R25" s="241">
        <f t="shared" si="0"/>
        <v>100</v>
      </c>
    </row>
    <row r="26" spans="1:18" s="16" customFormat="1" ht="238.5" customHeight="1">
      <c r="A26" s="43">
        <v>10</v>
      </c>
      <c r="B26" s="336" t="s">
        <v>355</v>
      </c>
      <c r="C26" s="337"/>
      <c r="D26" s="337"/>
      <c r="E26" s="337"/>
      <c r="F26" s="337"/>
      <c r="G26" s="338"/>
      <c r="H26" s="334" t="s">
        <v>155</v>
      </c>
      <c r="I26" s="335"/>
      <c r="J26" s="335"/>
      <c r="K26" s="335"/>
      <c r="L26" s="335"/>
      <c r="M26" s="335"/>
      <c r="N26" s="335"/>
      <c r="O26" s="335"/>
      <c r="P26" s="222">
        <v>150000</v>
      </c>
      <c r="Q26" s="223">
        <v>149969.67</v>
      </c>
      <c r="R26" s="241">
        <f t="shared" si="0"/>
        <v>99.97978000000002</v>
      </c>
    </row>
    <row r="27" spans="1:18" s="16" customFormat="1" ht="357.75" customHeight="1">
      <c r="A27" s="43">
        <v>11</v>
      </c>
      <c r="B27" s="336" t="s">
        <v>3</v>
      </c>
      <c r="C27" s="337"/>
      <c r="D27" s="337"/>
      <c r="E27" s="337"/>
      <c r="F27" s="337"/>
      <c r="G27" s="338"/>
      <c r="H27" s="334" t="s">
        <v>156</v>
      </c>
      <c r="I27" s="335"/>
      <c r="J27" s="335"/>
      <c r="K27" s="335"/>
      <c r="L27" s="335"/>
      <c r="M27" s="335"/>
      <c r="N27" s="335"/>
      <c r="O27" s="335"/>
      <c r="P27" s="222">
        <v>56700</v>
      </c>
      <c r="Q27" s="223">
        <v>56700</v>
      </c>
      <c r="R27" s="241">
        <f t="shared" si="0"/>
        <v>100</v>
      </c>
    </row>
    <row r="28" spans="1:18" s="16" customFormat="1" ht="366" customHeight="1">
      <c r="A28" s="43">
        <v>12</v>
      </c>
      <c r="B28" s="336" t="s">
        <v>0</v>
      </c>
      <c r="C28" s="337"/>
      <c r="D28" s="337"/>
      <c r="E28" s="337"/>
      <c r="F28" s="337"/>
      <c r="G28" s="338"/>
      <c r="H28" s="334" t="s">
        <v>157</v>
      </c>
      <c r="I28" s="335"/>
      <c r="J28" s="335"/>
      <c r="K28" s="335"/>
      <c r="L28" s="335"/>
      <c r="M28" s="335"/>
      <c r="N28" s="335"/>
      <c r="O28" s="335"/>
      <c r="P28" s="222">
        <v>8900</v>
      </c>
      <c r="Q28" s="223">
        <v>8900</v>
      </c>
      <c r="R28" s="241">
        <f t="shared" si="0"/>
        <v>100</v>
      </c>
    </row>
    <row r="29" spans="1:18" s="16" customFormat="1" ht="360" customHeight="1">
      <c r="A29" s="43">
        <v>13</v>
      </c>
      <c r="B29" s="336" t="s">
        <v>0</v>
      </c>
      <c r="C29" s="337"/>
      <c r="D29" s="337"/>
      <c r="E29" s="337"/>
      <c r="F29" s="337"/>
      <c r="G29" s="338"/>
      <c r="H29" s="334" t="s">
        <v>158</v>
      </c>
      <c r="I29" s="335"/>
      <c r="J29" s="335"/>
      <c r="K29" s="335"/>
      <c r="L29" s="335"/>
      <c r="M29" s="335"/>
      <c r="N29" s="335"/>
      <c r="O29" s="335"/>
      <c r="P29" s="222">
        <v>20000</v>
      </c>
      <c r="Q29" s="223">
        <v>20000</v>
      </c>
      <c r="R29" s="241">
        <f t="shared" si="0"/>
        <v>100</v>
      </c>
    </row>
    <row r="30" spans="1:18" s="16" customFormat="1" ht="285" customHeight="1">
      <c r="A30" s="43">
        <v>14</v>
      </c>
      <c r="B30" s="336" t="s">
        <v>357</v>
      </c>
      <c r="C30" s="337"/>
      <c r="D30" s="337"/>
      <c r="E30" s="337"/>
      <c r="F30" s="337"/>
      <c r="G30" s="338"/>
      <c r="H30" s="334" t="s">
        <v>159</v>
      </c>
      <c r="I30" s="335"/>
      <c r="J30" s="335"/>
      <c r="K30" s="335"/>
      <c r="L30" s="335"/>
      <c r="M30" s="335"/>
      <c r="N30" s="335"/>
      <c r="O30" s="335"/>
      <c r="P30" s="222">
        <v>636355</v>
      </c>
      <c r="Q30" s="223">
        <v>636355</v>
      </c>
      <c r="R30" s="241">
        <f t="shared" si="0"/>
        <v>100</v>
      </c>
    </row>
    <row r="31" spans="1:18" s="16" customFormat="1" ht="148.5" customHeight="1">
      <c r="A31" s="43">
        <v>15</v>
      </c>
      <c r="B31" s="336" t="s">
        <v>354</v>
      </c>
      <c r="C31" s="337"/>
      <c r="D31" s="337"/>
      <c r="E31" s="337"/>
      <c r="F31" s="337"/>
      <c r="G31" s="338"/>
      <c r="H31" s="334" t="s">
        <v>160</v>
      </c>
      <c r="I31" s="335"/>
      <c r="J31" s="335"/>
      <c r="K31" s="335"/>
      <c r="L31" s="335"/>
      <c r="M31" s="335"/>
      <c r="N31" s="335"/>
      <c r="O31" s="335"/>
      <c r="P31" s="222">
        <v>1476956</v>
      </c>
      <c r="Q31" s="223">
        <v>1418273.41</v>
      </c>
      <c r="R31" s="241">
        <f t="shared" si="0"/>
        <v>96.0267882049296</v>
      </c>
    </row>
    <row r="32" spans="1:18" s="16" customFormat="1" ht="409.5" customHeight="1">
      <c r="A32" s="43">
        <v>16</v>
      </c>
      <c r="B32" s="363" t="s">
        <v>356</v>
      </c>
      <c r="C32" s="364"/>
      <c r="D32" s="364"/>
      <c r="E32" s="364"/>
      <c r="F32" s="364"/>
      <c r="G32" s="365"/>
      <c r="H32" s="366" t="s">
        <v>161</v>
      </c>
      <c r="I32" s="367"/>
      <c r="J32" s="367"/>
      <c r="K32" s="367"/>
      <c r="L32" s="367"/>
      <c r="M32" s="367"/>
      <c r="N32" s="367"/>
      <c r="O32" s="367"/>
      <c r="P32" s="224">
        <v>175965.9</v>
      </c>
      <c r="Q32" s="223">
        <v>175965.9</v>
      </c>
      <c r="R32" s="241">
        <f t="shared" si="0"/>
        <v>100</v>
      </c>
    </row>
    <row r="33" spans="1:18" s="16" customFormat="1" ht="73.5" customHeight="1">
      <c r="A33" s="43">
        <v>17</v>
      </c>
      <c r="B33" s="357" t="s">
        <v>477</v>
      </c>
      <c r="C33" s="358"/>
      <c r="D33" s="358"/>
      <c r="E33" s="358"/>
      <c r="F33" s="358"/>
      <c r="G33" s="359"/>
      <c r="H33" s="360" t="s">
        <v>533</v>
      </c>
      <c r="I33" s="361"/>
      <c r="J33" s="361"/>
      <c r="K33" s="361"/>
      <c r="L33" s="361"/>
      <c r="M33" s="361"/>
      <c r="N33" s="361"/>
      <c r="O33" s="362"/>
      <c r="P33" s="222">
        <v>8517319.99</v>
      </c>
      <c r="Q33" s="223">
        <v>8517319.99</v>
      </c>
      <c r="R33" s="241">
        <f t="shared" si="0"/>
        <v>100</v>
      </c>
    </row>
    <row r="34" spans="1:18" s="16" customFormat="1" ht="159.75" customHeight="1">
      <c r="A34" s="43">
        <v>18</v>
      </c>
      <c r="B34" s="357" t="s">
        <v>916</v>
      </c>
      <c r="C34" s="358"/>
      <c r="D34" s="358"/>
      <c r="E34" s="358"/>
      <c r="F34" s="358"/>
      <c r="G34" s="359"/>
      <c r="H34" s="360" t="s">
        <v>917</v>
      </c>
      <c r="I34" s="361"/>
      <c r="J34" s="361"/>
      <c r="K34" s="361"/>
      <c r="L34" s="361"/>
      <c r="M34" s="361"/>
      <c r="N34" s="361"/>
      <c r="O34" s="362"/>
      <c r="P34" s="222">
        <v>100000</v>
      </c>
      <c r="Q34" s="223">
        <v>100000</v>
      </c>
      <c r="R34" s="241">
        <f t="shared" si="0"/>
        <v>100</v>
      </c>
    </row>
    <row r="35" spans="1:18" s="16" customFormat="1" ht="159.75" customHeight="1">
      <c r="A35" s="43">
        <v>19</v>
      </c>
      <c r="B35" s="357" t="s">
        <v>1113</v>
      </c>
      <c r="C35" s="358"/>
      <c r="D35" s="358"/>
      <c r="E35" s="358"/>
      <c r="F35" s="358"/>
      <c r="G35" s="359"/>
      <c r="H35" s="360" t="s">
        <v>917</v>
      </c>
      <c r="I35" s="361"/>
      <c r="J35" s="361"/>
      <c r="K35" s="361"/>
      <c r="L35" s="361"/>
      <c r="M35" s="361"/>
      <c r="N35" s="361"/>
      <c r="O35" s="362"/>
      <c r="P35" s="222">
        <v>21644</v>
      </c>
      <c r="Q35" s="223">
        <v>21644</v>
      </c>
      <c r="R35" s="241">
        <f t="shared" si="0"/>
        <v>100</v>
      </c>
    </row>
    <row r="36" spans="1:18" s="16" customFormat="1" ht="229.5" customHeight="1">
      <c r="A36" s="43"/>
      <c r="B36" s="355" t="s">
        <v>339</v>
      </c>
      <c r="C36" s="355"/>
      <c r="D36" s="355"/>
      <c r="E36" s="355"/>
      <c r="F36" s="355"/>
      <c r="G36" s="355"/>
      <c r="H36" s="356"/>
      <c r="I36" s="356"/>
      <c r="J36" s="356"/>
      <c r="K36" s="356"/>
      <c r="L36" s="356"/>
      <c r="M36" s="356"/>
      <c r="N36" s="356"/>
      <c r="O36" s="356"/>
      <c r="P36" s="236">
        <f>P18+P16+P6</f>
        <v>45436489.89</v>
      </c>
      <c r="Q36" s="221">
        <f>Q18+Q16+Q6</f>
        <v>42246546.97</v>
      </c>
      <c r="R36" s="241">
        <f t="shared" si="0"/>
        <v>92.97933681117813</v>
      </c>
    </row>
    <row r="37" spans="16:18" s="16" customFormat="1" ht="75.75" customHeight="1">
      <c r="P37" s="220"/>
      <c r="Q37" s="220"/>
      <c r="R37" s="240"/>
    </row>
    <row r="38" spans="16:18" s="16" customFormat="1" ht="75.75" customHeight="1">
      <c r="P38" s="157"/>
      <c r="Q38" s="157"/>
      <c r="R38" s="240"/>
    </row>
    <row r="39" spans="16:18" s="16" customFormat="1" ht="75.75" customHeight="1">
      <c r="P39" s="157"/>
      <c r="Q39" s="157"/>
      <c r="R39" s="240"/>
    </row>
    <row r="40" spans="16:18" s="16" customFormat="1" ht="75.75" customHeight="1">
      <c r="P40" s="157"/>
      <c r="Q40" s="157"/>
      <c r="R40" s="240"/>
    </row>
    <row r="41" spans="16:18" s="16" customFormat="1" ht="75.75" customHeight="1">
      <c r="P41" s="157"/>
      <c r="Q41" s="157"/>
      <c r="R41" s="240"/>
    </row>
    <row r="42" spans="16:18" s="16" customFormat="1" ht="75.75" customHeight="1">
      <c r="P42" s="157"/>
      <c r="Q42" s="157"/>
      <c r="R42" s="240"/>
    </row>
    <row r="43" spans="16:18" s="16" customFormat="1" ht="75.75" customHeight="1">
      <c r="P43" s="157"/>
      <c r="Q43" s="157"/>
      <c r="R43" s="240"/>
    </row>
    <row r="44" spans="16:18" s="16" customFormat="1" ht="75.75" customHeight="1">
      <c r="P44" s="157"/>
      <c r="Q44" s="157"/>
      <c r="R44" s="240"/>
    </row>
    <row r="45" spans="16:18" s="16" customFormat="1" ht="75.75" customHeight="1">
      <c r="P45" s="157"/>
      <c r="Q45" s="157"/>
      <c r="R45" s="240"/>
    </row>
    <row r="46" spans="16:18" s="16" customFormat="1" ht="75.75" customHeight="1">
      <c r="P46" s="157"/>
      <c r="Q46" s="157"/>
      <c r="R46" s="240"/>
    </row>
    <row r="47" spans="16:18" s="16" customFormat="1" ht="75.75" customHeight="1">
      <c r="P47" s="157"/>
      <c r="Q47" s="157"/>
      <c r="R47" s="240"/>
    </row>
    <row r="48" spans="16:18" s="16" customFormat="1" ht="75.75" customHeight="1">
      <c r="P48" s="157"/>
      <c r="Q48" s="157"/>
      <c r="R48" s="240"/>
    </row>
    <row r="49" spans="16:18" s="16" customFormat="1" ht="75.75" customHeight="1">
      <c r="P49" s="157"/>
      <c r="Q49" s="157"/>
      <c r="R49" s="240"/>
    </row>
    <row r="50" spans="16:18" s="16" customFormat="1" ht="75.75" customHeight="1">
      <c r="P50" s="157"/>
      <c r="Q50" s="157"/>
      <c r="R50" s="240"/>
    </row>
    <row r="51" spans="16:18" s="16" customFormat="1" ht="75.75" customHeight="1">
      <c r="P51" s="157"/>
      <c r="Q51" s="157"/>
      <c r="R51" s="240"/>
    </row>
    <row r="52" spans="16:18" s="16" customFormat="1" ht="75.75" customHeight="1">
      <c r="P52" s="157"/>
      <c r="Q52" s="157"/>
      <c r="R52" s="240"/>
    </row>
    <row r="53" spans="16:18" s="16" customFormat="1" ht="75.75" customHeight="1">
      <c r="P53" s="157"/>
      <c r="Q53" s="157"/>
      <c r="R53" s="240"/>
    </row>
    <row r="54" spans="16:18" s="16" customFormat="1" ht="75.75" customHeight="1">
      <c r="P54" s="157"/>
      <c r="Q54" s="157"/>
      <c r="R54" s="240"/>
    </row>
    <row r="55" spans="16:18" s="16" customFormat="1" ht="75.75" customHeight="1">
      <c r="P55" s="157"/>
      <c r="Q55" s="157"/>
      <c r="R55" s="240"/>
    </row>
    <row r="56" spans="16:18" s="16" customFormat="1" ht="75.75" customHeight="1">
      <c r="P56" s="157"/>
      <c r="Q56" s="157"/>
      <c r="R56" s="240"/>
    </row>
    <row r="57" spans="16:18" s="16" customFormat="1" ht="75.75" customHeight="1">
      <c r="P57" s="157"/>
      <c r="Q57" s="157"/>
      <c r="R57" s="240"/>
    </row>
    <row r="58" spans="16:18" s="16" customFormat="1" ht="75.75" customHeight="1">
      <c r="P58" s="157"/>
      <c r="Q58" s="157"/>
      <c r="R58" s="240"/>
    </row>
    <row r="59" spans="16:18" s="16" customFormat="1" ht="75.75" customHeight="1">
      <c r="P59" s="157"/>
      <c r="Q59" s="157"/>
      <c r="R59" s="240"/>
    </row>
    <row r="60" spans="16:18" s="16" customFormat="1" ht="75.75" customHeight="1">
      <c r="P60" s="157"/>
      <c r="Q60" s="157"/>
      <c r="R60" s="240"/>
    </row>
    <row r="61" spans="16:18" s="16" customFormat="1" ht="75.75" customHeight="1">
      <c r="P61" s="157"/>
      <c r="Q61" s="157"/>
      <c r="R61" s="240"/>
    </row>
    <row r="62" spans="16:18" s="16" customFormat="1" ht="75.75" customHeight="1">
      <c r="P62" s="157"/>
      <c r="Q62" s="157"/>
      <c r="R62" s="240"/>
    </row>
    <row r="63" spans="16:18" s="16" customFormat="1" ht="75.75" customHeight="1">
      <c r="P63" s="157"/>
      <c r="Q63" s="157"/>
      <c r="R63" s="240"/>
    </row>
    <row r="64" spans="16:18" s="16" customFormat="1" ht="75.75" customHeight="1">
      <c r="P64" s="157"/>
      <c r="Q64" s="157"/>
      <c r="R64" s="240"/>
    </row>
    <row r="65" spans="16:18" s="16" customFormat="1" ht="75.75" customHeight="1">
      <c r="P65" s="157"/>
      <c r="Q65" s="157"/>
      <c r="R65" s="240"/>
    </row>
    <row r="66" spans="16:18" s="16" customFormat="1" ht="75.75" customHeight="1">
      <c r="P66" s="157"/>
      <c r="Q66" s="157"/>
      <c r="R66" s="240"/>
    </row>
    <row r="67" spans="16:18" s="16" customFormat="1" ht="75.75" customHeight="1">
      <c r="P67" s="157"/>
      <c r="Q67" s="157"/>
      <c r="R67" s="240"/>
    </row>
    <row r="68" spans="16:18" s="16" customFormat="1" ht="75.75" customHeight="1">
      <c r="P68" s="157"/>
      <c r="Q68" s="157"/>
      <c r="R68" s="240"/>
    </row>
    <row r="69" spans="16:18" s="16" customFormat="1" ht="75.75" customHeight="1">
      <c r="P69" s="157"/>
      <c r="Q69" s="157"/>
      <c r="R69" s="240"/>
    </row>
    <row r="70" spans="16:18" s="16" customFormat="1" ht="75.75" customHeight="1">
      <c r="P70" s="157"/>
      <c r="Q70" s="157"/>
      <c r="R70" s="240"/>
    </row>
    <row r="71" spans="16:18" s="16" customFormat="1" ht="75.75" customHeight="1">
      <c r="P71" s="157"/>
      <c r="Q71" s="157"/>
      <c r="R71" s="240"/>
    </row>
    <row r="72" spans="16:18" s="16" customFormat="1" ht="75.75" customHeight="1">
      <c r="P72" s="157"/>
      <c r="Q72" s="157"/>
      <c r="R72" s="240"/>
    </row>
    <row r="73" spans="16:18" s="16" customFormat="1" ht="75.75" customHeight="1">
      <c r="P73" s="157"/>
      <c r="Q73" s="157"/>
      <c r="R73" s="240"/>
    </row>
    <row r="74" spans="16:18" s="16" customFormat="1" ht="75.75" customHeight="1">
      <c r="P74" s="157"/>
      <c r="Q74" s="157"/>
      <c r="R74" s="240"/>
    </row>
    <row r="75" spans="16:18" s="16" customFormat="1" ht="75.75" customHeight="1">
      <c r="P75" s="157"/>
      <c r="Q75" s="157"/>
      <c r="R75" s="240"/>
    </row>
    <row r="76" spans="16:18" s="16" customFormat="1" ht="75.75" customHeight="1">
      <c r="P76" s="157"/>
      <c r="Q76" s="157"/>
      <c r="R76" s="240"/>
    </row>
    <row r="77" spans="16:18" s="16" customFormat="1" ht="75.75" customHeight="1">
      <c r="P77" s="157"/>
      <c r="Q77" s="157"/>
      <c r="R77" s="240"/>
    </row>
    <row r="78" spans="16:18" s="16" customFormat="1" ht="75.75" customHeight="1">
      <c r="P78" s="157"/>
      <c r="Q78" s="157"/>
      <c r="R78" s="240"/>
    </row>
    <row r="79" spans="16:18" s="16" customFormat="1" ht="75.75" customHeight="1">
      <c r="P79" s="157"/>
      <c r="Q79" s="157"/>
      <c r="R79" s="240"/>
    </row>
    <row r="80" spans="16:18" s="16" customFormat="1" ht="75.75" customHeight="1">
      <c r="P80" s="157"/>
      <c r="Q80" s="157"/>
      <c r="R80" s="240"/>
    </row>
    <row r="81" spans="16:18" s="16" customFormat="1" ht="75.75" customHeight="1">
      <c r="P81" s="157"/>
      <c r="Q81" s="157"/>
      <c r="R81" s="240"/>
    </row>
    <row r="82" spans="16:18" s="16" customFormat="1" ht="75.75" customHeight="1">
      <c r="P82" s="157"/>
      <c r="Q82" s="157"/>
      <c r="R82" s="240"/>
    </row>
    <row r="83" spans="16:18" s="16" customFormat="1" ht="75.75" customHeight="1">
      <c r="P83" s="157"/>
      <c r="Q83" s="157"/>
      <c r="R83" s="240"/>
    </row>
    <row r="84" spans="16:18" s="16" customFormat="1" ht="75.75" customHeight="1">
      <c r="P84" s="157"/>
      <c r="Q84" s="157"/>
      <c r="R84" s="240"/>
    </row>
    <row r="85" spans="16:18" s="16" customFormat="1" ht="75.75" customHeight="1">
      <c r="P85" s="157"/>
      <c r="Q85" s="157"/>
      <c r="R85" s="240"/>
    </row>
    <row r="86" spans="16:18" s="16" customFormat="1" ht="75.75" customHeight="1">
      <c r="P86" s="157"/>
      <c r="Q86" s="157"/>
      <c r="R86" s="240"/>
    </row>
    <row r="87" spans="16:18" s="16" customFormat="1" ht="75.75" customHeight="1">
      <c r="P87" s="157"/>
      <c r="Q87" s="157"/>
      <c r="R87" s="240"/>
    </row>
    <row r="88" spans="16:18" s="16" customFormat="1" ht="75.75" customHeight="1">
      <c r="P88" s="157"/>
      <c r="Q88" s="157"/>
      <c r="R88" s="240"/>
    </row>
    <row r="89" spans="16:18" s="16" customFormat="1" ht="75.75" customHeight="1">
      <c r="P89" s="157"/>
      <c r="Q89" s="157"/>
      <c r="R89" s="240"/>
    </row>
    <row r="90" spans="16:18" s="16" customFormat="1" ht="75.75" customHeight="1">
      <c r="P90" s="157"/>
      <c r="Q90" s="157"/>
      <c r="R90" s="240"/>
    </row>
    <row r="91" spans="16:18" s="16" customFormat="1" ht="75.75" customHeight="1">
      <c r="P91" s="157"/>
      <c r="Q91" s="157"/>
      <c r="R91" s="240"/>
    </row>
    <row r="92" spans="16:18" s="16" customFormat="1" ht="75.75" customHeight="1">
      <c r="P92" s="157"/>
      <c r="Q92" s="157"/>
      <c r="R92" s="240"/>
    </row>
    <row r="93" spans="16:18" s="16" customFormat="1" ht="75.75" customHeight="1">
      <c r="P93" s="157"/>
      <c r="Q93" s="157"/>
      <c r="R93" s="240"/>
    </row>
    <row r="94" spans="16:18" s="16" customFormat="1" ht="75.75" customHeight="1">
      <c r="P94" s="157"/>
      <c r="Q94" s="157"/>
      <c r="R94" s="240"/>
    </row>
    <row r="95" spans="16:18" s="16" customFormat="1" ht="75.75" customHeight="1">
      <c r="P95" s="157"/>
      <c r="Q95" s="157"/>
      <c r="R95" s="240"/>
    </row>
    <row r="96" spans="16:18" s="16" customFormat="1" ht="75.75" customHeight="1">
      <c r="P96" s="157"/>
      <c r="Q96" s="157"/>
      <c r="R96" s="240"/>
    </row>
    <row r="97" spans="16:18" s="16" customFormat="1" ht="75.75" customHeight="1">
      <c r="P97" s="157"/>
      <c r="Q97" s="157"/>
      <c r="R97" s="240"/>
    </row>
    <row r="98" spans="16:18" s="16" customFormat="1" ht="75.75" customHeight="1">
      <c r="P98" s="157"/>
      <c r="Q98" s="157"/>
      <c r="R98" s="240"/>
    </row>
    <row r="99" spans="16:18" s="16" customFormat="1" ht="75.75" customHeight="1">
      <c r="P99" s="157"/>
      <c r="Q99" s="157"/>
      <c r="R99" s="240"/>
    </row>
    <row r="100" spans="16:18" s="16" customFormat="1" ht="75.75" customHeight="1">
      <c r="P100" s="157"/>
      <c r="Q100" s="157"/>
      <c r="R100" s="240"/>
    </row>
    <row r="101" spans="16:18" s="16" customFormat="1" ht="75.75" customHeight="1">
      <c r="P101" s="157"/>
      <c r="Q101" s="157"/>
      <c r="R101" s="240"/>
    </row>
    <row r="102" spans="16:18" s="16" customFormat="1" ht="75.75" customHeight="1">
      <c r="P102" s="157"/>
      <c r="Q102" s="157"/>
      <c r="R102" s="240"/>
    </row>
    <row r="103" spans="16:18" s="16" customFormat="1" ht="75.75" customHeight="1">
      <c r="P103" s="157"/>
      <c r="Q103" s="157"/>
      <c r="R103" s="240"/>
    </row>
    <row r="104" spans="16:18" s="16" customFormat="1" ht="75.75" customHeight="1">
      <c r="P104" s="157"/>
      <c r="Q104" s="157"/>
      <c r="R104" s="240"/>
    </row>
    <row r="105" spans="16:18" s="16" customFormat="1" ht="75.75" customHeight="1">
      <c r="P105" s="157"/>
      <c r="Q105" s="157"/>
      <c r="R105" s="240"/>
    </row>
    <row r="106" spans="16:18" s="16" customFormat="1" ht="75.75" customHeight="1">
      <c r="P106" s="157"/>
      <c r="Q106" s="157"/>
      <c r="R106" s="240"/>
    </row>
    <row r="107" spans="16:18" s="16" customFormat="1" ht="75.75" customHeight="1">
      <c r="P107" s="157"/>
      <c r="Q107" s="157"/>
      <c r="R107" s="240"/>
    </row>
    <row r="108" spans="16:18" s="16" customFormat="1" ht="75.75" customHeight="1">
      <c r="P108" s="157"/>
      <c r="Q108" s="157"/>
      <c r="R108" s="240"/>
    </row>
    <row r="109" spans="16:18" s="16" customFormat="1" ht="75.75" customHeight="1">
      <c r="P109" s="157"/>
      <c r="Q109" s="157"/>
      <c r="R109" s="240"/>
    </row>
    <row r="110" spans="16:18" s="16" customFormat="1" ht="75.75" customHeight="1">
      <c r="P110" s="157"/>
      <c r="Q110" s="157"/>
      <c r="R110" s="240"/>
    </row>
    <row r="111" spans="16:18" s="16" customFormat="1" ht="75.75" customHeight="1">
      <c r="P111" s="157"/>
      <c r="Q111" s="157"/>
      <c r="R111" s="240"/>
    </row>
    <row r="112" spans="16:18" s="16" customFormat="1" ht="75.75" customHeight="1">
      <c r="P112" s="157"/>
      <c r="Q112" s="157"/>
      <c r="R112" s="240"/>
    </row>
    <row r="113" spans="16:18" s="16" customFormat="1" ht="75.75" customHeight="1">
      <c r="P113" s="157"/>
      <c r="Q113" s="157"/>
      <c r="R113" s="240"/>
    </row>
    <row r="114" spans="16:18" s="16" customFormat="1" ht="75.75" customHeight="1">
      <c r="P114" s="157"/>
      <c r="Q114" s="157"/>
      <c r="R114" s="240"/>
    </row>
    <row r="115" spans="16:18" s="16" customFormat="1" ht="75.75" customHeight="1">
      <c r="P115" s="157"/>
      <c r="Q115" s="157"/>
      <c r="R115" s="240"/>
    </row>
    <row r="116" spans="16:18" s="16" customFormat="1" ht="75.75" customHeight="1">
      <c r="P116" s="157"/>
      <c r="Q116" s="157"/>
      <c r="R116" s="240"/>
    </row>
    <row r="117" spans="16:18" s="16" customFormat="1" ht="75.75" customHeight="1">
      <c r="P117" s="157"/>
      <c r="Q117" s="157"/>
      <c r="R117" s="240"/>
    </row>
    <row r="118" spans="16:18" s="16" customFormat="1" ht="75.75" customHeight="1">
      <c r="P118" s="157"/>
      <c r="Q118" s="157"/>
      <c r="R118" s="240"/>
    </row>
    <row r="119" spans="16:18" s="16" customFormat="1" ht="75.75" customHeight="1">
      <c r="P119" s="157"/>
      <c r="Q119" s="157"/>
      <c r="R119" s="240"/>
    </row>
    <row r="120" spans="16:18" s="16" customFormat="1" ht="75.75" customHeight="1">
      <c r="P120" s="157"/>
      <c r="Q120" s="157"/>
      <c r="R120" s="240"/>
    </row>
    <row r="121" spans="16:18" s="16" customFormat="1" ht="75.75" customHeight="1">
      <c r="P121" s="157"/>
      <c r="Q121" s="157"/>
      <c r="R121" s="240"/>
    </row>
    <row r="122" spans="16:18" s="16" customFormat="1" ht="75.75" customHeight="1">
      <c r="P122" s="157"/>
      <c r="Q122" s="157"/>
      <c r="R122" s="240"/>
    </row>
    <row r="123" spans="16:18" s="16" customFormat="1" ht="75.75" customHeight="1">
      <c r="P123" s="157"/>
      <c r="Q123" s="157"/>
      <c r="R123" s="240"/>
    </row>
    <row r="124" spans="16:18" s="16" customFormat="1" ht="75.75" customHeight="1">
      <c r="P124" s="157"/>
      <c r="Q124" s="157"/>
      <c r="R124" s="240"/>
    </row>
    <row r="125" spans="16:18" s="16" customFormat="1" ht="75.75" customHeight="1">
      <c r="P125" s="157"/>
      <c r="Q125" s="157"/>
      <c r="R125" s="240"/>
    </row>
    <row r="126" spans="16:18" s="16" customFormat="1" ht="75.75" customHeight="1">
      <c r="P126" s="157"/>
      <c r="Q126" s="157"/>
      <c r="R126" s="240"/>
    </row>
    <row r="127" spans="16:18" s="16" customFormat="1" ht="75.75" customHeight="1">
      <c r="P127" s="157"/>
      <c r="Q127" s="157"/>
      <c r="R127" s="240"/>
    </row>
    <row r="128" spans="16:18" s="16" customFormat="1" ht="75.75" customHeight="1">
      <c r="P128" s="157"/>
      <c r="Q128" s="157"/>
      <c r="R128" s="240"/>
    </row>
    <row r="129" spans="16:18" s="16" customFormat="1" ht="75.75" customHeight="1">
      <c r="P129" s="157"/>
      <c r="Q129" s="157"/>
      <c r="R129" s="240"/>
    </row>
    <row r="130" spans="16:18" s="16" customFormat="1" ht="75.75" customHeight="1">
      <c r="P130" s="157"/>
      <c r="Q130" s="157"/>
      <c r="R130" s="240"/>
    </row>
    <row r="131" spans="16:18" s="16" customFormat="1" ht="75.75" customHeight="1">
      <c r="P131" s="157"/>
      <c r="Q131" s="157"/>
      <c r="R131" s="240"/>
    </row>
    <row r="132" spans="16:18" s="16" customFormat="1" ht="75.75" customHeight="1">
      <c r="P132" s="157"/>
      <c r="Q132" s="157"/>
      <c r="R132" s="240"/>
    </row>
    <row r="133" spans="16:18" s="16" customFormat="1" ht="75.75" customHeight="1">
      <c r="P133" s="157"/>
      <c r="Q133" s="157"/>
      <c r="R133" s="240"/>
    </row>
    <row r="134" spans="16:18" s="16" customFormat="1" ht="75.75" customHeight="1">
      <c r="P134" s="157"/>
      <c r="Q134" s="157"/>
      <c r="R134" s="240"/>
    </row>
    <row r="135" spans="16:18" s="16" customFormat="1" ht="75.75" customHeight="1">
      <c r="P135" s="157"/>
      <c r="Q135" s="157"/>
      <c r="R135" s="240"/>
    </row>
    <row r="136" spans="16:18" s="16" customFormat="1" ht="75.75" customHeight="1">
      <c r="P136" s="157"/>
      <c r="Q136" s="157"/>
      <c r="R136" s="240"/>
    </row>
    <row r="137" spans="16:18" s="16" customFormat="1" ht="75.75" customHeight="1">
      <c r="P137" s="157"/>
      <c r="Q137" s="157"/>
      <c r="R137" s="240"/>
    </row>
    <row r="138" spans="16:18" s="16" customFormat="1" ht="75.75" customHeight="1">
      <c r="P138" s="157"/>
      <c r="Q138" s="157"/>
      <c r="R138" s="240"/>
    </row>
    <row r="139" spans="16:18" s="16" customFormat="1" ht="75.75" customHeight="1">
      <c r="P139" s="157"/>
      <c r="Q139" s="157"/>
      <c r="R139" s="240"/>
    </row>
    <row r="140" spans="16:18" s="16" customFormat="1" ht="75.75" customHeight="1">
      <c r="P140" s="157"/>
      <c r="Q140" s="157"/>
      <c r="R140" s="240"/>
    </row>
  </sheetData>
  <sheetProtection selectLockedCells="1" selectUnlockedCells="1"/>
  <mergeCells count="64">
    <mergeCell ref="B15:G15"/>
    <mergeCell ref="A3:Q3"/>
    <mergeCell ref="P2:Q2"/>
    <mergeCell ref="H8:O8"/>
    <mergeCell ref="B14:G14"/>
    <mergeCell ref="H14:O14"/>
    <mergeCell ref="H13:O13"/>
    <mergeCell ref="B11:G11"/>
    <mergeCell ref="H11:O11"/>
    <mergeCell ref="B35:G35"/>
    <mergeCell ref="H35:O35"/>
    <mergeCell ref="B33:G33"/>
    <mergeCell ref="H33:O33"/>
    <mergeCell ref="H22:O22"/>
    <mergeCell ref="B22:G22"/>
    <mergeCell ref="B30:G30"/>
    <mergeCell ref="H30:O30"/>
    <mergeCell ref="B28:G28"/>
    <mergeCell ref="H28:O28"/>
    <mergeCell ref="B36:G36"/>
    <mergeCell ref="H36:O36"/>
    <mergeCell ref="B34:G34"/>
    <mergeCell ref="H34:O34"/>
    <mergeCell ref="B17:G17"/>
    <mergeCell ref="H17:O17"/>
    <mergeCell ref="B32:G32"/>
    <mergeCell ref="H32:O32"/>
    <mergeCell ref="B29:G29"/>
    <mergeCell ref="H29:O29"/>
    <mergeCell ref="B5:G5"/>
    <mergeCell ref="H5:O5"/>
    <mergeCell ref="B12:G12"/>
    <mergeCell ref="H12:O12"/>
    <mergeCell ref="B8:G8"/>
    <mergeCell ref="B7:G7"/>
    <mergeCell ref="H7:O7"/>
    <mergeCell ref="H9:O9"/>
    <mergeCell ref="B6:G6"/>
    <mergeCell ref="B10:G10"/>
    <mergeCell ref="H10:O10"/>
    <mergeCell ref="H6:O6"/>
    <mergeCell ref="B9:G9"/>
    <mergeCell ref="B21:G21"/>
    <mergeCell ref="H21:O21"/>
    <mergeCell ref="H19:O19"/>
    <mergeCell ref="B19:G19"/>
    <mergeCell ref="B13:G13"/>
    <mergeCell ref="H15:O15"/>
    <mergeCell ref="B20:G20"/>
    <mergeCell ref="H20:O20"/>
    <mergeCell ref="B16:G16"/>
    <mergeCell ref="B31:G31"/>
    <mergeCell ref="H31:O31"/>
    <mergeCell ref="B26:G26"/>
    <mergeCell ref="H26:O26"/>
    <mergeCell ref="B23:G23"/>
    <mergeCell ref="B18:G18"/>
    <mergeCell ref="H23:O23"/>
    <mergeCell ref="B24:G24"/>
    <mergeCell ref="H24:O24"/>
    <mergeCell ref="B25:G25"/>
    <mergeCell ref="H25:O25"/>
    <mergeCell ref="B27:G27"/>
    <mergeCell ref="H27:O27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Никифорова Роза Георгиевна</dc:creator>
  <cp:keywords/>
  <dc:description/>
  <cp:lastModifiedBy>skag</cp:lastModifiedBy>
  <cp:lastPrinted>2016-11-30T04:27:17Z</cp:lastPrinted>
  <dcterms:created xsi:type="dcterms:W3CDTF">2013-11-13T05:58:29Z</dcterms:created>
  <dcterms:modified xsi:type="dcterms:W3CDTF">2016-12-09T03:31:34Z</dcterms:modified>
  <cp:category/>
  <cp:version/>
  <cp:contentType/>
  <cp:contentStatus/>
</cp:coreProperties>
</file>