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tabRatio="619" activeTab="9"/>
  </bookViews>
  <sheets>
    <sheet name="ППП1-1" sheetId="1" r:id="rId1"/>
    <sheet name="ППП2-1" sheetId="2" r:id="rId2"/>
    <sheet name="ППП1-2" sheetId="3" r:id="rId3"/>
    <sheet name="ППП2-2" sheetId="4" r:id="rId4"/>
    <sheet name="ППП1-3" sheetId="5" r:id="rId5"/>
    <sheet name="ППП2-3" sheetId="6" r:id="rId6"/>
    <sheet name="ППП1-4" sheetId="7" r:id="rId7"/>
    <sheet name="ППП2-4" sheetId="8" r:id="rId8"/>
    <sheet name="ПП6" sheetId="9" r:id="rId9"/>
    <sheet name="ПП7" sheetId="10" r:id="rId10"/>
  </sheets>
  <definedNames>
    <definedName name="_xlnm.Print_Area" localSheetId="8">'ПП6'!$A$1:$K$31</definedName>
    <definedName name="_xlnm.Print_Area" localSheetId="9">'ПП7'!$A$1:$G$71</definedName>
    <definedName name="_xlnm.Print_Area" localSheetId="1">'ППП2-1'!$A$1:$L$49</definedName>
    <definedName name="_xlnm.Print_Area" localSheetId="3">'ППП2-2'!$A$1:$L$33</definedName>
    <definedName name="_xlnm.Print_Area" localSheetId="5">'ППП2-3'!$A$1:$M$21</definedName>
    <definedName name="_xlnm.Print_Area" localSheetId="7">'ППП2-4'!$A$1:$L$73</definedName>
  </definedNames>
  <calcPr fullCalcOnLoad="1" refMode="R1C1"/>
</workbook>
</file>

<file path=xl/sharedStrings.xml><?xml version="1.0" encoding="utf-8"?>
<sst xmlns="http://schemas.openxmlformats.org/spreadsheetml/2006/main" count="813" uniqueCount="284">
  <si>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</si>
  <si>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</si>
  <si>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</si>
  <si>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</si>
  <si>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</si>
  <si>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</si>
  <si>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</si>
  <si>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</si>
  <si>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</si>
  <si>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</si>
  <si>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</si>
  <si>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</si>
  <si>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</si>
  <si>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</si>
  <si>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</si>
  <si>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</si>
  <si>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</si>
  <si>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</si>
  <si>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</si>
  <si>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</si>
  <si>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</si>
  <si>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</si>
  <si>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</si>
  <si>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</si>
  <si>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</si>
  <si>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</si>
  <si>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</si>
  <si>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</si>
  <si>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</si>
  <si>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</si>
  <si>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</si>
  <si>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</si>
  <si>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</si>
  <si>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</si>
  <si>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</si>
  <si>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</si>
  <si>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</si>
  <si>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</si>
  <si>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</si>
  <si>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</si>
  <si>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</si>
  <si>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</si>
  <si>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</si>
  <si>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</si>
  <si>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</si>
  <si>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</si>
  <si>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</si>
  <si>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</si>
  <si>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</si>
  <si>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</si>
  <si>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</si>
  <si>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</si>
  <si>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</si>
  <si>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</si>
  <si>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</si>
  <si>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</si>
  <si>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</si>
  <si>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</si>
  <si>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</si>
  <si>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</si>
  <si>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</si>
  <si>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</si>
  <si>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</si>
  <si>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</si>
  <si>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</si>
  <si>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</si>
  <si>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</si>
  <si>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</si>
  <si>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</si>
  <si>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</si>
  <si>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</si>
  <si>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</si>
  <si>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</si>
  <si>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</si>
  <si>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</si>
  <si>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</si>
  <si>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</si>
  <si>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</si>
  <si>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</si>
  <si>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</si>
  <si>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</si>
  <si>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</si>
  <si>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</si>
  <si>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</si>
  <si>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</si>
  <si>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</si>
  <si>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</si>
  <si>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</si>
  <si>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</si>
  <si>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</si>
  <si>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</si>
  <si>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</si>
  <si>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</si>
  <si>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</si>
  <si>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</si>
  <si>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</si>
  <si>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</si>
  <si>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</si>
  <si>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</si>
  <si>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</si>
  <si>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</si>
  <si>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</si>
  <si>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</si>
  <si>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</si>
  <si>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</si>
  <si>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06400S4810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</si>
  <si>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</si>
  <si>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</si>
  <si>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</si>
  <si>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</si>
  <si>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ИТОГО по мероприятию 4.3</t>
  </si>
  <si>
    <t>243</t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</si>
  <si>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</si>
  <si>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ИТОГО по мероприятию 4.4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</si>
  <si>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</si>
  <si>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</si>
  <si>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</si>
  <si>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</si>
  <si>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</si>
  <si>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</si>
  <si>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</si>
  <si>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</si>
  <si>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</si>
  <si>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</si>
  <si>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</si>
  <si>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</si>
  <si>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Итого на 2019-2021 годы</t>
  </si>
  <si>
    <t>0707</t>
  </si>
  <si>
    <t>0620084010</t>
  </si>
  <si>
    <t>0610084010</t>
  </si>
  <si>
    <t xml:space="preserve"> </t>
  </si>
  <si>
    <t>611</t>
  </si>
  <si>
    <t>0640074880</t>
  </si>
  <si>
    <t>0610074880</t>
  </si>
  <si>
    <t>0640074810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</si>
  <si>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</si>
  <si>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</si>
  <si>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</si>
  <si>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</si>
  <si>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</si>
  <si>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</si>
  <si>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</si>
  <si>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</si>
  <si>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06100L5190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</si>
  <si>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</si>
  <si>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</si>
  <si>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</si>
  <si>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</si>
  <si>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</si>
  <si>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</si>
  <si>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</si>
  <si>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</si>
  <si>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</si>
  <si>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</si>
  <si>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</si>
  <si>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</si>
  <si>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</si>
  <si>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</si>
  <si>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</si>
  <si>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</si>
  <si>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</si>
  <si>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</si>
  <si>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</si>
  <si>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</si>
  <si>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</si>
  <si>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</si>
  <si>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</si>
  <si>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</si>
  <si>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</si>
  <si>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</si>
  <si>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</si>
  <si>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</si>
  <si>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</si>
  <si>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</si>
  <si>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</si>
  <si>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</si>
  <si>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</si>
  <si>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капитальный ремонт здания СДК п. Курейка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</si>
  <si>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</si>
  <si>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</si>
  <si>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06400L5190</t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</si>
  <si>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</si>
  <si>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</si>
  <si>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</si>
  <si>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</si>
  <si>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</si>
  <si>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</si>
  <si>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</si>
  <si>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</si>
  <si>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</si>
  <si>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</si>
  <si>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</si>
  <si>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</si>
  <si>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</si>
  <si>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</si>
  <si>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</si>
  <si>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</si>
  <si>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</si>
  <si>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</si>
  <si>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</si>
  <si>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</si>
  <si>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</si>
  <si>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</si>
  <si>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</si>
  <si>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</si>
  <si>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</si>
  <si>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</si>
  <si>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</si>
  <si>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</si>
  <si>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</si>
  <si>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</si>
  <si>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</si>
  <si>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</si>
  <si>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</si>
  <si>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</si>
  <si>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</si>
  <si>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</si>
  <si>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</si>
  <si>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</si>
  <si>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</si>
  <si>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</si>
  <si>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</si>
  <si>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</si>
  <si>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</si>
  <si>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</si>
  <si>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</si>
  <si>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</si>
  <si>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</si>
  <si>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</si>
  <si>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</si>
  <si>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</si>
  <si>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</si>
  <si>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</si>
  <si>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</si>
  <si>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</si>
  <si>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</si>
  <si>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</si>
  <si>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</si>
  <si>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</si>
  <si>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</si>
  <si>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</si>
  <si>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</si>
  <si>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</si>
  <si>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</si>
  <si>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</si>
  <si>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</si>
  <si>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</si>
  <si>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</si>
  <si>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</si>
  <si>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</si>
  <si>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</si>
  <si>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</si>
  <si>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</si>
  <si>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</si>
  <si>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</si>
  <si>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</si>
  <si>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</si>
  <si>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</si>
  <si>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</si>
  <si>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</si>
  <si>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</si>
  <si>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</si>
  <si>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</si>
  <si>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</si>
  <si>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</si>
  <si>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</si>
  <si>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</si>
  <si>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</si>
  <si>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</si>
  <si>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</si>
  <si>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</si>
  <si>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</si>
  <si>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</si>
  <si>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</si>
  <si>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</si>
  <si>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Постановление администрации Туруханского района от 22.12.2011г. № 1890-П «О Порядке ведения реестра расходных обязательств Туруханского района»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</si>
  <si>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</si>
  <si>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</si>
  <si>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создание и обслуживание не менее 6 интернет-сайтов учреждений культуры и дополнительного образования</t>
  </si>
  <si>
    <t>приобретение сценического комплекса</t>
  </si>
  <si>
    <t>0640080610, 0640084010</t>
  </si>
  <si>
    <r>
      <rPr>
        <u val="single"/>
        <sz val="12"/>
        <color indexed="30"/>
        <rFont val="Times New Roman"/>
        <family val="1"/>
      </rPr>
      <t>Мероприятие 4.3</t>
    </r>
    <r>
      <rPr>
        <sz val="12"/>
        <color indexed="30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</si>
  <si>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t>Приложение № 6</t>
  </si>
  <si>
    <t>0640080650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</si>
</sst>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8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4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193" fontId="1" fillId="0" borderId="10" xfId="54" applyNumberFormat="1" applyFont="1" applyFill="1" applyBorder="1" applyAlignment="1">
      <alignment horizontal="right" vertical="center" wrapText="1"/>
      <protection/>
    </xf>
    <xf numFmtId="3" fontId="1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54" applyFont="1">
      <alignment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horizontal="right" vertical="center" wrapText="1"/>
    </xf>
    <xf numFmtId="194" fontId="4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vertical="center" wrapText="1"/>
    </xf>
    <xf numFmtId="194" fontId="4" fillId="32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5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16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194" fontId="8" fillId="0" borderId="0" xfId="0" applyNumberFormat="1" applyFont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2" fontId="1" fillId="0" borderId="0" xfId="0" applyNumberFormat="1" applyFont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4" fillId="32" borderId="15" xfId="54" applyFont="1" applyFill="1" applyBorder="1" applyAlignment="1">
      <alignment horizontal="left" vertical="center" wrapText="1"/>
      <protection/>
    </xf>
    <xf numFmtId="0" fontId="1" fillId="32" borderId="14" xfId="54" applyFont="1" applyFill="1" applyBorder="1" applyAlignment="1">
      <alignment horizontal="left" vertical="center" wrapText="1"/>
      <protection/>
    </xf>
    <xf numFmtId="0" fontId="1" fillId="32" borderId="16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0" fontId="4" fillId="0" borderId="15" xfId="54" applyFont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B15" sqref="B15:I15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9" width="11.00390625" style="0" customWidth="1"/>
  </cols>
  <sheetData>
    <row r="1" spans="5:10" ht="15.75" customHeight="1">
      <c r="E1" s="158" t="s">
        <v>206</v>
      </c>
      <c r="F1" s="158"/>
      <c r="G1" s="158"/>
      <c r="H1" s="158"/>
      <c r="I1" s="158"/>
      <c r="J1" s="6"/>
    </row>
    <row r="2" spans="5:11" ht="71.25" customHeight="1">
      <c r="E2" s="64" t="s">
        <v>207</v>
      </c>
      <c r="F2" s="160" t="s">
        <v>207</v>
      </c>
      <c r="G2" s="160"/>
      <c r="H2" s="160"/>
      <c r="I2" s="160"/>
      <c r="J2" s="64"/>
      <c r="K2" s="64"/>
    </row>
    <row r="3" spans="5:11" ht="12.75" customHeight="1">
      <c r="E3" s="61"/>
      <c r="F3" s="61"/>
      <c r="G3" s="61"/>
      <c r="H3" s="61"/>
      <c r="I3" s="61"/>
      <c r="J3" s="64"/>
      <c r="K3" s="64"/>
    </row>
    <row r="4" spans="1:9" ht="15.75">
      <c r="A4" s="161" t="s">
        <v>208</v>
      </c>
      <c r="B4" s="161"/>
      <c r="C4" s="161"/>
      <c r="D4" s="161"/>
      <c r="E4" s="161"/>
      <c r="F4" s="161"/>
      <c r="G4" s="161"/>
      <c r="H4" s="161"/>
      <c r="I4" s="16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162" t="s">
        <v>0</v>
      </c>
      <c r="B6" s="162" t="s">
        <v>209</v>
      </c>
      <c r="C6" s="162" t="s">
        <v>210</v>
      </c>
      <c r="D6" s="162" t="s">
        <v>211</v>
      </c>
      <c r="E6" s="164" t="s">
        <v>212</v>
      </c>
      <c r="F6" s="165"/>
      <c r="G6" s="165"/>
      <c r="H6" s="165"/>
      <c r="I6" s="166"/>
    </row>
    <row r="7" spans="1:9" ht="15.75">
      <c r="A7" s="163"/>
      <c r="B7" s="163"/>
      <c r="C7" s="163"/>
      <c r="D7" s="163"/>
      <c r="E7" s="2" t="s">
        <v>213</v>
      </c>
      <c r="F7" s="2" t="s">
        <v>84</v>
      </c>
      <c r="G7" s="2" t="s">
        <v>87</v>
      </c>
      <c r="H7" s="2" t="s">
        <v>88</v>
      </c>
      <c r="I7" s="2" t="s">
        <v>121</v>
      </c>
    </row>
    <row r="8" spans="1:9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</row>
    <row r="9" spans="1:9" ht="15.75">
      <c r="A9" s="2">
        <v>1</v>
      </c>
      <c r="B9" s="154" t="s">
        <v>214</v>
      </c>
      <c r="C9" s="155"/>
      <c r="D9" s="155"/>
      <c r="E9" s="155"/>
      <c r="F9" s="155"/>
      <c r="G9" s="155"/>
      <c r="H9" s="155"/>
      <c r="I9" s="156"/>
    </row>
    <row r="10" spans="1:9" ht="15.75">
      <c r="A10" s="2">
        <v>2</v>
      </c>
      <c r="B10" s="154" t="s">
        <v>215</v>
      </c>
      <c r="C10" s="155"/>
      <c r="D10" s="155"/>
      <c r="E10" s="155"/>
      <c r="F10" s="155"/>
      <c r="G10" s="155"/>
      <c r="H10" s="155"/>
      <c r="I10" s="156"/>
    </row>
    <row r="11" spans="1:9" ht="110.25">
      <c r="A11" s="2">
        <v>3</v>
      </c>
      <c r="B11" s="7" t="s">
        <v>216</v>
      </c>
      <c r="C11" s="2" t="s">
        <v>217</v>
      </c>
      <c r="D11" s="2" t="s">
        <v>218</v>
      </c>
      <c r="E11" s="28">
        <v>60</v>
      </c>
      <c r="F11" s="28">
        <v>66</v>
      </c>
      <c r="G11" s="28">
        <v>66</v>
      </c>
      <c r="H11" s="28">
        <v>66</v>
      </c>
      <c r="I11" s="28">
        <v>66</v>
      </c>
    </row>
    <row r="12" spans="1:9" ht="15.75">
      <c r="A12" s="2">
        <v>4</v>
      </c>
      <c r="B12" s="154" t="s">
        <v>219</v>
      </c>
      <c r="C12" s="155"/>
      <c r="D12" s="155"/>
      <c r="E12" s="155"/>
      <c r="F12" s="155"/>
      <c r="G12" s="155"/>
      <c r="H12" s="155"/>
      <c r="I12" s="156"/>
    </row>
    <row r="13" spans="1:10" ht="63">
      <c r="A13" s="2">
        <v>5</v>
      </c>
      <c r="B13" s="7" t="s">
        <v>220</v>
      </c>
      <c r="C13" s="2" t="s">
        <v>221</v>
      </c>
      <c r="D13" s="2" t="s">
        <v>222</v>
      </c>
      <c r="E13" s="120">
        <v>19002</v>
      </c>
      <c r="F13" s="124">
        <v>20345.6</v>
      </c>
      <c r="G13" s="124">
        <v>20700.3</v>
      </c>
      <c r="H13" s="124">
        <v>21252.1</v>
      </c>
      <c r="I13" s="124">
        <v>21238.2</v>
      </c>
      <c r="J13" s="121"/>
    </row>
    <row r="14" spans="1:10" ht="78.75">
      <c r="A14" s="2">
        <v>6</v>
      </c>
      <c r="B14" s="7" t="s">
        <v>223</v>
      </c>
      <c r="C14" s="2" t="s">
        <v>221</v>
      </c>
      <c r="D14" s="2" t="s">
        <v>218</v>
      </c>
      <c r="E14" s="120"/>
      <c r="F14" s="124">
        <v>557.726</v>
      </c>
      <c r="G14" s="124">
        <v>598.9</v>
      </c>
      <c r="H14" s="124">
        <v>611.389</v>
      </c>
      <c r="I14" s="124">
        <v>610.987</v>
      </c>
      <c r="J14" s="121"/>
    </row>
    <row r="15" spans="1:9" ht="15.75">
      <c r="A15" s="2">
        <v>7</v>
      </c>
      <c r="B15" s="157" t="s">
        <v>224</v>
      </c>
      <c r="C15" s="157"/>
      <c r="D15" s="157"/>
      <c r="E15" s="157"/>
      <c r="F15" s="157"/>
      <c r="G15" s="157"/>
      <c r="H15" s="157"/>
      <c r="I15" s="157"/>
    </row>
    <row r="16" spans="1:9" ht="78.75">
      <c r="A16" s="2">
        <v>8</v>
      </c>
      <c r="B16" s="7" t="s">
        <v>225</v>
      </c>
      <c r="C16" s="2" t="s">
        <v>217</v>
      </c>
      <c r="D16" s="2" t="s">
        <v>226</v>
      </c>
      <c r="E16" s="28">
        <v>22.9</v>
      </c>
      <c r="F16" s="51">
        <v>26.68</v>
      </c>
      <c r="G16" s="51">
        <v>26.6</v>
      </c>
      <c r="H16" s="51">
        <v>26.65</v>
      </c>
      <c r="I16" s="51">
        <v>26.65</v>
      </c>
    </row>
    <row r="17" spans="1:9" ht="15.75">
      <c r="A17" s="5"/>
      <c r="B17" s="8"/>
      <c r="C17" s="5"/>
      <c r="D17" s="5"/>
      <c r="E17" s="5"/>
      <c r="F17" s="5"/>
      <c r="G17" s="5"/>
      <c r="H17" s="5"/>
      <c r="I17" s="5"/>
    </row>
    <row r="18" spans="1:9" ht="15.75" customHeight="1" hidden="1">
      <c r="A18" s="122" t="s">
        <v>227</v>
      </c>
      <c r="C18" s="6"/>
      <c r="D18" s="122" t="s">
        <v>68</v>
      </c>
      <c r="E18" s="1"/>
      <c r="F18" s="1"/>
      <c r="G18" s="1"/>
      <c r="H18" s="1"/>
      <c r="I18" s="1"/>
    </row>
    <row r="19" spans="1:9" ht="15.75" hidden="1">
      <c r="A19" s="158"/>
      <c r="B19" s="158"/>
      <c r="C19" s="158"/>
      <c r="D19" s="1"/>
      <c r="E19" s="1"/>
      <c r="F19" s="159"/>
      <c r="G19" s="159"/>
      <c r="H19" s="159"/>
      <c r="I19" s="159"/>
    </row>
    <row r="20" spans="1:9" ht="15.75">
      <c r="A20" s="3"/>
      <c r="B20" s="3"/>
      <c r="C20" s="3"/>
      <c r="D20" s="1"/>
      <c r="E20" s="1"/>
      <c r="F20" s="1"/>
      <c r="G20" s="1"/>
      <c r="H20" s="1"/>
      <c r="I20" s="1"/>
    </row>
    <row r="21" spans="1:9" ht="15.75">
      <c r="A21" s="5"/>
      <c r="B21" s="8"/>
      <c r="C21" s="5"/>
      <c r="D21" s="5"/>
      <c r="E21" s="5"/>
      <c r="F21" s="5"/>
      <c r="G21" s="5"/>
      <c r="H21" s="5"/>
      <c r="I21" s="5"/>
    </row>
    <row r="22" spans="1:10" ht="15.75">
      <c r="A22" s="12"/>
      <c r="B22" s="12"/>
      <c r="C22" s="12"/>
      <c r="D22" s="5"/>
      <c r="E22" s="5"/>
      <c r="F22" s="5"/>
      <c r="G22" s="5"/>
      <c r="H22" s="5"/>
      <c r="I22" s="5"/>
      <c r="J22" s="123"/>
    </row>
    <row r="23" spans="1:10" ht="15.75">
      <c r="A23" s="12"/>
      <c r="B23" s="12"/>
      <c r="C23" s="12"/>
      <c r="D23" s="5"/>
      <c r="E23" s="5"/>
      <c r="F23" s="5"/>
      <c r="G23" s="5"/>
      <c r="H23" s="5"/>
      <c r="I23" s="5"/>
      <c r="J23" s="123"/>
    </row>
    <row r="24" spans="1:10" ht="15.75">
      <c r="A24" s="12"/>
      <c r="B24" s="12"/>
      <c r="C24" s="12"/>
      <c r="D24" s="5"/>
      <c r="E24" s="5"/>
      <c r="F24" s="153"/>
      <c r="G24" s="153"/>
      <c r="H24" s="153"/>
      <c r="I24" s="153"/>
      <c r="J24" s="123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123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123"/>
    </row>
    <row r="27" spans="1:10" ht="15.75">
      <c r="A27" s="5"/>
      <c r="B27" s="5"/>
      <c r="C27" s="5" t="s">
        <v>130</v>
      </c>
      <c r="D27" s="5"/>
      <c r="E27" s="5"/>
      <c r="F27" s="5"/>
      <c r="G27" s="5"/>
      <c r="H27" s="5"/>
      <c r="I27" s="5"/>
      <c r="J27" s="123"/>
    </row>
    <row r="28" spans="1:10" ht="15.75">
      <c r="A28" s="5"/>
      <c r="B28" s="8"/>
      <c r="C28" s="5"/>
      <c r="D28" s="5"/>
      <c r="E28" s="5"/>
      <c r="F28" s="5"/>
      <c r="G28" s="5"/>
      <c r="H28" s="5"/>
      <c r="I28" s="5"/>
      <c r="J28" s="123"/>
    </row>
    <row r="29" spans="1:10" ht="15.75">
      <c r="A29" s="5"/>
      <c r="B29" s="8"/>
      <c r="C29" s="5"/>
      <c r="D29" s="5"/>
      <c r="E29" s="5"/>
      <c r="F29" s="5"/>
      <c r="G29" s="5"/>
      <c r="H29" s="5"/>
      <c r="I29" s="5"/>
      <c r="J29" s="123"/>
    </row>
    <row r="30" spans="1:10" ht="15.75">
      <c r="A30" s="5"/>
      <c r="B30" s="8"/>
      <c r="C30" s="5"/>
      <c r="D30" s="5"/>
      <c r="E30" s="5"/>
      <c r="F30" s="5"/>
      <c r="G30" s="5"/>
      <c r="H30" s="5"/>
      <c r="I30" s="5"/>
      <c r="J30" s="123"/>
    </row>
    <row r="31" spans="1:10" ht="15.75">
      <c r="A31" s="5"/>
      <c r="B31" s="8"/>
      <c r="C31" s="5"/>
      <c r="D31" s="5"/>
      <c r="E31" s="5"/>
      <c r="F31" s="5"/>
      <c r="G31" s="5"/>
      <c r="H31" s="5"/>
      <c r="I31" s="5"/>
      <c r="J31" s="123"/>
    </row>
    <row r="32" spans="1:10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0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</row>
    <row r="34" spans="1:10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</row>
  </sheetData>
  <sheetProtection/>
  <mergeCells count="15">
    <mergeCell ref="E1:I1"/>
    <mergeCell ref="F2:I2"/>
    <mergeCell ref="A4:I4"/>
    <mergeCell ref="A6:A7"/>
    <mergeCell ref="B6:B7"/>
    <mergeCell ref="C6:C7"/>
    <mergeCell ref="D6:D7"/>
    <mergeCell ref="E6:I6"/>
    <mergeCell ref="F24:I24"/>
    <mergeCell ref="B9:I9"/>
    <mergeCell ref="B10:I10"/>
    <mergeCell ref="B12:I12"/>
    <mergeCell ref="B15:I15"/>
    <mergeCell ref="A19:C19"/>
    <mergeCell ref="F19:I19"/>
  </mergeCells>
  <printOptions/>
  <pageMargins left="0.8267716535433072" right="0.27" top="0.31496062992125984" bottom="0.2755905511811024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tabSelected="1" view="pageBreakPreview" zoomScaleSheetLayoutView="100" workbookViewId="0" topLeftCell="B35">
      <selection activeCell="D56" sqref="D56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6.710937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1" spans="4:9" ht="15.75">
      <c r="D1" s="247" t="s">
        <v>122</v>
      </c>
      <c r="E1" s="247"/>
      <c r="F1" s="247"/>
      <c r="G1" s="247"/>
      <c r="H1" s="6"/>
      <c r="I1" s="6"/>
    </row>
    <row r="2" spans="4:9" ht="34.5" customHeight="1">
      <c r="D2" s="247" t="s">
        <v>191</v>
      </c>
      <c r="E2" s="247"/>
      <c r="F2" s="247"/>
      <c r="G2" s="247"/>
      <c r="H2" s="6"/>
      <c r="I2" s="6"/>
    </row>
    <row r="3" spans="4:9" ht="15.75">
      <c r="D3" s="117"/>
      <c r="E3" s="117"/>
      <c r="F3" s="117"/>
      <c r="G3" s="117"/>
      <c r="H3" s="6"/>
      <c r="I3" s="6"/>
    </row>
    <row r="4" spans="1:7" ht="18.75">
      <c r="A4" s="248" t="s">
        <v>89</v>
      </c>
      <c r="B4" s="248"/>
      <c r="C4" s="248"/>
      <c r="D4" s="248"/>
      <c r="E4" s="248"/>
      <c r="F4" s="248"/>
      <c r="G4" s="248"/>
    </row>
    <row r="5" spans="1:7" ht="18.75">
      <c r="A5" s="248" t="s">
        <v>95</v>
      </c>
      <c r="B5" s="248"/>
      <c r="C5" s="248"/>
      <c r="D5" s="248"/>
      <c r="E5" s="248"/>
      <c r="F5" s="248"/>
      <c r="G5" s="248"/>
    </row>
    <row r="6" spans="1:7" ht="18.75">
      <c r="A6" s="248" t="s">
        <v>96</v>
      </c>
      <c r="B6" s="248"/>
      <c r="C6" s="248"/>
      <c r="D6" s="248"/>
      <c r="E6" s="248"/>
      <c r="F6" s="248"/>
      <c r="G6" s="248"/>
    </row>
    <row r="7" spans="1:7" ht="18.75">
      <c r="A7" s="248" t="s">
        <v>97</v>
      </c>
      <c r="B7" s="248"/>
      <c r="C7" s="248"/>
      <c r="D7" s="248"/>
      <c r="E7" s="248"/>
      <c r="F7" s="248"/>
      <c r="G7" s="248"/>
    </row>
    <row r="8" spans="1:7" ht="18.75">
      <c r="A8" s="248" t="s">
        <v>98</v>
      </c>
      <c r="B8" s="248"/>
      <c r="C8" s="248"/>
      <c r="D8" s="248"/>
      <c r="E8" s="248"/>
      <c r="F8" s="248"/>
      <c r="G8" s="248"/>
    </row>
    <row r="9" spans="1:7" ht="18.75">
      <c r="A9" s="248" t="s">
        <v>99</v>
      </c>
      <c r="B9" s="248"/>
      <c r="C9" s="248"/>
      <c r="D9" s="248"/>
      <c r="E9" s="248"/>
      <c r="F9" s="248"/>
      <c r="G9" s="248"/>
    </row>
    <row r="11" spans="1:7" ht="15.75">
      <c r="A11" s="220" t="s">
        <v>8</v>
      </c>
      <c r="B11" s="220" t="s">
        <v>9</v>
      </c>
      <c r="C11" s="220" t="s">
        <v>20</v>
      </c>
      <c r="D11" s="252"/>
      <c r="E11" s="252"/>
      <c r="F11" s="252"/>
      <c r="G11" s="252"/>
    </row>
    <row r="12" spans="1:7" ht="31.5">
      <c r="A12" s="220"/>
      <c r="B12" s="220"/>
      <c r="C12" s="220"/>
      <c r="D12" s="28" t="s">
        <v>87</v>
      </c>
      <c r="E12" s="28" t="s">
        <v>88</v>
      </c>
      <c r="F12" s="28" t="s">
        <v>121</v>
      </c>
      <c r="G12" s="28" t="s">
        <v>126</v>
      </c>
    </row>
    <row r="13" spans="1:7" s="16" customFormat="1" ht="15.75">
      <c r="A13" s="220" t="s">
        <v>10</v>
      </c>
      <c r="B13" s="220" t="s">
        <v>192</v>
      </c>
      <c r="C13" s="18" t="s">
        <v>17</v>
      </c>
      <c r="D13" s="118">
        <f>SUM(D14:D19)</f>
        <v>224542.31000000003</v>
      </c>
      <c r="E13" s="118">
        <f>SUM(E14:E19)</f>
        <v>150905.59600000002</v>
      </c>
      <c r="F13" s="118">
        <f>SUM(F14:F19)</f>
        <v>150904.79200000002</v>
      </c>
      <c r="G13" s="118">
        <f>SUM(D13:F13)</f>
        <v>526352.6980000001</v>
      </c>
    </row>
    <row r="14" spans="1:7" ht="15.75">
      <c r="A14" s="220"/>
      <c r="B14" s="220"/>
      <c r="C14" s="7" t="s">
        <v>18</v>
      </c>
      <c r="D14" s="119"/>
      <c r="E14" s="119"/>
      <c r="F14" s="118"/>
      <c r="G14" s="119"/>
    </row>
    <row r="15" spans="1:7" ht="15.75">
      <c r="A15" s="220"/>
      <c r="B15" s="220"/>
      <c r="C15" s="7" t="s">
        <v>19</v>
      </c>
      <c r="D15" s="119">
        <f aca="true" t="shared" si="0" ref="D15:F18">D21+D27</f>
        <v>527.8</v>
      </c>
      <c r="E15" s="119">
        <f t="shared" si="0"/>
        <v>0</v>
      </c>
      <c r="F15" s="119">
        <f t="shared" si="0"/>
        <v>0</v>
      </c>
      <c r="G15" s="118">
        <f>SUM(D15:F15)</f>
        <v>527.8</v>
      </c>
    </row>
    <row r="16" spans="1:7" ht="15.75">
      <c r="A16" s="220"/>
      <c r="B16" s="220"/>
      <c r="C16" s="7" t="s">
        <v>23</v>
      </c>
      <c r="D16" s="119">
        <f t="shared" si="0"/>
        <v>6051.330000000001</v>
      </c>
      <c r="E16" s="119">
        <f t="shared" si="0"/>
        <v>644.7</v>
      </c>
      <c r="F16" s="119">
        <f t="shared" si="0"/>
        <v>644.7</v>
      </c>
      <c r="G16" s="118">
        <f>SUM(D16:F16)</f>
        <v>7340.7300000000005</v>
      </c>
    </row>
    <row r="17" spans="1:7" ht="15.75">
      <c r="A17" s="220"/>
      <c r="B17" s="220"/>
      <c r="C17" s="7" t="s">
        <v>24</v>
      </c>
      <c r="D17" s="119">
        <f t="shared" si="0"/>
        <v>159110.69100000002</v>
      </c>
      <c r="E17" s="119">
        <f t="shared" si="0"/>
        <v>150260.896</v>
      </c>
      <c r="F17" s="119">
        <f t="shared" si="0"/>
        <v>150260.092</v>
      </c>
      <c r="G17" s="118">
        <f>SUM(D17:F17)</f>
        <v>459631.67900000006</v>
      </c>
    </row>
    <row r="18" spans="1:7" ht="15.75">
      <c r="A18" s="220"/>
      <c r="B18" s="220"/>
      <c r="C18" s="7" t="s">
        <v>21</v>
      </c>
      <c r="D18" s="119">
        <f t="shared" si="0"/>
        <v>58852.489</v>
      </c>
      <c r="E18" s="119">
        <f t="shared" si="0"/>
        <v>0</v>
      </c>
      <c r="F18" s="119">
        <f t="shared" si="0"/>
        <v>0</v>
      </c>
      <c r="G18" s="118"/>
    </row>
    <row r="19" spans="1:7" ht="15.75">
      <c r="A19" s="220"/>
      <c r="B19" s="220"/>
      <c r="C19" s="7" t="s">
        <v>22</v>
      </c>
      <c r="D19" s="119"/>
      <c r="E19" s="119"/>
      <c r="F19" s="119"/>
      <c r="G19" s="118"/>
    </row>
    <row r="20" spans="1:7" s="16" customFormat="1" ht="15.75">
      <c r="A20" s="220"/>
      <c r="B20" s="220"/>
      <c r="C20" s="18" t="s">
        <v>55</v>
      </c>
      <c r="D20" s="118">
        <f>SUM(D21:D25)</f>
        <v>4447.735000000001</v>
      </c>
      <c r="E20" s="118">
        <f>SUM(E21:E25)</f>
        <v>4437.635</v>
      </c>
      <c r="F20" s="118">
        <f>SUM(F21:F25)</f>
        <v>4437.635</v>
      </c>
      <c r="G20" s="118">
        <f>SUM(D20:F20)</f>
        <v>13323.005000000001</v>
      </c>
    </row>
    <row r="21" spans="1:7" ht="15.75">
      <c r="A21" s="220"/>
      <c r="B21" s="220"/>
      <c r="C21" s="7" t="s">
        <v>19</v>
      </c>
      <c r="D21" s="119"/>
      <c r="E21" s="119"/>
      <c r="F21" s="118"/>
      <c r="G21" s="118"/>
    </row>
    <row r="22" spans="1:7" ht="15.75">
      <c r="A22" s="220"/>
      <c r="B22" s="220"/>
      <c r="C22" s="7" t="s">
        <v>23</v>
      </c>
      <c r="D22" s="119">
        <f aca="true" t="shared" si="1" ref="D22:F23">D52</f>
        <v>322.09999999999997</v>
      </c>
      <c r="E22" s="119">
        <f t="shared" si="1"/>
        <v>312</v>
      </c>
      <c r="F22" s="119">
        <f t="shared" si="1"/>
        <v>312</v>
      </c>
      <c r="G22" s="118">
        <f>SUM(D22:F22)</f>
        <v>946.0999999999999</v>
      </c>
    </row>
    <row r="23" spans="1:7" ht="15.75">
      <c r="A23" s="220"/>
      <c r="B23" s="220"/>
      <c r="C23" s="7" t="s">
        <v>24</v>
      </c>
      <c r="D23" s="119">
        <f t="shared" si="1"/>
        <v>4125.635</v>
      </c>
      <c r="E23" s="119">
        <f t="shared" si="1"/>
        <v>4125.635</v>
      </c>
      <c r="F23" s="119">
        <f t="shared" si="1"/>
        <v>4125.635</v>
      </c>
      <c r="G23" s="118">
        <f>SUM(D23:F23)</f>
        <v>12376.905</v>
      </c>
    </row>
    <row r="24" spans="1:7" ht="15.75">
      <c r="A24" s="220"/>
      <c r="B24" s="220"/>
      <c r="C24" s="7" t="s">
        <v>21</v>
      </c>
      <c r="D24" s="119"/>
      <c r="E24" s="119"/>
      <c r="F24" s="119"/>
      <c r="G24" s="118"/>
    </row>
    <row r="25" spans="1:7" ht="15.75">
      <c r="A25" s="220"/>
      <c r="B25" s="220"/>
      <c r="C25" s="7" t="s">
        <v>22</v>
      </c>
      <c r="D25" s="119"/>
      <c r="E25" s="119"/>
      <c r="F25" s="118"/>
      <c r="G25" s="118"/>
    </row>
    <row r="26" spans="1:7" s="16" customFormat="1" ht="15.75">
      <c r="A26" s="220"/>
      <c r="B26" s="220"/>
      <c r="C26" s="18" t="s">
        <v>136</v>
      </c>
      <c r="D26" s="118">
        <f>SUM(D27:D31)</f>
        <v>220094.575</v>
      </c>
      <c r="E26" s="118">
        <f>SUM(E27:E31)</f>
        <v>146467.961</v>
      </c>
      <c r="F26" s="118">
        <f>SUM(F27:F31)</f>
        <v>146467.157</v>
      </c>
      <c r="G26" s="118">
        <f>SUM(D26:F26)</f>
        <v>513029.693</v>
      </c>
    </row>
    <row r="27" spans="1:7" ht="15.75">
      <c r="A27" s="220"/>
      <c r="B27" s="220"/>
      <c r="C27" s="7" t="s">
        <v>19</v>
      </c>
      <c r="D27" s="119">
        <f aca="true" t="shared" si="2" ref="D27:E30">D35+D43+D59</f>
        <v>527.8</v>
      </c>
      <c r="E27" s="119">
        <f t="shared" si="2"/>
        <v>0</v>
      </c>
      <c r="F27" s="119">
        <f>E27</f>
        <v>0</v>
      </c>
      <c r="G27" s="118">
        <f>SUM(D27:F27)</f>
        <v>527.8</v>
      </c>
    </row>
    <row r="28" spans="1:7" ht="15.75">
      <c r="A28" s="220"/>
      <c r="B28" s="220"/>
      <c r="C28" s="7" t="s">
        <v>23</v>
      </c>
      <c r="D28" s="119">
        <f t="shared" si="2"/>
        <v>5729.2300000000005</v>
      </c>
      <c r="E28" s="119">
        <f t="shared" si="2"/>
        <v>332.7</v>
      </c>
      <c r="F28" s="119">
        <f>E28</f>
        <v>332.7</v>
      </c>
      <c r="G28" s="118">
        <f>SUM(D28:F28)</f>
        <v>6394.63</v>
      </c>
    </row>
    <row r="29" spans="1:7" ht="15.75">
      <c r="A29" s="220"/>
      <c r="B29" s="220"/>
      <c r="C29" s="7" t="s">
        <v>24</v>
      </c>
      <c r="D29" s="119">
        <f t="shared" si="2"/>
        <v>154985.056</v>
      </c>
      <c r="E29" s="119">
        <f t="shared" si="2"/>
        <v>146135.261</v>
      </c>
      <c r="F29" s="119">
        <f>F37+F45+F61</f>
        <v>146134.457</v>
      </c>
      <c r="G29" s="118">
        <f>SUM(D29:F29)</f>
        <v>447254.77400000003</v>
      </c>
    </row>
    <row r="30" spans="1:7" ht="15.75">
      <c r="A30" s="220"/>
      <c r="B30" s="220"/>
      <c r="C30" s="7" t="s">
        <v>21</v>
      </c>
      <c r="D30" s="119">
        <f t="shared" si="2"/>
        <v>58852.489</v>
      </c>
      <c r="E30" s="119">
        <f t="shared" si="2"/>
        <v>0</v>
      </c>
      <c r="F30" s="119">
        <f>F38+F46+F62</f>
        <v>0</v>
      </c>
      <c r="G30" s="118"/>
    </row>
    <row r="31" spans="1:7" ht="15.75">
      <c r="A31" s="220"/>
      <c r="B31" s="220"/>
      <c r="C31" s="7" t="s">
        <v>22</v>
      </c>
      <c r="D31" s="119"/>
      <c r="E31" s="119"/>
      <c r="F31" s="118"/>
      <c r="G31" s="118"/>
    </row>
    <row r="32" spans="1:7" ht="15.75">
      <c r="A32" s="220" t="s">
        <v>16</v>
      </c>
      <c r="B32" s="220" t="s">
        <v>60</v>
      </c>
      <c r="C32" s="18" t="s">
        <v>17</v>
      </c>
      <c r="D32" s="118">
        <f>D34</f>
        <v>51351.766</v>
      </c>
      <c r="E32" s="118">
        <f>E34</f>
        <v>29299.997000000003</v>
      </c>
      <c r="F32" s="118">
        <f>F34</f>
        <v>29308.691000000003</v>
      </c>
      <c r="G32" s="118">
        <f>SUM(D32:F32)</f>
        <v>109960.45400000001</v>
      </c>
    </row>
    <row r="33" spans="1:7" ht="15.75">
      <c r="A33" s="220"/>
      <c r="B33" s="220"/>
      <c r="C33" s="7" t="s">
        <v>18</v>
      </c>
      <c r="D33" s="119"/>
      <c r="E33" s="119"/>
      <c r="F33" s="118"/>
      <c r="G33" s="118"/>
    </row>
    <row r="34" spans="1:7" ht="15.75">
      <c r="A34" s="220"/>
      <c r="B34" s="220"/>
      <c r="C34" s="18" t="s">
        <v>136</v>
      </c>
      <c r="D34" s="118">
        <f>SUM(D35:D39)</f>
        <v>51351.766</v>
      </c>
      <c r="E34" s="118">
        <f>SUM(E35:E39)</f>
        <v>29299.997000000003</v>
      </c>
      <c r="F34" s="118">
        <f>SUM(F35:F37)</f>
        <v>29308.691000000003</v>
      </c>
      <c r="G34" s="118">
        <f>SUM(D34:F34)</f>
        <v>109960.45400000001</v>
      </c>
    </row>
    <row r="35" spans="1:7" ht="15.75">
      <c r="A35" s="220"/>
      <c r="B35" s="220"/>
      <c r="C35" s="7" t="s">
        <v>19</v>
      </c>
      <c r="D35" s="119">
        <f>'ППП2-1'!H28</f>
        <v>17.8</v>
      </c>
      <c r="E35" s="119">
        <f>'ППП2-1'!I28</f>
        <v>0</v>
      </c>
      <c r="F35" s="119">
        <f>'ППП2-1'!J28</f>
        <v>0</v>
      </c>
      <c r="G35" s="118">
        <f>SUM(D35:F35)</f>
        <v>17.8</v>
      </c>
    </row>
    <row r="36" spans="1:7" ht="15.75">
      <c r="A36" s="220"/>
      <c r="B36" s="220"/>
      <c r="C36" s="7" t="s">
        <v>23</v>
      </c>
      <c r="D36" s="151">
        <f>'ППП2-1'!H29+'ППП2-1'!H33</f>
        <v>331.6</v>
      </c>
      <c r="E36" s="151">
        <f>'ППП2-1'!I29+'ППП2-1'!I33</f>
        <v>0</v>
      </c>
      <c r="F36" s="151">
        <f>'ППП2-1'!J29+'ППП2-1'!J33</f>
        <v>0</v>
      </c>
      <c r="G36" s="152">
        <f>SUM(D36:F36)</f>
        <v>331.6</v>
      </c>
    </row>
    <row r="37" spans="1:7" ht="15.75">
      <c r="A37" s="220"/>
      <c r="B37" s="220"/>
      <c r="C37" s="7" t="s">
        <v>24</v>
      </c>
      <c r="D37" s="151">
        <f>'ППП2-1'!H8-D35-D36-D38</f>
        <v>29344.561</v>
      </c>
      <c r="E37" s="151">
        <f>'ППП2-1'!I8-E35-E36-E38</f>
        <v>29299.997000000003</v>
      </c>
      <c r="F37" s="151">
        <f>'ППП2-1'!J8-F35-F36-F38</f>
        <v>29308.691000000003</v>
      </c>
      <c r="G37" s="152">
        <f>SUM(D37:F37)</f>
        <v>87953.24900000001</v>
      </c>
    </row>
    <row r="38" spans="1:7" ht="15.75">
      <c r="A38" s="220"/>
      <c r="B38" s="220"/>
      <c r="C38" s="7" t="s">
        <v>26</v>
      </c>
      <c r="D38" s="151">
        <v>21657.805</v>
      </c>
      <c r="E38" s="151">
        <v>0</v>
      </c>
      <c r="F38" s="151">
        <v>0</v>
      </c>
      <c r="G38" s="152">
        <f>SUM(D38:F38)</f>
        <v>21657.805</v>
      </c>
    </row>
    <row r="39" spans="1:7" ht="15.75">
      <c r="A39" s="220"/>
      <c r="B39" s="220"/>
      <c r="C39" s="7" t="s">
        <v>22</v>
      </c>
      <c r="D39" s="151"/>
      <c r="E39" s="151"/>
      <c r="F39" s="152"/>
      <c r="G39" s="152"/>
    </row>
    <row r="40" spans="1:7" ht="15.75">
      <c r="A40" s="220" t="s">
        <v>61</v>
      </c>
      <c r="B40" s="220" t="s">
        <v>64</v>
      </c>
      <c r="C40" s="18" t="s">
        <v>17</v>
      </c>
      <c r="D40" s="152">
        <f>D42</f>
        <v>66390.72</v>
      </c>
      <c r="E40" s="152">
        <f>E42</f>
        <v>30450.05</v>
      </c>
      <c r="F40" s="152">
        <f>F42</f>
        <v>30435.484999999997</v>
      </c>
      <c r="G40" s="152">
        <f>SUM(D40:F40)</f>
        <v>127276.255</v>
      </c>
    </row>
    <row r="41" spans="1:7" ht="15.75">
      <c r="A41" s="220"/>
      <c r="B41" s="220"/>
      <c r="C41" s="7" t="s">
        <v>18</v>
      </c>
      <c r="D41" s="151"/>
      <c r="E41" s="151"/>
      <c r="F41" s="152"/>
      <c r="G41" s="152"/>
    </row>
    <row r="42" spans="1:7" ht="15.75">
      <c r="A42" s="220"/>
      <c r="B42" s="220"/>
      <c r="C42" s="18" t="s">
        <v>136</v>
      </c>
      <c r="D42" s="152">
        <f>SUM(D43:D47)</f>
        <v>66390.72</v>
      </c>
      <c r="E42" s="152">
        <f>SUM(E43:E47)</f>
        <v>30450.05</v>
      </c>
      <c r="F42" s="152">
        <f>SUM(F43:F45)</f>
        <v>30435.484999999997</v>
      </c>
      <c r="G42" s="152">
        <f>SUM(D42:F42)</f>
        <v>127276.255</v>
      </c>
    </row>
    <row r="43" spans="1:7" ht="15.75">
      <c r="A43" s="220"/>
      <c r="B43" s="220"/>
      <c r="C43" s="7" t="s">
        <v>19</v>
      </c>
      <c r="D43" s="151"/>
      <c r="E43" s="151"/>
      <c r="F43" s="152"/>
      <c r="G43" s="152"/>
    </row>
    <row r="44" spans="1:7" ht="15.75">
      <c r="A44" s="220"/>
      <c r="B44" s="220"/>
      <c r="C44" s="7" t="s">
        <v>23</v>
      </c>
      <c r="D44" s="151">
        <f>'ППП2-2'!H28</f>
        <v>0</v>
      </c>
      <c r="E44" s="151">
        <f>'ППП2-2'!I28</f>
        <v>0</v>
      </c>
      <c r="F44" s="151">
        <f>'ППП2-2'!J28</f>
        <v>0</v>
      </c>
      <c r="G44" s="152">
        <f>SUM(D44:F44)</f>
        <v>0</v>
      </c>
    </row>
    <row r="45" spans="1:7" ht="15.75">
      <c r="A45" s="220"/>
      <c r="B45" s="220"/>
      <c r="C45" s="7" t="s">
        <v>24</v>
      </c>
      <c r="D45" s="151">
        <f>32513.491+140.56</f>
        <v>32654.051000000003</v>
      </c>
      <c r="E45" s="151">
        <f>'ППП2-2'!I8-E44-E46</f>
        <v>30450.05</v>
      </c>
      <c r="F45" s="151">
        <f>'ППП2-2'!J8-F44-F46</f>
        <v>30435.484999999997</v>
      </c>
      <c r="G45" s="152">
        <f>SUM(D45:F45)</f>
        <v>93539.586</v>
      </c>
    </row>
    <row r="46" spans="1:7" ht="15.75">
      <c r="A46" s="220"/>
      <c r="B46" s="220"/>
      <c r="C46" s="7" t="s">
        <v>26</v>
      </c>
      <c r="D46" s="151">
        <v>33736.669</v>
      </c>
      <c r="E46" s="151">
        <v>0</v>
      </c>
      <c r="F46" s="151">
        <v>0</v>
      </c>
      <c r="G46" s="152">
        <f>SUM(D46:F46)</f>
        <v>33736.669</v>
      </c>
    </row>
    <row r="47" spans="1:7" ht="15.75">
      <c r="A47" s="220"/>
      <c r="B47" s="220"/>
      <c r="C47" s="7" t="s">
        <v>22</v>
      </c>
      <c r="D47" s="151"/>
      <c r="E47" s="151"/>
      <c r="F47" s="152"/>
      <c r="G47" s="152"/>
    </row>
    <row r="48" spans="1:7" ht="15.75">
      <c r="A48" s="220" t="s">
        <v>62</v>
      </c>
      <c r="B48" s="220" t="s">
        <v>65</v>
      </c>
      <c r="C48" s="18" t="s">
        <v>17</v>
      </c>
      <c r="D48" s="152">
        <f>D50</f>
        <v>4447.735000000001</v>
      </c>
      <c r="E48" s="152">
        <f>E50</f>
        <v>4437.635</v>
      </c>
      <c r="F48" s="152">
        <f>E48</f>
        <v>4437.635</v>
      </c>
      <c r="G48" s="152">
        <f>SUM(D48:F48)</f>
        <v>13323.005000000001</v>
      </c>
    </row>
    <row r="49" spans="1:7" ht="15.75">
      <c r="A49" s="220"/>
      <c r="B49" s="220"/>
      <c r="C49" s="7" t="s">
        <v>18</v>
      </c>
      <c r="D49" s="151"/>
      <c r="E49" s="151"/>
      <c r="F49" s="152"/>
      <c r="G49" s="152"/>
    </row>
    <row r="50" spans="1:7" ht="15.75">
      <c r="A50" s="220"/>
      <c r="B50" s="220"/>
      <c r="C50" s="18" t="s">
        <v>55</v>
      </c>
      <c r="D50" s="152">
        <f>SUM(D51:D55)</f>
        <v>4447.735000000001</v>
      </c>
      <c r="E50" s="152">
        <f>SUM(E51:E55)</f>
        <v>4437.635</v>
      </c>
      <c r="F50" s="152">
        <f>E50</f>
        <v>4437.635</v>
      </c>
      <c r="G50" s="152">
        <f>SUM(D50:F50)</f>
        <v>13323.005000000001</v>
      </c>
    </row>
    <row r="51" spans="1:7" ht="15.75">
      <c r="A51" s="220"/>
      <c r="B51" s="220"/>
      <c r="C51" s="7" t="s">
        <v>19</v>
      </c>
      <c r="D51" s="151"/>
      <c r="E51" s="151"/>
      <c r="F51" s="152"/>
      <c r="G51" s="152"/>
    </row>
    <row r="52" spans="1:7" ht="15.75">
      <c r="A52" s="220"/>
      <c r="B52" s="220"/>
      <c r="C52" s="7" t="s">
        <v>23</v>
      </c>
      <c r="D52" s="151">
        <f>'ППП2-3'!I17</f>
        <v>322.09999999999997</v>
      </c>
      <c r="E52" s="151">
        <f>'ППП2-3'!J17</f>
        <v>312</v>
      </c>
      <c r="F52" s="151">
        <f>'ППП2-3'!K17</f>
        <v>312</v>
      </c>
      <c r="G52" s="152">
        <f>SUM(D52:F52)</f>
        <v>946.0999999999999</v>
      </c>
    </row>
    <row r="53" spans="1:7" ht="15.75">
      <c r="A53" s="220"/>
      <c r="B53" s="220"/>
      <c r="C53" s="7" t="s">
        <v>24</v>
      </c>
      <c r="D53" s="151">
        <f>'ППП2-3'!I12</f>
        <v>4125.635</v>
      </c>
      <c r="E53" s="151">
        <f>'ППП2-3'!J12</f>
        <v>4125.635</v>
      </c>
      <c r="F53" s="151">
        <f>'ППП2-3'!K12</f>
        <v>4125.635</v>
      </c>
      <c r="G53" s="152">
        <f>SUM(D53:F53)</f>
        <v>12376.905</v>
      </c>
    </row>
    <row r="54" spans="1:7" ht="15.75">
      <c r="A54" s="220"/>
      <c r="B54" s="220"/>
      <c r="C54" s="7" t="s">
        <v>26</v>
      </c>
      <c r="D54" s="151"/>
      <c r="E54" s="151"/>
      <c r="F54" s="151"/>
      <c r="G54" s="152"/>
    </row>
    <row r="55" spans="1:7" ht="15.75">
      <c r="A55" s="220"/>
      <c r="B55" s="220"/>
      <c r="C55" s="7" t="s">
        <v>22</v>
      </c>
      <c r="D55" s="151"/>
      <c r="E55" s="151"/>
      <c r="F55" s="152"/>
      <c r="G55" s="152"/>
    </row>
    <row r="56" spans="1:7" ht="15.75">
      <c r="A56" s="220" t="s">
        <v>63</v>
      </c>
      <c r="B56" s="220" t="s">
        <v>66</v>
      </c>
      <c r="C56" s="18" t="s">
        <v>17</v>
      </c>
      <c r="D56" s="152">
        <f>D58</f>
        <v>102352.089</v>
      </c>
      <c r="E56" s="152">
        <f>E58</f>
        <v>86717.91399999999</v>
      </c>
      <c r="F56" s="152">
        <f>F58</f>
        <v>86722.981</v>
      </c>
      <c r="G56" s="152">
        <f>SUM(D56:F56)</f>
        <v>275792.984</v>
      </c>
    </row>
    <row r="57" spans="1:7" ht="15.75">
      <c r="A57" s="220"/>
      <c r="B57" s="220"/>
      <c r="C57" s="7" t="s">
        <v>18</v>
      </c>
      <c r="D57" s="151"/>
      <c r="E57" s="151"/>
      <c r="F57" s="152"/>
      <c r="G57" s="152"/>
    </row>
    <row r="58" spans="1:7" ht="15.75">
      <c r="A58" s="220"/>
      <c r="B58" s="220"/>
      <c r="C58" s="18" t="s">
        <v>136</v>
      </c>
      <c r="D58" s="152">
        <f>SUM(D59:D63)</f>
        <v>102352.089</v>
      </c>
      <c r="E58" s="152">
        <f>SUM(E59:E63)</f>
        <v>86717.91399999999</v>
      </c>
      <c r="F58" s="152">
        <f>SUM(F59:F63)</f>
        <v>86722.981</v>
      </c>
      <c r="G58" s="152">
        <f>SUM(D58:F58)</f>
        <v>275792.984</v>
      </c>
    </row>
    <row r="59" spans="1:7" ht="15.75">
      <c r="A59" s="220"/>
      <c r="B59" s="220"/>
      <c r="C59" s="7" t="s">
        <v>19</v>
      </c>
      <c r="D59" s="151">
        <f>'ППП2-4'!H20+'ППП2-4'!H30</f>
        <v>510</v>
      </c>
      <c r="E59" s="151">
        <f>'ППП2-4'!I20+'ППП2-4'!I30</f>
        <v>0</v>
      </c>
      <c r="F59" s="151">
        <f>'ППП2-4'!J20+'ППП2-4'!J30</f>
        <v>0</v>
      </c>
      <c r="G59" s="152">
        <f>SUM(D59:F59)</f>
        <v>510</v>
      </c>
    </row>
    <row r="60" spans="1:7" ht="15.75">
      <c r="A60" s="220"/>
      <c r="B60" s="220"/>
      <c r="C60" s="7" t="s">
        <v>23</v>
      </c>
      <c r="D60" s="151">
        <f>'ППП2-4'!H31+'ППП2-4'!H35+'ППП2-4'!H38+'ППП2-4'!H39</f>
        <v>5397.63</v>
      </c>
      <c r="E60" s="151">
        <f>'ППП2-4'!I31+'ППП2-4'!I35+'ППП2-4'!I38+'ППП2-4'!I39</f>
        <v>332.7</v>
      </c>
      <c r="F60" s="151">
        <f>'ППП2-4'!J31+'ППП2-4'!J35+'ППП2-4'!J38+'ППП2-4'!J39</f>
        <v>332.7</v>
      </c>
      <c r="G60" s="152">
        <f>SUM(D60:F60)</f>
        <v>6063.03</v>
      </c>
    </row>
    <row r="61" spans="1:7" ht="15.75">
      <c r="A61" s="220"/>
      <c r="B61" s="220"/>
      <c r="C61" s="7" t="s">
        <v>24</v>
      </c>
      <c r="D61" s="151">
        <f>92809.944+176.5</f>
        <v>92986.444</v>
      </c>
      <c r="E61" s="151">
        <f>'ППП2-4'!I8-E59-E60-E62</f>
        <v>86385.21399999999</v>
      </c>
      <c r="F61" s="151">
        <f>'ППП2-4'!J8-F59-F60-F62</f>
        <v>86390.281</v>
      </c>
      <c r="G61" s="152">
        <f>SUM(D61:F61)</f>
        <v>265761.939</v>
      </c>
    </row>
    <row r="62" spans="1:7" ht="15.75">
      <c r="A62" s="220"/>
      <c r="B62" s="220"/>
      <c r="C62" s="7" t="s">
        <v>26</v>
      </c>
      <c r="D62" s="151">
        <f>3458.015</f>
        <v>3458.015</v>
      </c>
      <c r="E62" s="151">
        <v>0</v>
      </c>
      <c r="F62" s="151">
        <v>0</v>
      </c>
      <c r="G62" s="152">
        <f>SUM(D62:F62)</f>
        <v>3458.015</v>
      </c>
    </row>
    <row r="63" spans="1:7" ht="15.75">
      <c r="A63" s="220"/>
      <c r="B63" s="220"/>
      <c r="C63" s="7" t="s">
        <v>22</v>
      </c>
      <c r="D63" s="119"/>
      <c r="E63" s="119"/>
      <c r="F63" s="118"/>
      <c r="G63" s="118"/>
    </row>
    <row r="64" spans="1:7" ht="15.75">
      <c r="A64" s="8"/>
      <c r="B64" s="8"/>
      <c r="C64" s="5"/>
      <c r="D64" s="30"/>
      <c r="E64" s="30"/>
      <c r="F64" s="30"/>
      <c r="G64" s="30"/>
    </row>
    <row r="65" spans="1:7" ht="15.75" hidden="1">
      <c r="A65" s="3" t="s">
        <v>67</v>
      </c>
      <c r="C65" s="15"/>
      <c r="E65" s="253" t="s">
        <v>68</v>
      </c>
      <c r="F65" s="253"/>
      <c r="G65" s="253"/>
    </row>
    <row r="66" spans="3:7" ht="15.75" hidden="1">
      <c r="C66" s="1" t="s">
        <v>27</v>
      </c>
      <c r="E66" s="254" t="s">
        <v>28</v>
      </c>
      <c r="F66" s="254"/>
      <c r="G66" s="254"/>
    </row>
    <row r="67" spans="1:31" s="4" customFormat="1" ht="15.75">
      <c r="A67" s="1"/>
      <c r="B67" s="1"/>
      <c r="C67" s="1"/>
      <c r="D67" s="29"/>
      <c r="E67" s="29"/>
      <c r="F67" s="29"/>
      <c r="G67" s="2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4" customFormat="1" ht="15.75">
      <c r="A68" s="13"/>
      <c r="B68" s="13"/>
      <c r="C68" s="13"/>
      <c r="D68" s="29"/>
      <c r="E68" s="29"/>
      <c r="F68" s="29"/>
      <c r="G68" s="2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4" customFormat="1" ht="15.75">
      <c r="A69" s="255"/>
      <c r="B69" s="255"/>
      <c r="C69" s="255"/>
      <c r="D69" s="29"/>
      <c r="E69" s="29"/>
      <c r="F69" s="29"/>
      <c r="G69" s="2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4" customFormat="1" ht="15.75" customHeight="1">
      <c r="A70" s="255"/>
      <c r="B70" s="255"/>
      <c r="C70" s="255"/>
      <c r="D70" s="29"/>
      <c r="E70" s="29"/>
      <c r="F70" s="29"/>
      <c r="G70" s="29"/>
      <c r="H70" s="159"/>
      <c r="I70" s="15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4" customFormat="1" ht="15.75">
      <c r="A71" s="14"/>
      <c r="B71" s="13"/>
      <c r="C71" s="13"/>
      <c r="D71" s="29"/>
      <c r="E71" s="29"/>
      <c r="F71" s="29"/>
      <c r="G71" s="29"/>
      <c r="H71" s="159"/>
      <c r="I71" s="15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4" customFormat="1" ht="15.75">
      <c r="A72" s="13"/>
      <c r="B72" s="13"/>
      <c r="C72" s="13"/>
      <c r="D72" s="29"/>
      <c r="E72" s="29"/>
      <c r="F72" s="29"/>
      <c r="G72" s="2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heetProtection/>
  <mergeCells count="28">
    <mergeCell ref="E65:G65"/>
    <mergeCell ref="E66:G66"/>
    <mergeCell ref="A69:C69"/>
    <mergeCell ref="A70:C70"/>
    <mergeCell ref="H70:I70"/>
    <mergeCell ref="H71:I71"/>
    <mergeCell ref="A48:A55"/>
    <mergeCell ref="B48:B55"/>
    <mergeCell ref="A56:A63"/>
    <mergeCell ref="B56:B63"/>
    <mergeCell ref="A13:A31"/>
    <mergeCell ref="B13:B31"/>
    <mergeCell ref="A32:A39"/>
    <mergeCell ref="B32:B39"/>
    <mergeCell ref="A40:A47"/>
    <mergeCell ref="B40:B47"/>
    <mergeCell ref="A8:G8"/>
    <mergeCell ref="A9:G9"/>
    <mergeCell ref="A11:A12"/>
    <mergeCell ref="B11:B12"/>
    <mergeCell ref="C11:C12"/>
    <mergeCell ref="D11:G11"/>
    <mergeCell ref="D1:G1"/>
    <mergeCell ref="A4:G4"/>
    <mergeCell ref="A5:G5"/>
    <mergeCell ref="A6:G6"/>
    <mergeCell ref="A7:G7"/>
    <mergeCell ref="D2:G2"/>
  </mergeCells>
  <printOptions/>
  <pageMargins left="0.25" right="0.25" top="0.75" bottom="0.75" header="0.3" footer="0.3"/>
  <pageSetup fitToHeight="0" fitToWidth="1" horizontalDpi="600" verticalDpi="600" orientation="landscape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="75" zoomScaleNormal="75" zoomScaleSheetLayoutView="75" zoomScalePageLayoutView="0" workbookViewId="0" topLeftCell="A1">
      <selection activeCell="H16" sqref="H16"/>
    </sheetView>
  </sheetViews>
  <sheetFormatPr defaultColWidth="9.140625" defaultRowHeight="12.75"/>
  <cols>
    <col min="1" max="1" width="7.421875" style="62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10" width="16.140625" style="35" customWidth="1"/>
    <col min="11" max="11" width="16.57421875" style="35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spans="1:15" ht="18.75" customHeight="1">
      <c r="A1" s="4"/>
      <c r="B1" s="4"/>
      <c r="C1" s="4"/>
      <c r="D1" s="4"/>
      <c r="E1" s="4"/>
      <c r="F1" s="4"/>
      <c r="G1" s="4"/>
      <c r="H1" s="6"/>
      <c r="I1" s="160" t="s">
        <v>120</v>
      </c>
      <c r="J1" s="160"/>
      <c r="K1" s="160"/>
      <c r="L1" s="160"/>
      <c r="M1" s="64"/>
      <c r="N1" s="64"/>
      <c r="O1" s="64"/>
    </row>
    <row r="2" spans="1:15" ht="34.5" customHeight="1">
      <c r="A2" s="4"/>
      <c r="B2" s="4"/>
      <c r="C2" s="4"/>
      <c r="D2" s="4"/>
      <c r="E2" s="4"/>
      <c r="F2" s="4"/>
      <c r="G2" s="4"/>
      <c r="H2" s="4"/>
      <c r="I2" s="195" t="s">
        <v>151</v>
      </c>
      <c r="J2" s="195"/>
      <c r="K2" s="195"/>
      <c r="L2" s="195"/>
      <c r="M2" s="64"/>
      <c r="N2" s="64"/>
      <c r="O2" s="64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4"/>
      <c r="N3" s="64"/>
      <c r="O3" s="64"/>
    </row>
    <row r="4" spans="1:12" ht="18.75">
      <c r="A4" s="194" t="s">
        <v>30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31.5" customHeight="1">
      <c r="A6" s="200" t="s">
        <v>0</v>
      </c>
      <c r="B6" s="199" t="s">
        <v>1</v>
      </c>
      <c r="C6" s="199" t="s">
        <v>2</v>
      </c>
      <c r="D6" s="198" t="s">
        <v>3</v>
      </c>
      <c r="E6" s="198"/>
      <c r="F6" s="198"/>
      <c r="G6" s="198"/>
      <c r="H6" s="202" t="s">
        <v>152</v>
      </c>
      <c r="I6" s="202"/>
      <c r="J6" s="202"/>
      <c r="K6" s="203"/>
      <c r="L6" s="199" t="s">
        <v>14</v>
      </c>
      <c r="M6" s="11"/>
      <c r="N6" s="11"/>
    </row>
    <row r="7" spans="1:14" ht="31.5">
      <c r="A7" s="201"/>
      <c r="B7" s="199"/>
      <c r="C7" s="199"/>
      <c r="D7" s="59" t="s">
        <v>4</v>
      </c>
      <c r="E7" s="59" t="s">
        <v>5</v>
      </c>
      <c r="F7" s="59" t="s">
        <v>6</v>
      </c>
      <c r="G7" s="59" t="s">
        <v>7</v>
      </c>
      <c r="H7" s="88" t="s">
        <v>87</v>
      </c>
      <c r="I7" s="88" t="s">
        <v>88</v>
      </c>
      <c r="J7" s="88" t="s">
        <v>121</v>
      </c>
      <c r="K7" s="43" t="s">
        <v>126</v>
      </c>
      <c r="L7" s="199"/>
      <c r="N7" s="10" t="s">
        <v>130</v>
      </c>
    </row>
    <row r="8" spans="1:13" ht="47.25">
      <c r="A8" s="58">
        <v>1</v>
      </c>
      <c r="B8" s="52" t="s">
        <v>124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68">
        <f>H9+H12+H36</f>
        <v>51351.766</v>
      </c>
      <c r="I8" s="68">
        <f>I9+I12+I36</f>
        <v>29299.997000000003</v>
      </c>
      <c r="J8" s="68">
        <f>J9+J12+J36</f>
        <v>29308.691000000003</v>
      </c>
      <c r="K8" s="68">
        <f aca="true" t="shared" si="0" ref="K8:K13">SUM(H8:J8)</f>
        <v>109960.45400000001</v>
      </c>
      <c r="L8" s="60" t="s">
        <v>25</v>
      </c>
      <c r="M8" s="96"/>
    </row>
    <row r="9" spans="1:12" s="38" customFormat="1" ht="31.5">
      <c r="A9" s="58">
        <v>2</v>
      </c>
      <c r="B9" s="56" t="s">
        <v>145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H11</f>
        <v>0</v>
      </c>
      <c r="I9" s="68">
        <f>I11</f>
        <v>0</v>
      </c>
      <c r="J9" s="68">
        <f>J11</f>
        <v>0</v>
      </c>
      <c r="K9" s="68">
        <f t="shared" si="0"/>
        <v>0</v>
      </c>
      <c r="L9" s="60" t="s">
        <v>25</v>
      </c>
    </row>
    <row r="10" spans="1:12" ht="31.5">
      <c r="A10" s="168">
        <v>3</v>
      </c>
      <c r="B10" s="170" t="s">
        <v>31</v>
      </c>
      <c r="C10" s="40" t="s">
        <v>136</v>
      </c>
      <c r="D10" s="57" t="s">
        <v>33</v>
      </c>
      <c r="E10" s="57" t="s">
        <v>34</v>
      </c>
      <c r="F10" s="50" t="s">
        <v>150</v>
      </c>
      <c r="G10" s="57" t="s">
        <v>33</v>
      </c>
      <c r="H10" s="45">
        <v>0</v>
      </c>
      <c r="I10" s="66">
        <f>H10</f>
        <v>0</v>
      </c>
      <c r="J10" s="66">
        <f>I10</f>
        <v>0</v>
      </c>
      <c r="K10" s="66">
        <f t="shared" si="0"/>
        <v>0</v>
      </c>
      <c r="L10" s="178" t="s">
        <v>59</v>
      </c>
    </row>
    <row r="11" spans="1:12" ht="15.75">
      <c r="A11" s="169"/>
      <c r="B11" s="171"/>
      <c r="C11" s="174" t="s">
        <v>41</v>
      </c>
      <c r="D11" s="175"/>
      <c r="E11" s="175"/>
      <c r="F11" s="175"/>
      <c r="G11" s="176"/>
      <c r="H11" s="45">
        <f>SUM(H10)</f>
        <v>0</v>
      </c>
      <c r="I11" s="45">
        <f>SUM(I10)</f>
        <v>0</v>
      </c>
      <c r="J11" s="45">
        <f>SUM(J10)</f>
        <v>0</v>
      </c>
      <c r="K11" s="66">
        <f t="shared" si="0"/>
        <v>0</v>
      </c>
      <c r="L11" s="179"/>
    </row>
    <row r="12" spans="1:15" s="38" customFormat="1" ht="15.75">
      <c r="A12" s="58">
        <v>4</v>
      </c>
      <c r="B12" s="56" t="s">
        <v>146</v>
      </c>
      <c r="C12" s="53" t="s">
        <v>25</v>
      </c>
      <c r="D12" s="54" t="s">
        <v>25</v>
      </c>
      <c r="E12" s="54" t="s">
        <v>25</v>
      </c>
      <c r="F12" s="54" t="s">
        <v>25</v>
      </c>
      <c r="G12" s="54" t="s">
        <v>25</v>
      </c>
      <c r="H12" s="69">
        <f>H22+H24+H26+H31+H33+H35</f>
        <v>36231.083</v>
      </c>
      <c r="I12" s="69">
        <f>I22+I24+I26+I31+I33+I35</f>
        <v>23485.572000000004</v>
      </c>
      <c r="J12" s="69">
        <f>J22+J24+J26+J31+J33+J35</f>
        <v>23486.140000000003</v>
      </c>
      <c r="K12" s="68">
        <f t="shared" si="0"/>
        <v>83202.795</v>
      </c>
      <c r="L12" s="55" t="s">
        <v>25</v>
      </c>
      <c r="O12" s="97"/>
    </row>
    <row r="13" spans="1:12" ht="15.75" customHeight="1">
      <c r="A13" s="168">
        <v>5</v>
      </c>
      <c r="B13" s="204" t="s">
        <v>32</v>
      </c>
      <c r="C13" s="167" t="s">
        <v>136</v>
      </c>
      <c r="D13" s="173" t="s">
        <v>33</v>
      </c>
      <c r="E13" s="173" t="s">
        <v>34</v>
      </c>
      <c r="F13" s="177" t="s">
        <v>135</v>
      </c>
      <c r="G13" s="57" t="s">
        <v>35</v>
      </c>
      <c r="H13" s="45">
        <v>12038.904</v>
      </c>
      <c r="I13" s="45">
        <v>12038.904</v>
      </c>
      <c r="J13" s="45">
        <v>12038.904</v>
      </c>
      <c r="K13" s="66">
        <f t="shared" si="0"/>
        <v>36116.712</v>
      </c>
      <c r="L13" s="167" t="s">
        <v>198</v>
      </c>
    </row>
    <row r="14" spans="1:14" ht="15.75">
      <c r="A14" s="180"/>
      <c r="B14" s="204"/>
      <c r="C14" s="167"/>
      <c r="D14" s="173"/>
      <c r="E14" s="173"/>
      <c r="F14" s="177"/>
      <c r="G14" s="57" t="s">
        <v>36</v>
      </c>
      <c r="H14" s="45">
        <f>663.45+36.366</f>
        <v>699.816</v>
      </c>
      <c r="I14" s="45">
        <v>663.455</v>
      </c>
      <c r="J14" s="45">
        <v>663.455</v>
      </c>
      <c r="K14" s="66">
        <f aca="true" t="shared" si="1" ref="K14:K38">SUM(H14:J14)</f>
        <v>2026.726</v>
      </c>
      <c r="L14" s="167"/>
      <c r="N14" s="96"/>
    </row>
    <row r="15" spans="1:12" ht="15.75" customHeight="1">
      <c r="A15" s="180"/>
      <c r="B15" s="204"/>
      <c r="C15" s="167"/>
      <c r="D15" s="173"/>
      <c r="E15" s="173"/>
      <c r="F15" s="177"/>
      <c r="G15" s="57" t="s">
        <v>85</v>
      </c>
      <c r="H15" s="148">
        <v>3635.863</v>
      </c>
      <c r="I15" s="45">
        <v>3635.863</v>
      </c>
      <c r="J15" s="45">
        <v>3635.863</v>
      </c>
      <c r="K15" s="66">
        <f t="shared" si="1"/>
        <v>10907.589</v>
      </c>
      <c r="L15" s="167"/>
    </row>
    <row r="16" spans="1:15" ht="15.75">
      <c r="A16" s="180"/>
      <c r="B16" s="204"/>
      <c r="C16" s="167"/>
      <c r="D16" s="173"/>
      <c r="E16" s="173"/>
      <c r="F16" s="177"/>
      <c r="G16" s="57" t="s">
        <v>33</v>
      </c>
      <c r="H16" s="45">
        <f>7297.699-176.5</f>
        <v>7121.199</v>
      </c>
      <c r="I16" s="45">
        <v>6827.729</v>
      </c>
      <c r="J16" s="45">
        <v>6827.729</v>
      </c>
      <c r="K16" s="66">
        <f t="shared" si="1"/>
        <v>20776.657</v>
      </c>
      <c r="L16" s="167"/>
      <c r="O16" s="96"/>
    </row>
    <row r="17" spans="1:14" ht="15.75">
      <c r="A17" s="180"/>
      <c r="B17" s="204"/>
      <c r="C17" s="167"/>
      <c r="D17" s="173"/>
      <c r="E17" s="173"/>
      <c r="F17" s="177"/>
      <c r="G17" s="57" t="s">
        <v>37</v>
      </c>
      <c r="H17" s="45">
        <v>3.2</v>
      </c>
      <c r="I17" s="45">
        <v>3.2</v>
      </c>
      <c r="J17" s="45">
        <v>3.2</v>
      </c>
      <c r="K17" s="66">
        <f t="shared" si="1"/>
        <v>9.600000000000001</v>
      </c>
      <c r="L17" s="167"/>
      <c r="M17" s="96"/>
      <c r="N17" s="96"/>
    </row>
    <row r="18" spans="1:12" ht="15.75">
      <c r="A18" s="180"/>
      <c r="B18" s="204"/>
      <c r="C18" s="167"/>
      <c r="D18" s="173"/>
      <c r="E18" s="173"/>
      <c r="F18" s="177" t="s">
        <v>129</v>
      </c>
      <c r="G18" s="57" t="s">
        <v>35</v>
      </c>
      <c r="H18" s="45">
        <v>8216.406</v>
      </c>
      <c r="I18" s="66">
        <v>0</v>
      </c>
      <c r="J18" s="66">
        <v>0</v>
      </c>
      <c r="K18" s="66">
        <f t="shared" si="1"/>
        <v>8216.406</v>
      </c>
      <c r="L18" s="167"/>
    </row>
    <row r="19" spans="1:12" ht="15.75">
      <c r="A19" s="180"/>
      <c r="B19" s="204"/>
      <c r="C19" s="167"/>
      <c r="D19" s="173"/>
      <c r="E19" s="173"/>
      <c r="F19" s="177"/>
      <c r="G19" s="57" t="s">
        <v>36</v>
      </c>
      <c r="H19" s="45">
        <v>689.624</v>
      </c>
      <c r="I19" s="66">
        <v>0</v>
      </c>
      <c r="J19" s="66">
        <v>0</v>
      </c>
      <c r="K19" s="66">
        <f t="shared" si="1"/>
        <v>689.624</v>
      </c>
      <c r="L19" s="167"/>
    </row>
    <row r="20" spans="1:12" ht="15.75">
      <c r="A20" s="180"/>
      <c r="B20" s="204"/>
      <c r="C20" s="167"/>
      <c r="D20" s="173"/>
      <c r="E20" s="173"/>
      <c r="F20" s="177"/>
      <c r="G20" s="57" t="s">
        <v>85</v>
      </c>
      <c r="H20" s="45">
        <v>2490.73</v>
      </c>
      <c r="I20" s="66">
        <v>0</v>
      </c>
      <c r="J20" s="66">
        <v>0</v>
      </c>
      <c r="K20" s="66">
        <f t="shared" si="1"/>
        <v>2490.73</v>
      </c>
      <c r="L20" s="167"/>
    </row>
    <row r="21" spans="1:13" ht="15.75">
      <c r="A21" s="180"/>
      <c r="B21" s="204"/>
      <c r="C21" s="167"/>
      <c r="D21" s="173"/>
      <c r="E21" s="173"/>
      <c r="F21" s="177"/>
      <c r="G21" s="57" t="s">
        <v>33</v>
      </c>
      <c r="H21" s="45">
        <v>275</v>
      </c>
      <c r="I21" s="66">
        <v>0</v>
      </c>
      <c r="J21" s="66">
        <v>0</v>
      </c>
      <c r="K21" s="66">
        <f t="shared" si="1"/>
        <v>275</v>
      </c>
      <c r="L21" s="167"/>
      <c r="M21" s="96"/>
    </row>
    <row r="22" spans="1:12" ht="15.75">
      <c r="A22" s="169"/>
      <c r="B22" s="204"/>
      <c r="C22" s="172" t="s">
        <v>38</v>
      </c>
      <c r="D22" s="172"/>
      <c r="E22" s="172"/>
      <c r="F22" s="172"/>
      <c r="G22" s="172"/>
      <c r="H22" s="45">
        <f>SUM(H13:H21)</f>
        <v>35170.742</v>
      </c>
      <c r="I22" s="45">
        <f>SUM(I13:I21)</f>
        <v>23169.151</v>
      </c>
      <c r="J22" s="45">
        <f>SUM(J13:J21)</f>
        <v>23169.151</v>
      </c>
      <c r="K22" s="66">
        <f t="shared" si="1"/>
        <v>81509.044</v>
      </c>
      <c r="L22" s="167"/>
    </row>
    <row r="23" spans="1:12" s="44" customFormat="1" ht="47.25" customHeight="1">
      <c r="A23" s="168">
        <v>6</v>
      </c>
      <c r="B23" s="170" t="s">
        <v>79</v>
      </c>
      <c r="C23" s="40" t="s">
        <v>136</v>
      </c>
      <c r="D23" s="57" t="s">
        <v>33</v>
      </c>
      <c r="E23" s="57" t="s">
        <v>34</v>
      </c>
      <c r="F23" s="50" t="s">
        <v>137</v>
      </c>
      <c r="G23" s="57" t="s">
        <v>33</v>
      </c>
      <c r="H23" s="45">
        <v>15</v>
      </c>
      <c r="I23" s="45">
        <v>15.48</v>
      </c>
      <c r="J23" s="45">
        <v>16.048</v>
      </c>
      <c r="K23" s="66">
        <f t="shared" si="1"/>
        <v>46.528</v>
      </c>
      <c r="L23" s="167"/>
    </row>
    <row r="24" spans="1:12" s="44" customFormat="1" ht="15.75">
      <c r="A24" s="169"/>
      <c r="B24" s="171"/>
      <c r="C24" s="174" t="s">
        <v>42</v>
      </c>
      <c r="D24" s="175"/>
      <c r="E24" s="175"/>
      <c r="F24" s="175"/>
      <c r="G24" s="176"/>
      <c r="H24" s="45">
        <f>SUM(H23)</f>
        <v>15</v>
      </c>
      <c r="I24" s="45">
        <f>SUM(I23)</f>
        <v>15.48</v>
      </c>
      <c r="J24" s="45">
        <f>SUM(J23)</f>
        <v>16.048</v>
      </c>
      <c r="K24" s="66">
        <f t="shared" si="1"/>
        <v>46.528</v>
      </c>
      <c r="L24" s="167"/>
    </row>
    <row r="25" spans="1:12" s="44" customFormat="1" ht="47.25" customHeight="1">
      <c r="A25" s="168">
        <v>7</v>
      </c>
      <c r="B25" s="170" t="s">
        <v>77</v>
      </c>
      <c r="C25" s="40" t="s">
        <v>136</v>
      </c>
      <c r="D25" s="57" t="s">
        <v>33</v>
      </c>
      <c r="E25" s="57" t="s">
        <v>34</v>
      </c>
      <c r="F25" s="50" t="s">
        <v>138</v>
      </c>
      <c r="G25" s="57" t="s">
        <v>33</v>
      </c>
      <c r="H25" s="45">
        <f>186.524+395</f>
        <v>581.524</v>
      </c>
      <c r="I25" s="45">
        <v>186.524</v>
      </c>
      <c r="J25" s="45">
        <v>186.524</v>
      </c>
      <c r="K25" s="66">
        <f t="shared" si="1"/>
        <v>954.572</v>
      </c>
      <c r="L25" s="167" t="s">
        <v>228</v>
      </c>
    </row>
    <row r="26" spans="1:12" s="44" customFormat="1" ht="15.75">
      <c r="A26" s="169"/>
      <c r="B26" s="171"/>
      <c r="C26" s="174" t="s">
        <v>43</v>
      </c>
      <c r="D26" s="175"/>
      <c r="E26" s="175"/>
      <c r="F26" s="175"/>
      <c r="G26" s="176"/>
      <c r="H26" s="45">
        <f>SUM(H25)</f>
        <v>581.524</v>
      </c>
      <c r="I26" s="66">
        <f>SUM(I25)</f>
        <v>186.524</v>
      </c>
      <c r="J26" s="66">
        <f>SUM(J25)</f>
        <v>186.524</v>
      </c>
      <c r="K26" s="66">
        <f t="shared" si="1"/>
        <v>954.572</v>
      </c>
      <c r="L26" s="167"/>
    </row>
    <row r="27" spans="1:12" s="44" customFormat="1" ht="125.25" customHeight="1">
      <c r="A27" s="168">
        <v>8</v>
      </c>
      <c r="B27" s="87" t="s">
        <v>154</v>
      </c>
      <c r="C27" s="187" t="s">
        <v>136</v>
      </c>
      <c r="D27" s="181" t="s">
        <v>33</v>
      </c>
      <c r="E27" s="181" t="s">
        <v>34</v>
      </c>
      <c r="F27" s="184" t="s">
        <v>143</v>
      </c>
      <c r="G27" s="181" t="s">
        <v>33</v>
      </c>
      <c r="H27" s="45">
        <f>SUM(H28:H30)</f>
        <v>81.84345</v>
      </c>
      <c r="I27" s="66">
        <f>SUM(I28:I30)</f>
        <v>17</v>
      </c>
      <c r="J27" s="66">
        <f>SUM(J28:J30)</f>
        <v>17</v>
      </c>
      <c r="K27" s="66">
        <f t="shared" si="1"/>
        <v>115.84345</v>
      </c>
      <c r="L27" s="167"/>
    </row>
    <row r="28" spans="1:12" s="44" customFormat="1" ht="15.75">
      <c r="A28" s="180"/>
      <c r="B28" s="100" t="s">
        <v>140</v>
      </c>
      <c r="C28" s="188"/>
      <c r="D28" s="182"/>
      <c r="E28" s="182"/>
      <c r="F28" s="185"/>
      <c r="G28" s="182"/>
      <c r="H28" s="101">
        <v>17.8</v>
      </c>
      <c r="I28" s="102">
        <v>0</v>
      </c>
      <c r="J28" s="102">
        <v>0</v>
      </c>
      <c r="K28" s="102">
        <f t="shared" si="1"/>
        <v>17.8</v>
      </c>
      <c r="L28" s="167"/>
    </row>
    <row r="29" spans="1:12" s="44" customFormat="1" ht="15.75">
      <c r="A29" s="180"/>
      <c r="B29" s="100" t="s">
        <v>141</v>
      </c>
      <c r="C29" s="188"/>
      <c r="D29" s="182"/>
      <c r="E29" s="182"/>
      <c r="F29" s="185"/>
      <c r="G29" s="182"/>
      <c r="H29" s="101">
        <v>47.04345</v>
      </c>
      <c r="I29" s="102">
        <v>0</v>
      </c>
      <c r="J29" s="102">
        <v>0</v>
      </c>
      <c r="K29" s="102">
        <f t="shared" si="1"/>
        <v>47.04345</v>
      </c>
      <c r="L29" s="167"/>
    </row>
    <row r="30" spans="1:12" s="44" customFormat="1" ht="31.5">
      <c r="A30" s="180"/>
      <c r="B30" s="100" t="s">
        <v>142</v>
      </c>
      <c r="C30" s="189"/>
      <c r="D30" s="183"/>
      <c r="E30" s="183"/>
      <c r="F30" s="186"/>
      <c r="G30" s="183"/>
      <c r="H30" s="101">
        <v>17</v>
      </c>
      <c r="I30" s="102">
        <v>17</v>
      </c>
      <c r="J30" s="102">
        <v>17</v>
      </c>
      <c r="K30" s="102">
        <f t="shared" si="1"/>
        <v>51</v>
      </c>
      <c r="L30" s="167"/>
    </row>
    <row r="31" spans="1:12" s="44" customFormat="1" ht="15.75">
      <c r="A31" s="169"/>
      <c r="B31" s="87"/>
      <c r="C31" s="172" t="s">
        <v>70</v>
      </c>
      <c r="D31" s="172"/>
      <c r="E31" s="172"/>
      <c r="F31" s="172"/>
      <c r="G31" s="172"/>
      <c r="H31" s="45">
        <f>H27</f>
        <v>81.84345</v>
      </c>
      <c r="I31" s="66">
        <f>I27</f>
        <v>17</v>
      </c>
      <c r="J31" s="66">
        <f>J27</f>
        <v>17</v>
      </c>
      <c r="K31" s="66">
        <f t="shared" si="1"/>
        <v>115.84345</v>
      </c>
      <c r="L31" s="167"/>
    </row>
    <row r="32" spans="1:12" s="44" customFormat="1" ht="71.25" customHeight="1">
      <c r="A32" s="168">
        <f>A27+1</f>
        <v>9</v>
      </c>
      <c r="B32" s="170" t="s">
        <v>153</v>
      </c>
      <c r="C32" s="92" t="s">
        <v>136</v>
      </c>
      <c r="D32" s="57" t="s">
        <v>33</v>
      </c>
      <c r="E32" s="57" t="s">
        <v>34</v>
      </c>
      <c r="F32" s="86" t="s">
        <v>133</v>
      </c>
      <c r="G32" s="57" t="s">
        <v>33</v>
      </c>
      <c r="H32" s="45">
        <v>284.55655</v>
      </c>
      <c r="I32" s="90">
        <v>0</v>
      </c>
      <c r="J32" s="90">
        <v>0</v>
      </c>
      <c r="K32" s="90">
        <f t="shared" si="1"/>
        <v>284.55655</v>
      </c>
      <c r="L32" s="167"/>
    </row>
    <row r="33" spans="1:12" s="44" customFormat="1" ht="17.25" customHeight="1">
      <c r="A33" s="169"/>
      <c r="B33" s="171"/>
      <c r="C33" s="174" t="s">
        <v>73</v>
      </c>
      <c r="D33" s="175"/>
      <c r="E33" s="175"/>
      <c r="F33" s="175"/>
      <c r="G33" s="176"/>
      <c r="H33" s="45">
        <f>H32</f>
        <v>284.55655</v>
      </c>
      <c r="I33" s="45">
        <f>I32</f>
        <v>0</v>
      </c>
      <c r="J33" s="45">
        <f>J32</f>
        <v>0</v>
      </c>
      <c r="K33" s="90">
        <f t="shared" si="1"/>
        <v>284.55655</v>
      </c>
      <c r="L33" s="167"/>
    </row>
    <row r="34" spans="1:12" s="44" customFormat="1" ht="51" customHeight="1">
      <c r="A34" s="168">
        <f>A32+1</f>
        <v>10</v>
      </c>
      <c r="B34" s="170" t="s">
        <v>149</v>
      </c>
      <c r="C34" s="83" t="s">
        <v>136</v>
      </c>
      <c r="D34" s="85" t="s">
        <v>33</v>
      </c>
      <c r="E34" s="85" t="s">
        <v>34</v>
      </c>
      <c r="F34" s="92" t="s">
        <v>144</v>
      </c>
      <c r="G34" s="57" t="s">
        <v>33</v>
      </c>
      <c r="H34" s="45">
        <v>97.417</v>
      </c>
      <c r="I34" s="66">
        <v>97.417</v>
      </c>
      <c r="J34" s="66">
        <v>97.417</v>
      </c>
      <c r="K34" s="66">
        <f t="shared" si="1"/>
        <v>292.251</v>
      </c>
      <c r="L34" s="167"/>
    </row>
    <row r="35" spans="1:12" s="44" customFormat="1" ht="15.75">
      <c r="A35" s="169"/>
      <c r="B35" s="171"/>
      <c r="C35" s="174" t="s">
        <v>78</v>
      </c>
      <c r="D35" s="175"/>
      <c r="E35" s="175"/>
      <c r="F35" s="175"/>
      <c r="G35" s="176"/>
      <c r="H35" s="45">
        <f>SUM(H34)</f>
        <v>97.417</v>
      </c>
      <c r="I35" s="45">
        <f>SUM(I34)</f>
        <v>97.417</v>
      </c>
      <c r="J35" s="45">
        <f>SUM(J34)</f>
        <v>97.417</v>
      </c>
      <c r="K35" s="66">
        <f t="shared" si="1"/>
        <v>292.251</v>
      </c>
      <c r="L35" s="167"/>
    </row>
    <row r="36" spans="1:12" s="38" customFormat="1" ht="15.75">
      <c r="A36" s="58">
        <f>A34+1</f>
        <v>11</v>
      </c>
      <c r="B36" s="56" t="s">
        <v>147</v>
      </c>
      <c r="C36" s="53" t="s">
        <v>25</v>
      </c>
      <c r="D36" s="54" t="s">
        <v>25</v>
      </c>
      <c r="E36" s="54" t="s">
        <v>25</v>
      </c>
      <c r="F36" s="54" t="s">
        <v>25</v>
      </c>
      <c r="G36" s="54" t="s">
        <v>25</v>
      </c>
      <c r="H36" s="150">
        <f>H43+H45+H47+H49</f>
        <v>15120.683</v>
      </c>
      <c r="I36" s="150">
        <f>I43+I45+I47+I49</f>
        <v>5814.425</v>
      </c>
      <c r="J36" s="150">
        <f>J43+J45+J47+J49</f>
        <v>5822.551</v>
      </c>
      <c r="K36" s="107">
        <f>SUM(H36:J36)</f>
        <v>26757.659</v>
      </c>
      <c r="L36" s="55" t="s">
        <v>25</v>
      </c>
    </row>
    <row r="37" spans="1:12" ht="15.75" customHeight="1">
      <c r="A37" s="168">
        <f>A36+1</f>
        <v>12</v>
      </c>
      <c r="B37" s="196" t="s">
        <v>40</v>
      </c>
      <c r="C37" s="167" t="s">
        <v>136</v>
      </c>
      <c r="D37" s="173" t="s">
        <v>33</v>
      </c>
      <c r="E37" s="173" t="s">
        <v>34</v>
      </c>
      <c r="F37" s="191" t="s">
        <v>135</v>
      </c>
      <c r="G37" s="57" t="s">
        <v>35</v>
      </c>
      <c r="H37" s="148">
        <v>3985.78679</v>
      </c>
      <c r="I37" s="148">
        <v>2506.271</v>
      </c>
      <c r="J37" s="148">
        <v>2506.271</v>
      </c>
      <c r="K37" s="149">
        <f t="shared" si="1"/>
        <v>8998.328790000001</v>
      </c>
      <c r="L37" s="187" t="s">
        <v>199</v>
      </c>
    </row>
    <row r="38" spans="1:12" ht="15.75">
      <c r="A38" s="180"/>
      <c r="B38" s="197"/>
      <c r="C38" s="167"/>
      <c r="D38" s="173"/>
      <c r="E38" s="173"/>
      <c r="F38" s="192"/>
      <c r="G38" s="57" t="s">
        <v>36</v>
      </c>
      <c r="H38" s="148">
        <f>204.265</f>
        <v>204.265</v>
      </c>
      <c r="I38" s="148">
        <v>204.105</v>
      </c>
      <c r="J38" s="148">
        <v>204.105</v>
      </c>
      <c r="K38" s="149">
        <f t="shared" si="1"/>
        <v>612.475</v>
      </c>
      <c r="L38" s="188"/>
    </row>
    <row r="39" spans="1:12" ht="15.75" customHeight="1">
      <c r="A39" s="180"/>
      <c r="B39" s="197"/>
      <c r="C39" s="167"/>
      <c r="D39" s="173"/>
      <c r="E39" s="173"/>
      <c r="F39" s="192"/>
      <c r="G39" s="57" t="s">
        <v>85</v>
      </c>
      <c r="H39" s="45">
        <v>1208.606</v>
      </c>
      <c r="I39" s="45">
        <v>756.894</v>
      </c>
      <c r="J39" s="45">
        <v>756.894</v>
      </c>
      <c r="K39" s="66">
        <f aca="true" t="shared" si="2" ref="K39:K51">SUM(H39:J39)</f>
        <v>2722.3940000000002</v>
      </c>
      <c r="L39" s="188"/>
    </row>
    <row r="40" spans="1:12" ht="15.75">
      <c r="A40" s="180"/>
      <c r="B40" s="197"/>
      <c r="C40" s="167"/>
      <c r="D40" s="173"/>
      <c r="E40" s="173"/>
      <c r="F40" s="192"/>
      <c r="G40" s="57" t="s">
        <v>33</v>
      </c>
      <c r="H40" s="148">
        <f>2136.794-176.926</f>
        <v>1959.868</v>
      </c>
      <c r="I40" s="45">
        <v>2136.794</v>
      </c>
      <c r="J40" s="45">
        <v>2136.794</v>
      </c>
      <c r="K40" s="66">
        <f t="shared" si="2"/>
        <v>6233.456</v>
      </c>
      <c r="L40" s="188"/>
    </row>
    <row r="41" spans="1:14" ht="15.75">
      <c r="A41" s="180"/>
      <c r="B41" s="197"/>
      <c r="C41" s="167"/>
      <c r="D41" s="173"/>
      <c r="E41" s="173"/>
      <c r="F41" s="193"/>
      <c r="G41" s="57" t="s">
        <v>37</v>
      </c>
      <c r="H41" s="45">
        <v>2</v>
      </c>
      <c r="I41" s="45">
        <v>2</v>
      </c>
      <c r="J41" s="45">
        <v>2</v>
      </c>
      <c r="K41" s="66">
        <f t="shared" si="2"/>
        <v>6</v>
      </c>
      <c r="L41" s="188"/>
      <c r="N41" s="96"/>
    </row>
    <row r="42" spans="1:14" ht="15.75">
      <c r="A42" s="180"/>
      <c r="B42" s="197"/>
      <c r="C42" s="167"/>
      <c r="D42" s="173"/>
      <c r="E42" s="173"/>
      <c r="F42" s="103" t="s">
        <v>129</v>
      </c>
      <c r="G42" s="57" t="s">
        <v>131</v>
      </c>
      <c r="H42" s="45">
        <v>7459.65721</v>
      </c>
      <c r="I42" s="45">
        <v>0</v>
      </c>
      <c r="J42" s="45">
        <v>0</v>
      </c>
      <c r="K42" s="66">
        <f>SUM(H42:J42)</f>
        <v>7459.65721</v>
      </c>
      <c r="L42" s="188"/>
      <c r="N42" s="96"/>
    </row>
    <row r="43" spans="1:12" ht="15.75">
      <c r="A43" s="169"/>
      <c r="B43" s="171"/>
      <c r="C43" s="174" t="s">
        <v>39</v>
      </c>
      <c r="D43" s="175"/>
      <c r="E43" s="175"/>
      <c r="F43" s="175"/>
      <c r="G43" s="176"/>
      <c r="H43" s="45">
        <f>SUM(H37:H42)</f>
        <v>14820.183</v>
      </c>
      <c r="I43" s="45">
        <f>SUM(I37:I42)</f>
        <v>5606.064</v>
      </c>
      <c r="J43" s="45">
        <f>SUM(J37:J42)</f>
        <v>5606.064</v>
      </c>
      <c r="K43" s="45">
        <f t="shared" si="2"/>
        <v>26032.311</v>
      </c>
      <c r="L43" s="188"/>
    </row>
    <row r="44" spans="1:12" ht="31.5" customHeight="1">
      <c r="A44" s="168">
        <f>A37+1</f>
        <v>13</v>
      </c>
      <c r="B44" s="170" t="s">
        <v>82</v>
      </c>
      <c r="C44" s="40" t="s">
        <v>136</v>
      </c>
      <c r="D44" s="57" t="s">
        <v>33</v>
      </c>
      <c r="E44" s="57" t="s">
        <v>34</v>
      </c>
      <c r="F44" s="50" t="s">
        <v>137</v>
      </c>
      <c r="G44" s="57" t="s">
        <v>33</v>
      </c>
      <c r="H44" s="45">
        <v>100.5</v>
      </c>
      <c r="I44" s="45">
        <v>208.361</v>
      </c>
      <c r="J44" s="45">
        <v>216.487</v>
      </c>
      <c r="K44" s="66">
        <f t="shared" si="2"/>
        <v>525.348</v>
      </c>
      <c r="L44" s="188"/>
    </row>
    <row r="45" spans="1:12" ht="15.75">
      <c r="A45" s="169"/>
      <c r="B45" s="171"/>
      <c r="C45" s="174" t="s">
        <v>44</v>
      </c>
      <c r="D45" s="175"/>
      <c r="E45" s="175"/>
      <c r="F45" s="175"/>
      <c r="G45" s="176"/>
      <c r="H45" s="45">
        <f>SUM(H44)</f>
        <v>100.5</v>
      </c>
      <c r="I45" s="45">
        <f>SUM(I44)</f>
        <v>208.361</v>
      </c>
      <c r="J45" s="45">
        <f>SUM(J44)</f>
        <v>216.487</v>
      </c>
      <c r="K45" s="66">
        <f t="shared" si="2"/>
        <v>525.348</v>
      </c>
      <c r="L45" s="188"/>
    </row>
    <row r="46" spans="1:12" ht="31.5" customHeight="1">
      <c r="A46" s="168">
        <f>A44+1</f>
        <v>14</v>
      </c>
      <c r="B46" s="170" t="s">
        <v>80</v>
      </c>
      <c r="C46" s="40" t="s">
        <v>136</v>
      </c>
      <c r="D46" s="57" t="s">
        <v>33</v>
      </c>
      <c r="E46" s="57" t="s">
        <v>34</v>
      </c>
      <c r="F46" s="50" t="s">
        <v>148</v>
      </c>
      <c r="G46" s="57" t="s">
        <v>33</v>
      </c>
      <c r="H46" s="45">
        <v>0</v>
      </c>
      <c r="I46" s="66">
        <f>H46</f>
        <v>0</v>
      </c>
      <c r="J46" s="66">
        <f>I46</f>
        <v>0</v>
      </c>
      <c r="K46" s="66">
        <f t="shared" si="2"/>
        <v>0</v>
      </c>
      <c r="L46" s="188"/>
    </row>
    <row r="47" spans="1:12" ht="15.75">
      <c r="A47" s="169"/>
      <c r="B47" s="171"/>
      <c r="C47" s="174" t="s">
        <v>45</v>
      </c>
      <c r="D47" s="175"/>
      <c r="E47" s="175"/>
      <c r="F47" s="175"/>
      <c r="G47" s="176"/>
      <c r="H47" s="45">
        <f>H46</f>
        <v>0</v>
      </c>
      <c r="I47" s="66">
        <f>H47</f>
        <v>0</v>
      </c>
      <c r="J47" s="66">
        <f>I47</f>
        <v>0</v>
      </c>
      <c r="K47" s="66">
        <f t="shared" si="2"/>
        <v>0</v>
      </c>
      <c r="L47" s="188"/>
    </row>
    <row r="48" spans="1:12" ht="55.5" customHeight="1">
      <c r="A48" s="168">
        <f>A46+1</f>
        <v>15</v>
      </c>
      <c r="B48" s="170" t="s">
        <v>81</v>
      </c>
      <c r="C48" s="40" t="s">
        <v>136</v>
      </c>
      <c r="D48" s="57" t="s">
        <v>33</v>
      </c>
      <c r="E48" s="57" t="s">
        <v>34</v>
      </c>
      <c r="F48" s="50" t="s">
        <v>139</v>
      </c>
      <c r="G48" s="57" t="s">
        <v>131</v>
      </c>
      <c r="H48" s="45">
        <v>200</v>
      </c>
      <c r="I48" s="66">
        <v>0</v>
      </c>
      <c r="J48" s="66">
        <v>0</v>
      </c>
      <c r="K48" s="66">
        <f t="shared" si="2"/>
        <v>200</v>
      </c>
      <c r="L48" s="188"/>
    </row>
    <row r="49" spans="1:12" ht="15.75">
      <c r="A49" s="169"/>
      <c r="B49" s="171"/>
      <c r="C49" s="174" t="s">
        <v>75</v>
      </c>
      <c r="D49" s="175"/>
      <c r="E49" s="175"/>
      <c r="F49" s="175"/>
      <c r="G49" s="176"/>
      <c r="H49" s="45">
        <f>SUM(H48)</f>
        <v>200</v>
      </c>
      <c r="I49" s="45">
        <f>SUM(I48)</f>
        <v>0</v>
      </c>
      <c r="J49" s="45">
        <f>SUM(J48)</f>
        <v>0</v>
      </c>
      <c r="K49" s="66">
        <f t="shared" si="2"/>
        <v>200</v>
      </c>
      <c r="L49" s="189"/>
    </row>
    <row r="50" spans="1:12" ht="31.5">
      <c r="A50" s="95">
        <f>A48+1</f>
        <v>16</v>
      </c>
      <c r="B50" s="18" t="s">
        <v>156</v>
      </c>
      <c r="C50" s="39" t="s">
        <v>25</v>
      </c>
      <c r="D50" s="94" t="s">
        <v>25</v>
      </c>
      <c r="E50" s="94" t="s">
        <v>25</v>
      </c>
      <c r="F50" s="94" t="s">
        <v>25</v>
      </c>
      <c r="G50" s="94" t="s">
        <v>25</v>
      </c>
      <c r="H50" s="104">
        <f>H8</f>
        <v>51351.766</v>
      </c>
      <c r="I50" s="104">
        <f>I8</f>
        <v>29299.997000000003</v>
      </c>
      <c r="J50" s="104">
        <f>J8</f>
        <v>29308.691000000003</v>
      </c>
      <c r="K50" s="105">
        <f t="shared" si="2"/>
        <v>109960.45400000001</v>
      </c>
      <c r="L50" s="55" t="s">
        <v>25</v>
      </c>
    </row>
    <row r="51" spans="1:12" ht="31.5">
      <c r="A51" s="63">
        <f>A50+1</f>
        <v>17</v>
      </c>
      <c r="B51" s="52" t="s">
        <v>157</v>
      </c>
      <c r="C51" s="40" t="s">
        <v>136</v>
      </c>
      <c r="D51" s="57" t="s">
        <v>25</v>
      </c>
      <c r="E51" s="57" t="s">
        <v>25</v>
      </c>
      <c r="F51" s="57" t="s">
        <v>25</v>
      </c>
      <c r="G51" s="57" t="s">
        <v>25</v>
      </c>
      <c r="H51" s="45">
        <f>H50</f>
        <v>51351.766</v>
      </c>
      <c r="I51" s="45">
        <f>I50</f>
        <v>29299.997000000003</v>
      </c>
      <c r="J51" s="45">
        <f>J50</f>
        <v>29308.691000000003</v>
      </c>
      <c r="K51" s="45">
        <f t="shared" si="2"/>
        <v>109960.45400000001</v>
      </c>
      <c r="L51" s="40" t="s">
        <v>25</v>
      </c>
    </row>
    <row r="52" spans="2:12" ht="15.75">
      <c r="B52" s="12"/>
      <c r="C52" s="9"/>
      <c r="D52" s="22"/>
      <c r="E52" s="22"/>
      <c r="F52" s="22"/>
      <c r="G52" s="22"/>
      <c r="H52" s="32"/>
      <c r="I52" s="32"/>
      <c r="J52" s="32"/>
      <c r="K52" s="32"/>
      <c r="L52" s="9"/>
    </row>
    <row r="53" spans="2:13" ht="18.75">
      <c r="B53" s="158"/>
      <c r="C53" s="158"/>
      <c r="D53" s="158"/>
      <c r="E53" s="24"/>
      <c r="F53" s="24"/>
      <c r="G53" s="24"/>
      <c r="H53" s="74"/>
      <c r="I53" s="74"/>
      <c r="J53" s="75"/>
      <c r="K53" s="70"/>
      <c r="L53" s="190"/>
      <c r="M53" s="190"/>
    </row>
    <row r="54" spans="2:12" ht="18.75">
      <c r="B54" s="4"/>
      <c r="C54" s="4"/>
      <c r="D54" s="19"/>
      <c r="E54" s="19"/>
      <c r="F54" s="19"/>
      <c r="G54" s="19"/>
      <c r="H54" s="76"/>
      <c r="I54" s="76"/>
      <c r="J54" s="76"/>
      <c r="K54" s="31"/>
      <c r="L54" s="4"/>
    </row>
    <row r="55" spans="2:12" ht="18.75">
      <c r="B55" s="4"/>
      <c r="C55" s="4"/>
      <c r="D55" s="19"/>
      <c r="E55" s="19"/>
      <c r="F55" s="19"/>
      <c r="G55" s="19"/>
      <c r="H55" s="77"/>
      <c r="I55" s="77"/>
      <c r="J55" s="77"/>
      <c r="K55" s="31"/>
      <c r="L55" s="4"/>
    </row>
    <row r="56" spans="2:12" ht="18.75">
      <c r="B56" s="4"/>
      <c r="C56" s="4"/>
      <c r="D56" s="19"/>
      <c r="E56" s="19"/>
      <c r="F56" s="19"/>
      <c r="G56" s="19"/>
      <c r="H56" s="77"/>
      <c r="I56" s="77"/>
      <c r="J56" s="78"/>
      <c r="K56" s="31"/>
      <c r="L56" s="4"/>
    </row>
    <row r="57" spans="2:12" ht="18.75">
      <c r="B57" s="4"/>
      <c r="C57" s="4"/>
      <c r="D57" s="19"/>
      <c r="E57" s="19"/>
      <c r="F57" s="19"/>
      <c r="G57" s="19"/>
      <c r="H57" s="77"/>
      <c r="I57" s="77"/>
      <c r="J57" s="77"/>
      <c r="K57" s="31"/>
      <c r="L57" s="4"/>
    </row>
    <row r="58" spans="2:12" ht="18.75">
      <c r="B58" s="4"/>
      <c r="C58" s="4"/>
      <c r="D58" s="19"/>
      <c r="E58" s="19"/>
      <c r="F58" s="19"/>
      <c r="G58" s="19"/>
      <c r="H58" s="78"/>
      <c r="I58" s="77"/>
      <c r="J58" s="78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71"/>
      <c r="I59" s="71"/>
      <c r="J59" s="7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7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7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7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  <row r="101" spans="2:12" ht="15.75">
      <c r="B101" s="4"/>
      <c r="C101" s="4"/>
      <c r="D101" s="19"/>
      <c r="E101" s="19"/>
      <c r="F101" s="19"/>
      <c r="G101" s="19"/>
      <c r="H101" s="31"/>
      <c r="I101" s="31"/>
      <c r="J101" s="31"/>
      <c r="K101" s="31"/>
      <c r="L101" s="4"/>
    </row>
  </sheetData>
  <sheetProtection/>
  <mergeCells count="61">
    <mergeCell ref="A6:A7"/>
    <mergeCell ref="L6:L7"/>
    <mergeCell ref="H6:K6"/>
    <mergeCell ref="B10:B11"/>
    <mergeCell ref="B13:B22"/>
    <mergeCell ref="C11:G11"/>
    <mergeCell ref="I1:L1"/>
    <mergeCell ref="C13:C21"/>
    <mergeCell ref="D13:D21"/>
    <mergeCell ref="E13:E21"/>
    <mergeCell ref="B6:B7"/>
    <mergeCell ref="A25:A26"/>
    <mergeCell ref="A4:L4"/>
    <mergeCell ref="I2:L2"/>
    <mergeCell ref="A48:A49"/>
    <mergeCell ref="C45:G45"/>
    <mergeCell ref="B37:B43"/>
    <mergeCell ref="B44:B45"/>
    <mergeCell ref="D6:G6"/>
    <mergeCell ref="A23:A24"/>
    <mergeCell ref="C6:C7"/>
    <mergeCell ref="F37:F41"/>
    <mergeCell ref="A10:A11"/>
    <mergeCell ref="A13:A22"/>
    <mergeCell ref="C22:G22"/>
    <mergeCell ref="F13:F17"/>
    <mergeCell ref="A46:A47"/>
    <mergeCell ref="B46:B47"/>
    <mergeCell ref="C43:G43"/>
    <mergeCell ref="A37:A43"/>
    <mergeCell ref="C47:G47"/>
    <mergeCell ref="A44:A45"/>
    <mergeCell ref="L53:M53"/>
    <mergeCell ref="C35:G35"/>
    <mergeCell ref="B53:D53"/>
    <mergeCell ref="B48:B49"/>
    <mergeCell ref="E27:E30"/>
    <mergeCell ref="C27:C30"/>
    <mergeCell ref="E37:E42"/>
    <mergeCell ref="C37:C42"/>
    <mergeCell ref="D27:D30"/>
    <mergeCell ref="C49:G49"/>
    <mergeCell ref="F18:F21"/>
    <mergeCell ref="A34:A35"/>
    <mergeCell ref="B25:B26"/>
    <mergeCell ref="B32:B33"/>
    <mergeCell ref="L10:L11"/>
    <mergeCell ref="C26:G26"/>
    <mergeCell ref="A27:A31"/>
    <mergeCell ref="G27:G30"/>
    <mergeCell ref="F27:F30"/>
    <mergeCell ref="L13:L24"/>
    <mergeCell ref="A32:A33"/>
    <mergeCell ref="B23:B24"/>
    <mergeCell ref="C31:G31"/>
    <mergeCell ref="B34:B35"/>
    <mergeCell ref="D37:D42"/>
    <mergeCell ref="L37:L49"/>
    <mergeCell ref="L25:L35"/>
    <mergeCell ref="C24:G24"/>
    <mergeCell ref="C33:G33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B28" sqref="B28"/>
    </sheetView>
  </sheetViews>
  <sheetFormatPr defaultColWidth="9.140625" defaultRowHeight="12.75"/>
  <cols>
    <col min="1" max="1" width="9.140625" style="125" customWidth="1"/>
    <col min="2" max="2" width="32.57421875" style="125" customWidth="1"/>
    <col min="3" max="3" width="8.8515625" style="125" customWidth="1"/>
    <col min="4" max="4" width="29.00390625" style="125" customWidth="1"/>
    <col min="5" max="6" width="14.00390625" style="125" customWidth="1"/>
    <col min="7" max="7" width="14.28125" style="125" customWidth="1"/>
    <col min="8" max="8" width="14.7109375" style="125" customWidth="1"/>
    <col min="9" max="16384" width="9.140625" style="125" customWidth="1"/>
  </cols>
  <sheetData>
    <row r="1" spans="5:15" ht="15.75" customHeight="1">
      <c r="E1" s="205" t="s">
        <v>206</v>
      </c>
      <c r="F1" s="205"/>
      <c r="G1" s="205"/>
      <c r="H1" s="205"/>
      <c r="I1" s="127"/>
      <c r="K1" s="205"/>
      <c r="L1" s="205"/>
      <c r="M1" s="205"/>
      <c r="N1" s="205"/>
      <c r="O1" s="205"/>
    </row>
    <row r="2" spans="5:15" ht="60" customHeight="1">
      <c r="E2" s="206" t="s">
        <v>155</v>
      </c>
      <c r="F2" s="206"/>
      <c r="G2" s="206"/>
      <c r="H2" s="206"/>
      <c r="I2" s="129"/>
      <c r="J2" s="129"/>
      <c r="K2" s="206"/>
      <c r="L2" s="206"/>
      <c r="M2" s="206"/>
      <c r="N2" s="206"/>
      <c r="O2" s="206"/>
    </row>
    <row r="3" spans="5:15" ht="12.75" customHeight="1">
      <c r="E3" s="129"/>
      <c r="F3" s="129"/>
      <c r="G3" s="129"/>
      <c r="H3" s="129"/>
      <c r="I3" s="129"/>
      <c r="J3" s="129"/>
      <c r="K3" s="206"/>
      <c r="L3" s="206"/>
      <c r="M3" s="206"/>
      <c r="N3" s="206"/>
      <c r="O3" s="206"/>
    </row>
    <row r="4" spans="1:8" ht="15.75" customHeight="1">
      <c r="A4" s="207" t="s">
        <v>229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63">
      <c r="A6" s="131" t="s">
        <v>0</v>
      </c>
      <c r="B6" s="131" t="s">
        <v>230</v>
      </c>
      <c r="C6" s="131" t="s">
        <v>210</v>
      </c>
      <c r="D6" s="131" t="s">
        <v>211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15.75">
      <c r="A8" s="131">
        <v>1</v>
      </c>
      <c r="B8" s="208" t="s">
        <v>231</v>
      </c>
      <c r="C8" s="208"/>
      <c r="D8" s="208"/>
      <c r="E8" s="208"/>
      <c r="F8" s="208"/>
      <c r="G8" s="208"/>
      <c r="H8" s="208"/>
    </row>
    <row r="9" spans="1:8" ht="15.75">
      <c r="A9" s="131">
        <f>A8+1</f>
        <v>2</v>
      </c>
      <c r="B9" s="208" t="s">
        <v>232</v>
      </c>
      <c r="C9" s="208"/>
      <c r="D9" s="208"/>
      <c r="E9" s="208"/>
      <c r="F9" s="208"/>
      <c r="G9" s="208"/>
      <c r="H9" s="208"/>
    </row>
    <row r="10" spans="1:8" ht="63">
      <c r="A10" s="131">
        <v>3</v>
      </c>
      <c r="B10" s="133" t="s">
        <v>233</v>
      </c>
      <c r="C10" s="131" t="s">
        <v>234</v>
      </c>
      <c r="D10" s="134" t="s">
        <v>218</v>
      </c>
      <c r="E10" s="141">
        <v>9606.538</v>
      </c>
      <c r="F10" s="141">
        <f>ROUND(E10*1.01,0)</f>
        <v>9703</v>
      </c>
      <c r="G10" s="141">
        <f>ROUND(F10*1.01,0)</f>
        <v>9800</v>
      </c>
      <c r="H10" s="141">
        <f>ROUND(G10*1.01,0)</f>
        <v>9898</v>
      </c>
    </row>
    <row r="11" spans="1:8" ht="94.5">
      <c r="A11" s="131">
        <v>4</v>
      </c>
      <c r="B11" s="132" t="s">
        <v>235</v>
      </c>
      <c r="C11" s="131" t="s">
        <v>236</v>
      </c>
      <c r="D11" s="135" t="s">
        <v>237</v>
      </c>
      <c r="E11" s="142">
        <v>11.444</v>
      </c>
      <c r="F11" s="142">
        <v>11.672</v>
      </c>
      <c r="G11" s="142">
        <v>11.908</v>
      </c>
      <c r="H11" s="142">
        <v>12.17</v>
      </c>
    </row>
    <row r="12" spans="1:11" ht="94.5">
      <c r="A12" s="131">
        <v>5</v>
      </c>
      <c r="B12" s="132" t="s">
        <v>238</v>
      </c>
      <c r="C12" s="131" t="s">
        <v>234</v>
      </c>
      <c r="D12" s="135" t="s">
        <v>237</v>
      </c>
      <c r="E12" s="142">
        <v>158.131</v>
      </c>
      <c r="F12" s="142">
        <v>161.218</v>
      </c>
      <c r="G12" s="142">
        <v>164.474</v>
      </c>
      <c r="H12" s="142">
        <v>168.09</v>
      </c>
      <c r="K12" s="136"/>
    </row>
    <row r="13" spans="1:8" ht="15.75">
      <c r="A13" s="131">
        <v>7</v>
      </c>
      <c r="B13" s="209" t="s">
        <v>239</v>
      </c>
      <c r="C13" s="210"/>
      <c r="D13" s="210"/>
      <c r="E13" s="210"/>
      <c r="F13" s="210"/>
      <c r="G13" s="210"/>
      <c r="H13" s="211"/>
    </row>
    <row r="14" spans="1:8" ht="94.5">
      <c r="A14" s="131">
        <v>8</v>
      </c>
      <c r="B14" s="132" t="s">
        <v>240</v>
      </c>
      <c r="C14" s="131" t="s">
        <v>236</v>
      </c>
      <c r="D14" s="137" t="s">
        <v>241</v>
      </c>
      <c r="E14" s="131">
        <v>0</v>
      </c>
      <c r="F14" s="131">
        <v>0</v>
      </c>
      <c r="G14" s="131">
        <v>0</v>
      </c>
      <c r="H14" s="131">
        <v>0</v>
      </c>
    </row>
    <row r="15" spans="1:8" ht="15.75">
      <c r="A15" s="138"/>
      <c r="B15" s="139"/>
      <c r="C15" s="138"/>
      <c r="D15" s="138"/>
      <c r="E15" s="138"/>
      <c r="F15" s="138"/>
      <c r="G15" s="138"/>
      <c r="H15" s="138"/>
    </row>
    <row r="16" spans="1:8" ht="15.75" customHeight="1" hidden="1">
      <c r="A16" s="140" t="s">
        <v>242</v>
      </c>
      <c r="C16" s="127"/>
      <c r="D16" s="140" t="s">
        <v>68</v>
      </c>
      <c r="E16" s="130"/>
      <c r="F16" s="130"/>
      <c r="G16" s="130"/>
      <c r="H16" s="130"/>
    </row>
    <row r="17" spans="1:8" ht="15.75">
      <c r="A17" s="126"/>
      <c r="B17" s="126"/>
      <c r="C17" s="126"/>
      <c r="D17" s="130"/>
      <c r="E17" s="130"/>
      <c r="F17" s="130"/>
      <c r="G17" s="130"/>
      <c r="H17" s="130"/>
    </row>
    <row r="18" spans="1:8" ht="15.75">
      <c r="A18" s="138"/>
      <c r="B18" s="139"/>
      <c r="C18" s="138"/>
      <c r="D18" s="138"/>
      <c r="E18" s="138"/>
      <c r="F18" s="138"/>
      <c r="G18" s="138"/>
      <c r="H18" s="138"/>
    </row>
    <row r="19" spans="1:8" ht="15.75">
      <c r="A19" s="205"/>
      <c r="B19" s="205"/>
      <c r="C19" s="205"/>
      <c r="D19" s="130"/>
      <c r="E19" s="130"/>
      <c r="F19" s="130"/>
      <c r="G19" s="130"/>
      <c r="H19" s="130"/>
    </row>
    <row r="20" spans="1:8" ht="15.75">
      <c r="A20" s="205"/>
      <c r="B20" s="205"/>
      <c r="C20" s="205"/>
      <c r="D20" s="130"/>
      <c r="E20" s="130"/>
      <c r="F20" s="130"/>
      <c r="G20" s="130"/>
      <c r="H20" s="130"/>
    </row>
    <row r="21" spans="1:8" ht="15.75">
      <c r="A21" s="205"/>
      <c r="B21" s="205"/>
      <c r="C21" s="205"/>
      <c r="D21" s="130"/>
      <c r="E21" s="212"/>
      <c r="F21" s="212"/>
      <c r="G21" s="212"/>
      <c r="H21" s="212"/>
    </row>
    <row r="22" spans="1:8" ht="15.75">
      <c r="A22" s="130"/>
      <c r="B22" s="130"/>
      <c r="C22" s="130"/>
      <c r="D22" s="130"/>
      <c r="E22" s="130"/>
      <c r="F22" s="130"/>
      <c r="G22" s="130"/>
      <c r="H22" s="130"/>
    </row>
    <row r="23" spans="1:8" ht="15.75">
      <c r="A23" s="130"/>
      <c r="B23" s="130"/>
      <c r="C23" s="130"/>
      <c r="D23" s="130"/>
      <c r="E23" s="130"/>
      <c r="F23" s="130"/>
      <c r="G23" s="130"/>
      <c r="H23" s="130"/>
    </row>
    <row r="24" spans="1:8" ht="15.75">
      <c r="A24" s="130"/>
      <c r="B24" s="130"/>
      <c r="C24" s="130"/>
      <c r="D24" s="130"/>
      <c r="E24" s="130"/>
      <c r="F24" s="130"/>
      <c r="G24" s="130"/>
      <c r="H24" s="130"/>
    </row>
    <row r="25" spans="1:8" ht="15.75">
      <c r="A25" s="138"/>
      <c r="B25" s="139"/>
      <c r="C25" s="138"/>
      <c r="D25" s="138"/>
      <c r="E25" s="138"/>
      <c r="F25" s="138"/>
      <c r="G25" s="138"/>
      <c r="H25" s="138"/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38"/>
      <c r="B27" s="139"/>
      <c r="C27" s="138"/>
      <c r="D27" s="138"/>
      <c r="E27" s="138"/>
      <c r="F27" s="138"/>
      <c r="G27" s="138"/>
      <c r="H27" s="138"/>
    </row>
    <row r="28" spans="1:8" ht="15.75">
      <c r="A28" s="138"/>
      <c r="B28" s="139"/>
      <c r="C28" s="138"/>
      <c r="D28" s="138"/>
      <c r="E28" s="138"/>
      <c r="F28" s="138"/>
      <c r="G28" s="138"/>
      <c r="H28" s="138"/>
    </row>
  </sheetData>
  <sheetProtection/>
  <mergeCells count="12">
    <mergeCell ref="B9:H9"/>
    <mergeCell ref="B13:H13"/>
    <mergeCell ref="A19:C19"/>
    <mergeCell ref="A20:C20"/>
    <mergeCell ref="A21:C21"/>
    <mergeCell ref="E21:H21"/>
    <mergeCell ref="E1:H1"/>
    <mergeCell ref="K1:O1"/>
    <mergeCell ref="E2:H2"/>
    <mergeCell ref="K2:O3"/>
    <mergeCell ref="A4:H4"/>
    <mergeCell ref="B8:H8"/>
  </mergeCells>
  <printOptions/>
  <pageMargins left="0.7086614173228347" right="0.4330708661417323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zoomScale="75" zoomScaleSheetLayoutView="75" zoomScalePageLayoutView="0" workbookViewId="0" topLeftCell="A1">
      <selection activeCell="H11" sqref="H11"/>
    </sheetView>
  </sheetViews>
  <sheetFormatPr defaultColWidth="9.140625" defaultRowHeight="12.75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140625" style="10" customWidth="1"/>
    <col min="14" max="14" width="14.28125" style="10" bestFit="1" customWidth="1"/>
    <col min="15" max="16384" width="9.140625" style="10" customWidth="1"/>
  </cols>
  <sheetData>
    <row r="1" spans="2:12" ht="15.75" customHeight="1">
      <c r="B1" s="4"/>
      <c r="C1" s="4"/>
      <c r="D1" s="19"/>
      <c r="E1" s="19"/>
      <c r="F1" s="19"/>
      <c r="G1" s="19"/>
      <c r="H1" s="64"/>
      <c r="I1" s="158" t="s">
        <v>120</v>
      </c>
      <c r="J1" s="158"/>
      <c r="K1" s="158"/>
      <c r="L1" s="158"/>
    </row>
    <row r="2" spans="2:12" ht="36" customHeight="1">
      <c r="B2" s="4"/>
      <c r="C2" s="4"/>
      <c r="D2" s="19"/>
      <c r="E2" s="19"/>
      <c r="F2" s="19"/>
      <c r="G2" s="19"/>
      <c r="H2" s="64"/>
      <c r="I2" s="160" t="s">
        <v>155</v>
      </c>
      <c r="J2" s="160"/>
      <c r="K2" s="160"/>
      <c r="L2" s="160"/>
    </row>
    <row r="3" spans="2:12" ht="15.75">
      <c r="B3" s="4"/>
      <c r="C3" s="4"/>
      <c r="D3" s="19"/>
      <c r="E3" s="19"/>
      <c r="F3" s="19"/>
      <c r="G3" s="19"/>
      <c r="H3" s="31"/>
      <c r="I3" s="31"/>
      <c r="J3" s="31"/>
      <c r="K3" s="213"/>
      <c r="L3" s="213"/>
    </row>
    <row r="4" spans="2:12" ht="15.75">
      <c r="B4" s="216" t="s">
        <v>47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2:12" ht="15.75">
      <c r="B5" s="4"/>
      <c r="C5" s="4"/>
      <c r="D5" s="19"/>
      <c r="E5" s="19"/>
      <c r="F5" s="19"/>
      <c r="G5" s="19"/>
      <c r="H5" s="31"/>
      <c r="I5" s="31"/>
      <c r="J5" s="31"/>
      <c r="K5" s="31"/>
      <c r="L5" s="4"/>
    </row>
    <row r="6" spans="1:14" ht="33" customHeight="1">
      <c r="A6" s="200" t="s">
        <v>0</v>
      </c>
      <c r="B6" s="167" t="s">
        <v>1</v>
      </c>
      <c r="C6" s="167" t="s">
        <v>2</v>
      </c>
      <c r="D6" s="177" t="s">
        <v>3</v>
      </c>
      <c r="E6" s="177"/>
      <c r="F6" s="177"/>
      <c r="G6" s="177"/>
      <c r="H6" s="177" t="s">
        <v>152</v>
      </c>
      <c r="I6" s="177"/>
      <c r="J6" s="177"/>
      <c r="K6" s="177"/>
      <c r="L6" s="167" t="s">
        <v>14</v>
      </c>
      <c r="M6" s="11"/>
      <c r="N6" s="11"/>
    </row>
    <row r="7" spans="1:12" ht="31.5">
      <c r="A7" s="201"/>
      <c r="B7" s="167"/>
      <c r="C7" s="167"/>
      <c r="D7" s="50" t="s">
        <v>4</v>
      </c>
      <c r="E7" s="50" t="s">
        <v>5</v>
      </c>
      <c r="F7" s="50" t="s">
        <v>6</v>
      </c>
      <c r="G7" s="50" t="s">
        <v>7</v>
      </c>
      <c r="H7" s="40" t="s">
        <v>87</v>
      </c>
      <c r="I7" s="40" t="s">
        <v>88</v>
      </c>
      <c r="J7" s="40" t="s">
        <v>121</v>
      </c>
      <c r="K7" s="51" t="s">
        <v>126</v>
      </c>
      <c r="L7" s="167"/>
    </row>
    <row r="8" spans="1:12" ht="82.5" customHeight="1">
      <c r="A8" s="63">
        <v>1</v>
      </c>
      <c r="B8" s="52" t="s">
        <v>48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68">
        <f>H9+H26</f>
        <v>66390.72</v>
      </c>
      <c r="I8" s="68">
        <f>I9+I26</f>
        <v>30450.05</v>
      </c>
      <c r="J8" s="68">
        <f>J9+J26</f>
        <v>30435.484999999997</v>
      </c>
      <c r="K8" s="69">
        <f>SUM(H8:J8)</f>
        <v>127276.255</v>
      </c>
      <c r="L8" s="55" t="s">
        <v>25</v>
      </c>
    </row>
    <row r="9" spans="1:12" s="38" customFormat="1" ht="31.5">
      <c r="A9" s="63">
        <v>2</v>
      </c>
      <c r="B9" s="56" t="s">
        <v>49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H19+H21+H23+H25</f>
        <v>66390.72</v>
      </c>
      <c r="I9" s="69">
        <f>I19+I21+I23+I25</f>
        <v>30450.05</v>
      </c>
      <c r="J9" s="69">
        <f>J19+J21+J23+J25</f>
        <v>30435.484999999997</v>
      </c>
      <c r="K9" s="69">
        <f>SUM(H9:J9)</f>
        <v>127276.255</v>
      </c>
      <c r="L9" s="55" t="s">
        <v>25</v>
      </c>
    </row>
    <row r="10" spans="1:12" ht="15.75" customHeight="1">
      <c r="A10" s="200">
        <v>3</v>
      </c>
      <c r="B10" s="170" t="s">
        <v>50</v>
      </c>
      <c r="C10" s="187" t="s">
        <v>136</v>
      </c>
      <c r="D10" s="173" t="s">
        <v>33</v>
      </c>
      <c r="E10" s="173" t="s">
        <v>34</v>
      </c>
      <c r="F10" s="177" t="s">
        <v>158</v>
      </c>
      <c r="G10" s="57" t="s">
        <v>35</v>
      </c>
      <c r="H10" s="45">
        <v>12258.167</v>
      </c>
      <c r="I10" s="45">
        <v>12258.167</v>
      </c>
      <c r="J10" s="45">
        <v>12258.167</v>
      </c>
      <c r="K10" s="45">
        <f>SUM(H10:J10)</f>
        <v>36774.501</v>
      </c>
      <c r="L10" s="187" t="s">
        <v>200</v>
      </c>
    </row>
    <row r="11" spans="1:12" ht="15.75">
      <c r="A11" s="217"/>
      <c r="B11" s="215"/>
      <c r="C11" s="188"/>
      <c r="D11" s="173"/>
      <c r="E11" s="173"/>
      <c r="F11" s="177"/>
      <c r="G11" s="57" t="s">
        <v>36</v>
      </c>
      <c r="H11" s="148">
        <f>952.39+47.56</f>
        <v>999.95</v>
      </c>
      <c r="I11" s="45">
        <v>652.39</v>
      </c>
      <c r="J11" s="45">
        <v>652.39</v>
      </c>
      <c r="K11" s="45">
        <f aca="true" t="shared" si="0" ref="K11:K32">SUM(H11:J11)</f>
        <v>2304.73</v>
      </c>
      <c r="L11" s="188"/>
    </row>
    <row r="12" spans="1:15" ht="15.75" customHeight="1">
      <c r="A12" s="217"/>
      <c r="B12" s="215"/>
      <c r="C12" s="188"/>
      <c r="D12" s="173"/>
      <c r="E12" s="173"/>
      <c r="F12" s="177"/>
      <c r="G12" s="57" t="s">
        <v>85</v>
      </c>
      <c r="H12" s="148">
        <v>3701.967</v>
      </c>
      <c r="I12" s="148">
        <v>3701.967</v>
      </c>
      <c r="J12" s="148">
        <v>3701.967</v>
      </c>
      <c r="K12" s="148">
        <f t="shared" si="0"/>
        <v>11105.901</v>
      </c>
      <c r="L12" s="188"/>
      <c r="O12" s="96"/>
    </row>
    <row r="13" spans="1:12" ht="15.75">
      <c r="A13" s="217"/>
      <c r="B13" s="215"/>
      <c r="C13" s="188"/>
      <c r="D13" s="173"/>
      <c r="E13" s="173"/>
      <c r="F13" s="177"/>
      <c r="G13" s="57" t="s">
        <v>33</v>
      </c>
      <c r="H13" s="148">
        <v>14667.367</v>
      </c>
      <c r="I13" s="148">
        <f>13045.152-30</f>
        <v>13015.152</v>
      </c>
      <c r="J13" s="148">
        <f>13011.5-50</f>
        <v>12961.5</v>
      </c>
      <c r="K13" s="148">
        <f t="shared" si="0"/>
        <v>40644.019</v>
      </c>
      <c r="L13" s="188"/>
    </row>
    <row r="14" spans="1:12" ht="15.75">
      <c r="A14" s="217"/>
      <c r="B14" s="215"/>
      <c r="C14" s="188"/>
      <c r="D14" s="173"/>
      <c r="E14" s="173"/>
      <c r="F14" s="177"/>
      <c r="G14" s="57" t="s">
        <v>37</v>
      </c>
      <c r="H14" s="148">
        <v>3</v>
      </c>
      <c r="I14" s="149">
        <v>3</v>
      </c>
      <c r="J14" s="149">
        <v>3</v>
      </c>
      <c r="K14" s="148">
        <f t="shared" si="0"/>
        <v>9</v>
      </c>
      <c r="L14" s="188"/>
    </row>
    <row r="15" spans="1:14" ht="15.75">
      <c r="A15" s="217"/>
      <c r="B15" s="215"/>
      <c r="C15" s="188"/>
      <c r="D15" s="173"/>
      <c r="E15" s="173"/>
      <c r="F15" s="177" t="s">
        <v>128</v>
      </c>
      <c r="G15" s="57" t="s">
        <v>35</v>
      </c>
      <c r="H15" s="148">
        <f>17853.973</f>
        <v>17853.973</v>
      </c>
      <c r="I15" s="149">
        <v>0</v>
      </c>
      <c r="J15" s="149">
        <v>0</v>
      </c>
      <c r="K15" s="148">
        <f t="shared" si="0"/>
        <v>17853.973</v>
      </c>
      <c r="L15" s="188"/>
      <c r="N15" s="96"/>
    </row>
    <row r="16" spans="1:14" ht="15.75">
      <c r="A16" s="217"/>
      <c r="B16" s="215"/>
      <c r="C16" s="188"/>
      <c r="D16" s="173"/>
      <c r="E16" s="173"/>
      <c r="F16" s="177"/>
      <c r="G16" s="57" t="s">
        <v>36</v>
      </c>
      <c r="H16" s="148">
        <v>1038.027</v>
      </c>
      <c r="I16" s="149">
        <v>0</v>
      </c>
      <c r="J16" s="149">
        <v>0</v>
      </c>
      <c r="K16" s="148">
        <f t="shared" si="0"/>
        <v>1038.027</v>
      </c>
      <c r="L16" s="188"/>
      <c r="N16" s="96"/>
    </row>
    <row r="17" spans="1:14" ht="15.75">
      <c r="A17" s="217"/>
      <c r="B17" s="215"/>
      <c r="C17" s="188"/>
      <c r="D17" s="173"/>
      <c r="E17" s="173"/>
      <c r="F17" s="177"/>
      <c r="G17" s="57" t="s">
        <v>85</v>
      </c>
      <c r="H17" s="148">
        <f>5390.841</f>
        <v>5390.841</v>
      </c>
      <c r="I17" s="149">
        <v>0</v>
      </c>
      <c r="J17" s="149">
        <v>0</v>
      </c>
      <c r="K17" s="148">
        <f t="shared" si="0"/>
        <v>5390.841</v>
      </c>
      <c r="L17" s="188"/>
      <c r="N17" s="96"/>
    </row>
    <row r="18" spans="1:14" ht="15.75">
      <c r="A18" s="217"/>
      <c r="B18" s="215"/>
      <c r="C18" s="189"/>
      <c r="D18" s="173"/>
      <c r="E18" s="173"/>
      <c r="F18" s="177"/>
      <c r="G18" s="57" t="s">
        <v>33</v>
      </c>
      <c r="H18" s="148">
        <v>9453.828</v>
      </c>
      <c r="I18" s="149">
        <v>0</v>
      </c>
      <c r="J18" s="149">
        <v>0</v>
      </c>
      <c r="K18" s="148">
        <f t="shared" si="0"/>
        <v>9453.828</v>
      </c>
      <c r="L18" s="188"/>
      <c r="N18" s="96"/>
    </row>
    <row r="19" spans="1:12" ht="15.75">
      <c r="A19" s="201"/>
      <c r="B19" s="171"/>
      <c r="C19" s="172" t="s">
        <v>41</v>
      </c>
      <c r="D19" s="172"/>
      <c r="E19" s="172"/>
      <c r="F19" s="172"/>
      <c r="G19" s="172"/>
      <c r="H19" s="148">
        <f>SUM(H10:H18)</f>
        <v>65367.12</v>
      </c>
      <c r="I19" s="148">
        <f>SUM(I10:I18)</f>
        <v>29630.676</v>
      </c>
      <c r="J19" s="148">
        <f>SUM(J10:J18)</f>
        <v>29577.023999999998</v>
      </c>
      <c r="K19" s="148">
        <f t="shared" si="0"/>
        <v>124574.82</v>
      </c>
      <c r="L19" s="188"/>
    </row>
    <row r="20" spans="1:12" ht="42" customHeight="1">
      <c r="A20" s="200">
        <v>4</v>
      </c>
      <c r="B20" s="170" t="s">
        <v>100</v>
      </c>
      <c r="C20" s="40" t="s">
        <v>136</v>
      </c>
      <c r="D20" s="57" t="s">
        <v>33</v>
      </c>
      <c r="E20" s="57" t="s">
        <v>34</v>
      </c>
      <c r="F20" s="50" t="s">
        <v>159</v>
      </c>
      <c r="G20" s="57" t="s">
        <v>33</v>
      </c>
      <c r="H20" s="45">
        <v>630.6</v>
      </c>
      <c r="I20" s="45">
        <v>489.374</v>
      </c>
      <c r="J20" s="45">
        <v>508.461</v>
      </c>
      <c r="K20" s="45">
        <f t="shared" si="0"/>
        <v>1628.4350000000002</v>
      </c>
      <c r="L20" s="188"/>
    </row>
    <row r="21" spans="1:12" ht="15.75">
      <c r="A21" s="201"/>
      <c r="B21" s="171"/>
      <c r="C21" s="172" t="s">
        <v>51</v>
      </c>
      <c r="D21" s="172"/>
      <c r="E21" s="172"/>
      <c r="F21" s="172"/>
      <c r="G21" s="172"/>
      <c r="H21" s="45">
        <f>SUM(H20)</f>
        <v>630.6</v>
      </c>
      <c r="I21" s="45">
        <f>SUM(I20)</f>
        <v>489.374</v>
      </c>
      <c r="J21" s="45">
        <f>SUM(J20)</f>
        <v>508.461</v>
      </c>
      <c r="K21" s="45">
        <f t="shared" si="0"/>
        <v>1628.4350000000002</v>
      </c>
      <c r="L21" s="188"/>
    </row>
    <row r="22" spans="1:12" ht="85.5" customHeight="1">
      <c r="A22" s="200">
        <v>5</v>
      </c>
      <c r="B22" s="170" t="s">
        <v>83</v>
      </c>
      <c r="C22" s="40" t="s">
        <v>136</v>
      </c>
      <c r="D22" s="57" t="s">
        <v>33</v>
      </c>
      <c r="E22" s="57" t="s">
        <v>34</v>
      </c>
      <c r="F22" s="50" t="s">
        <v>160</v>
      </c>
      <c r="G22" s="57" t="s">
        <v>33</v>
      </c>
      <c r="H22" s="45">
        <f>300+93</f>
        <v>393</v>
      </c>
      <c r="I22" s="66">
        <f>H22-93</f>
        <v>300</v>
      </c>
      <c r="J22" s="66">
        <f>I22</f>
        <v>300</v>
      </c>
      <c r="K22" s="45">
        <f t="shared" si="0"/>
        <v>993</v>
      </c>
      <c r="L22" s="188"/>
    </row>
    <row r="23" spans="1:12" ht="15.75">
      <c r="A23" s="201"/>
      <c r="B23" s="171"/>
      <c r="C23" s="172" t="s">
        <v>74</v>
      </c>
      <c r="D23" s="172"/>
      <c r="E23" s="172"/>
      <c r="F23" s="172"/>
      <c r="G23" s="172"/>
      <c r="H23" s="45">
        <f>SUM(H22)</f>
        <v>393</v>
      </c>
      <c r="I23" s="45">
        <f>SUM(I22)</f>
        <v>300</v>
      </c>
      <c r="J23" s="45">
        <f>SUM(J22)</f>
        <v>300</v>
      </c>
      <c r="K23" s="45">
        <f t="shared" si="0"/>
        <v>993</v>
      </c>
      <c r="L23" s="189"/>
    </row>
    <row r="24" spans="1:12" ht="37.5" customHeight="1">
      <c r="A24" s="200">
        <v>6</v>
      </c>
      <c r="B24" s="170" t="s">
        <v>101</v>
      </c>
      <c r="C24" s="40" t="s">
        <v>136</v>
      </c>
      <c r="D24" s="57" t="s">
        <v>33</v>
      </c>
      <c r="E24" s="57" t="s">
        <v>34</v>
      </c>
      <c r="F24" s="50" t="s">
        <v>102</v>
      </c>
      <c r="G24" s="57" t="s">
        <v>33</v>
      </c>
      <c r="H24" s="45">
        <v>0</v>
      </c>
      <c r="I24" s="45">
        <v>30</v>
      </c>
      <c r="J24" s="45">
        <v>50</v>
      </c>
      <c r="K24" s="45">
        <f t="shared" si="0"/>
        <v>80</v>
      </c>
      <c r="L24" s="67"/>
    </row>
    <row r="25" spans="1:12" ht="15.75">
      <c r="A25" s="201"/>
      <c r="B25" s="171"/>
      <c r="C25" s="172" t="s">
        <v>76</v>
      </c>
      <c r="D25" s="172"/>
      <c r="E25" s="172"/>
      <c r="F25" s="172"/>
      <c r="G25" s="172"/>
      <c r="H25" s="45">
        <f>H24</f>
        <v>0</v>
      </c>
      <c r="I25" s="45">
        <f>I24</f>
        <v>30</v>
      </c>
      <c r="J25" s="45">
        <f>J24</f>
        <v>50</v>
      </c>
      <c r="K25" s="45">
        <f t="shared" si="0"/>
        <v>80</v>
      </c>
      <c r="L25" s="67"/>
    </row>
    <row r="26" spans="1:12" s="38" customFormat="1" ht="31.5">
      <c r="A26" s="63">
        <v>7</v>
      </c>
      <c r="B26" s="56" t="s">
        <v>52</v>
      </c>
      <c r="C26" s="53" t="s">
        <v>25</v>
      </c>
      <c r="D26" s="54" t="s">
        <v>25</v>
      </c>
      <c r="E26" s="54" t="s">
        <v>25</v>
      </c>
      <c r="F26" s="54" t="s">
        <v>25</v>
      </c>
      <c r="G26" s="54" t="s">
        <v>25</v>
      </c>
      <c r="H26" s="69">
        <f>H28+H30</f>
        <v>0</v>
      </c>
      <c r="I26" s="68">
        <f>I28+I30</f>
        <v>0</v>
      </c>
      <c r="J26" s="68">
        <f>J28+J30</f>
        <v>0</v>
      </c>
      <c r="K26" s="69">
        <f t="shared" si="0"/>
        <v>0</v>
      </c>
      <c r="L26" s="55" t="s">
        <v>25</v>
      </c>
    </row>
    <row r="27" spans="1:12" ht="47.25" customHeight="1">
      <c r="A27" s="200">
        <v>8</v>
      </c>
      <c r="B27" s="170" t="s">
        <v>163</v>
      </c>
      <c r="C27" s="40" t="s">
        <v>136</v>
      </c>
      <c r="D27" s="57" t="s">
        <v>33</v>
      </c>
      <c r="E27" s="57" t="s">
        <v>34</v>
      </c>
      <c r="F27" s="50" t="s">
        <v>161</v>
      </c>
      <c r="G27" s="57" t="s">
        <v>33</v>
      </c>
      <c r="H27" s="45">
        <v>0</v>
      </c>
      <c r="I27" s="66">
        <v>0</v>
      </c>
      <c r="J27" s="66">
        <v>0</v>
      </c>
      <c r="K27" s="45">
        <f t="shared" si="0"/>
        <v>0</v>
      </c>
      <c r="L27" s="167" t="s">
        <v>201</v>
      </c>
    </row>
    <row r="28" spans="1:12" ht="19.5" customHeight="1">
      <c r="A28" s="201"/>
      <c r="B28" s="215"/>
      <c r="C28" s="172" t="s">
        <v>38</v>
      </c>
      <c r="D28" s="172"/>
      <c r="E28" s="172"/>
      <c r="F28" s="172"/>
      <c r="G28" s="172"/>
      <c r="H28" s="45">
        <f>SUM(H27)</f>
        <v>0</v>
      </c>
      <c r="I28" s="45">
        <f>SUM(I27)</f>
        <v>0</v>
      </c>
      <c r="J28" s="45">
        <f>SUM(J27)</f>
        <v>0</v>
      </c>
      <c r="K28" s="45">
        <f t="shared" si="0"/>
        <v>0</v>
      </c>
      <c r="L28" s="167"/>
    </row>
    <row r="29" spans="1:12" ht="71.25" customHeight="1">
      <c r="A29" s="200">
        <v>9</v>
      </c>
      <c r="B29" s="170" t="s">
        <v>164</v>
      </c>
      <c r="C29" s="40" t="s">
        <v>136</v>
      </c>
      <c r="D29" s="57" t="s">
        <v>33</v>
      </c>
      <c r="E29" s="57" t="s">
        <v>34</v>
      </c>
      <c r="F29" s="50" t="s">
        <v>162</v>
      </c>
      <c r="G29" s="57" t="s">
        <v>33</v>
      </c>
      <c r="H29" s="45">
        <v>0</v>
      </c>
      <c r="I29" s="66">
        <v>0</v>
      </c>
      <c r="J29" s="66">
        <v>0</v>
      </c>
      <c r="K29" s="45">
        <f>SUM(H29:J29)</f>
        <v>0</v>
      </c>
      <c r="L29" s="167"/>
    </row>
    <row r="30" spans="1:12" ht="15.75">
      <c r="A30" s="201"/>
      <c r="B30" s="215"/>
      <c r="C30" s="172" t="s">
        <v>42</v>
      </c>
      <c r="D30" s="172"/>
      <c r="E30" s="172"/>
      <c r="F30" s="172"/>
      <c r="G30" s="172"/>
      <c r="H30" s="45">
        <f>SUM(H29)</f>
        <v>0</v>
      </c>
      <c r="I30" s="45">
        <f>SUM(I29)</f>
        <v>0</v>
      </c>
      <c r="J30" s="45">
        <f>SUM(J29)</f>
        <v>0</v>
      </c>
      <c r="K30" s="45">
        <f>SUM(H30:J30)</f>
        <v>0</v>
      </c>
      <c r="L30" s="167"/>
    </row>
    <row r="31" spans="1:12" ht="15.75">
      <c r="A31" s="95">
        <f>A29+1</f>
        <v>10</v>
      </c>
      <c r="B31" s="18" t="s">
        <v>156</v>
      </c>
      <c r="C31" s="39" t="s">
        <v>25</v>
      </c>
      <c r="D31" s="94" t="s">
        <v>25</v>
      </c>
      <c r="E31" s="94" t="s">
        <v>25</v>
      </c>
      <c r="F31" s="94" t="s">
        <v>25</v>
      </c>
      <c r="G31" s="94" t="s">
        <v>25</v>
      </c>
      <c r="H31" s="104">
        <f>H8</f>
        <v>66390.72</v>
      </c>
      <c r="I31" s="104">
        <f>I8</f>
        <v>30450.05</v>
      </c>
      <c r="J31" s="104">
        <f>J8</f>
        <v>30435.484999999997</v>
      </c>
      <c r="K31" s="105">
        <f t="shared" si="0"/>
        <v>127276.255</v>
      </c>
      <c r="L31" s="55" t="s">
        <v>25</v>
      </c>
    </row>
    <row r="32" spans="1:12" ht="31.5">
      <c r="A32" s="63">
        <f>A31+1</f>
        <v>11</v>
      </c>
      <c r="B32" s="52" t="s">
        <v>157</v>
      </c>
      <c r="C32" s="40" t="s">
        <v>136</v>
      </c>
      <c r="D32" s="57" t="s">
        <v>25</v>
      </c>
      <c r="E32" s="57" t="s">
        <v>25</v>
      </c>
      <c r="F32" s="57" t="s">
        <v>25</v>
      </c>
      <c r="G32" s="57" t="s">
        <v>25</v>
      </c>
      <c r="H32" s="45">
        <f>H31</f>
        <v>66390.72</v>
      </c>
      <c r="I32" s="45">
        <f>I31</f>
        <v>30450.05</v>
      </c>
      <c r="J32" s="45">
        <f>J31</f>
        <v>30435.484999999997</v>
      </c>
      <c r="K32" s="45">
        <f t="shared" si="0"/>
        <v>127276.255</v>
      </c>
      <c r="L32" s="40" t="s">
        <v>25</v>
      </c>
    </row>
    <row r="33" spans="2:12" ht="15.75">
      <c r="B33" s="12"/>
      <c r="C33" s="9"/>
      <c r="D33" s="22"/>
      <c r="E33" s="22"/>
      <c r="F33" s="22"/>
      <c r="G33" s="22"/>
      <c r="H33" s="32"/>
      <c r="I33" s="32"/>
      <c r="J33" s="32"/>
      <c r="K33" s="32"/>
      <c r="L33" s="9"/>
    </row>
    <row r="34" spans="2:12" ht="15.75">
      <c r="B34" s="3"/>
      <c r="C34" s="3"/>
      <c r="D34" s="25"/>
      <c r="E34" s="24"/>
      <c r="F34" s="24"/>
      <c r="G34" s="24"/>
      <c r="H34" s="33"/>
      <c r="I34" s="33"/>
      <c r="J34" s="33"/>
      <c r="K34" s="32"/>
      <c r="L34" s="9"/>
    </row>
    <row r="35" spans="2:12" ht="18.75">
      <c r="B35" s="5"/>
      <c r="C35" s="8"/>
      <c r="D35" s="26"/>
      <c r="E35" s="26"/>
      <c r="F35" s="26"/>
      <c r="G35" s="79"/>
      <c r="H35" s="80"/>
      <c r="I35" s="80"/>
      <c r="J35" s="34"/>
      <c r="K35" s="32"/>
      <c r="L35" s="9"/>
    </row>
    <row r="36" spans="2:12" ht="18.75">
      <c r="B36" s="158"/>
      <c r="C36" s="158"/>
      <c r="D36" s="158"/>
      <c r="E36" s="24"/>
      <c r="F36" s="24"/>
      <c r="G36" s="81"/>
      <c r="H36" s="75"/>
      <c r="I36" s="73"/>
      <c r="J36" s="33"/>
      <c r="K36" s="31"/>
      <c r="L36" s="4"/>
    </row>
    <row r="37" spans="2:12" ht="18.75">
      <c r="B37" s="158"/>
      <c r="C37" s="158"/>
      <c r="D37" s="158"/>
      <c r="E37" s="24"/>
      <c r="F37" s="24"/>
      <c r="G37" s="81"/>
      <c r="H37" s="75"/>
      <c r="I37" s="73"/>
      <c r="J37" s="33"/>
      <c r="K37" s="31"/>
      <c r="L37" s="4"/>
    </row>
    <row r="38" spans="2:12" ht="18.75">
      <c r="B38" s="158"/>
      <c r="C38" s="158"/>
      <c r="D38" s="158"/>
      <c r="E38" s="24"/>
      <c r="F38" s="24"/>
      <c r="G38" s="81"/>
      <c r="H38" s="214"/>
      <c r="I38" s="214"/>
      <c r="J38" s="33"/>
      <c r="K38" s="31"/>
      <c r="L38" s="4"/>
    </row>
    <row r="39" spans="2:12" ht="18.75">
      <c r="B39" s="4"/>
      <c r="C39" s="4"/>
      <c r="D39" s="19"/>
      <c r="E39" s="19"/>
      <c r="F39" s="19"/>
      <c r="G39" s="82"/>
      <c r="H39" s="77"/>
      <c r="I39" s="77"/>
      <c r="J39" s="31"/>
      <c r="K39" s="31"/>
      <c r="L39" s="4"/>
    </row>
    <row r="40" spans="2:12" ht="15.75">
      <c r="B40" s="4"/>
      <c r="C40" s="4"/>
      <c r="D40" s="19"/>
      <c r="E40" s="19"/>
      <c r="F40" s="19"/>
      <c r="G40" s="19"/>
      <c r="H40" s="31"/>
      <c r="I40" s="31"/>
      <c r="J40" s="31"/>
      <c r="K40" s="31"/>
      <c r="L40" s="4"/>
    </row>
    <row r="41" spans="2:12" ht="15.75">
      <c r="B41" s="4"/>
      <c r="C41" s="4"/>
      <c r="D41" s="19"/>
      <c r="E41" s="19"/>
      <c r="F41" s="19"/>
      <c r="G41" s="19"/>
      <c r="H41" s="31"/>
      <c r="I41" s="31"/>
      <c r="J41" s="31"/>
      <c r="K41" s="31"/>
      <c r="L41" s="4"/>
    </row>
    <row r="42" spans="2:12" ht="15.75">
      <c r="B42" s="4"/>
      <c r="C42" s="4"/>
      <c r="D42" s="19"/>
      <c r="E42" s="19"/>
      <c r="F42" s="19"/>
      <c r="G42" s="19"/>
      <c r="H42" s="31"/>
      <c r="I42" s="31"/>
      <c r="J42" s="31"/>
      <c r="K42" s="31"/>
      <c r="L42" s="4"/>
    </row>
    <row r="43" spans="2:12" ht="15.75">
      <c r="B43" s="4"/>
      <c r="C43" s="4"/>
      <c r="D43" s="19"/>
      <c r="E43" s="19"/>
      <c r="F43" s="19"/>
      <c r="G43" s="19"/>
      <c r="H43" s="31"/>
      <c r="I43" s="31"/>
      <c r="J43" s="31"/>
      <c r="K43" s="31"/>
      <c r="L43" s="4"/>
    </row>
    <row r="44" spans="2:12" ht="15.75">
      <c r="B44" s="4"/>
      <c r="C44" s="4"/>
      <c r="D44" s="19"/>
      <c r="E44" s="19"/>
      <c r="F44" s="19"/>
      <c r="G44" s="19"/>
      <c r="H44" s="31"/>
      <c r="I44" s="31"/>
      <c r="J44" s="31"/>
      <c r="K44" s="31"/>
      <c r="L44" s="4"/>
    </row>
    <row r="45" spans="2:12" ht="15.75">
      <c r="B45" s="4"/>
      <c r="C45" s="4"/>
      <c r="D45" s="19"/>
      <c r="E45" s="19"/>
      <c r="F45" s="19"/>
      <c r="G45" s="19"/>
      <c r="H45" s="31"/>
      <c r="I45" s="31"/>
      <c r="J45" s="31"/>
      <c r="K45" s="31"/>
      <c r="L45" s="4"/>
    </row>
    <row r="46" spans="2:12" ht="15.75">
      <c r="B46" s="4"/>
      <c r="C46" s="4"/>
      <c r="D46" s="19"/>
      <c r="E46" s="19"/>
      <c r="F46" s="19"/>
      <c r="G46" s="19"/>
      <c r="H46" s="31"/>
      <c r="I46" s="31"/>
      <c r="J46" s="31"/>
      <c r="K46" s="31"/>
      <c r="L46" s="4"/>
    </row>
    <row r="47" spans="2:12" ht="15.75">
      <c r="B47" s="4"/>
      <c r="C47" s="4"/>
      <c r="D47" s="19"/>
      <c r="E47" s="19"/>
      <c r="F47" s="19"/>
      <c r="G47" s="19"/>
      <c r="H47" s="71"/>
      <c r="I47" s="31"/>
      <c r="J47" s="31"/>
      <c r="K47" s="31"/>
      <c r="L47" s="4"/>
    </row>
    <row r="48" spans="2:12" ht="15.75">
      <c r="B48" s="4"/>
      <c r="C48" s="4"/>
      <c r="D48" s="19"/>
      <c r="E48" s="19"/>
      <c r="F48" s="19"/>
      <c r="G48" s="19"/>
      <c r="H48" s="31"/>
      <c r="I48" s="31"/>
      <c r="J48" s="31"/>
      <c r="K48" s="31"/>
      <c r="L48" s="4"/>
    </row>
    <row r="49" spans="2:12" ht="15.75">
      <c r="B49" s="4"/>
      <c r="C49" s="4"/>
      <c r="D49" s="19"/>
      <c r="E49" s="19"/>
      <c r="F49" s="19"/>
      <c r="G49" s="19"/>
      <c r="H49" s="31"/>
      <c r="I49" s="31"/>
      <c r="J49" s="31"/>
      <c r="K49" s="31"/>
      <c r="L49" s="4"/>
    </row>
    <row r="50" spans="2:12" ht="15.75">
      <c r="B50" s="4"/>
      <c r="C50" s="4"/>
      <c r="D50" s="19"/>
      <c r="E50" s="19"/>
      <c r="F50" s="19"/>
      <c r="G50" s="19"/>
      <c r="H50" s="71"/>
      <c r="I50" s="31"/>
      <c r="J50" s="31"/>
      <c r="K50" s="31"/>
      <c r="L50" s="4"/>
    </row>
    <row r="51" spans="2:12" ht="15.75">
      <c r="B51" s="4"/>
      <c r="C51" s="4"/>
      <c r="D51" s="19"/>
      <c r="E51" s="19"/>
      <c r="F51" s="19"/>
      <c r="G51" s="19"/>
      <c r="H51" s="71"/>
      <c r="I51" s="31"/>
      <c r="J51" s="31"/>
      <c r="K51" s="31"/>
      <c r="L51" s="4"/>
    </row>
    <row r="52" spans="2:12" ht="15.75">
      <c r="B52" s="4"/>
      <c r="C52" s="4"/>
      <c r="D52" s="19"/>
      <c r="E52" s="19"/>
      <c r="F52" s="19"/>
      <c r="G52" s="19"/>
      <c r="H52" s="71"/>
      <c r="I52" s="31"/>
      <c r="J52" s="31"/>
      <c r="K52" s="31"/>
      <c r="L52" s="4"/>
    </row>
    <row r="53" spans="2:12" ht="15.75">
      <c r="B53" s="4"/>
      <c r="C53" s="4"/>
      <c r="D53" s="19"/>
      <c r="E53" s="19"/>
      <c r="F53" s="19"/>
      <c r="G53" s="19"/>
      <c r="H53" s="31"/>
      <c r="I53" s="31"/>
      <c r="J53" s="31"/>
      <c r="K53" s="31"/>
      <c r="L53" s="4"/>
    </row>
    <row r="54" spans="2:12" ht="15.75">
      <c r="B54" s="4"/>
      <c r="C54" s="4"/>
      <c r="D54" s="19"/>
      <c r="E54" s="19"/>
      <c r="F54" s="19"/>
      <c r="G54" s="19"/>
      <c r="H54" s="31"/>
      <c r="I54" s="31"/>
      <c r="J54" s="31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31"/>
      <c r="I55" s="31"/>
      <c r="J55" s="31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31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31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31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</sheetData>
  <sheetProtection/>
  <mergeCells count="39">
    <mergeCell ref="A27:A28"/>
    <mergeCell ref="B27:B28"/>
    <mergeCell ref="A29:A30"/>
    <mergeCell ref="B29:B30"/>
    <mergeCell ref="A6:A7"/>
    <mergeCell ref="A10:A19"/>
    <mergeCell ref="A20:A21"/>
    <mergeCell ref="A22:A23"/>
    <mergeCell ref="B20:B21"/>
    <mergeCell ref="A24:A25"/>
    <mergeCell ref="B24:B25"/>
    <mergeCell ref="C25:G25"/>
    <mergeCell ref="F15:F18"/>
    <mergeCell ref="B4:L4"/>
    <mergeCell ref="B6:B7"/>
    <mergeCell ref="B22:B23"/>
    <mergeCell ref="C10:C18"/>
    <mergeCell ref="E10:E18"/>
    <mergeCell ref="D10:D18"/>
    <mergeCell ref="H38:I38"/>
    <mergeCell ref="C28:G28"/>
    <mergeCell ref="B38:D38"/>
    <mergeCell ref="H6:K6"/>
    <mergeCell ref="F10:F14"/>
    <mergeCell ref="B10:B19"/>
    <mergeCell ref="B37:D37"/>
    <mergeCell ref="B36:D36"/>
    <mergeCell ref="C6:C7"/>
    <mergeCell ref="C19:G19"/>
    <mergeCell ref="I1:L1"/>
    <mergeCell ref="I2:L2"/>
    <mergeCell ref="C30:G30"/>
    <mergeCell ref="L27:L30"/>
    <mergeCell ref="K3:L3"/>
    <mergeCell ref="L10:L23"/>
    <mergeCell ref="L6:L7"/>
    <mergeCell ref="C23:G23"/>
    <mergeCell ref="D6:G6"/>
    <mergeCell ref="C21:G21"/>
  </mergeCells>
  <printOptions/>
  <pageMargins left="0.25" right="0.25" top="0.51" bottom="0.29" header="0.55" footer="0.28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M13" sqref="M13"/>
    </sheetView>
  </sheetViews>
  <sheetFormatPr defaultColWidth="9.140625" defaultRowHeight="12.75"/>
  <cols>
    <col min="1" max="1" width="9.140625" style="125" customWidth="1"/>
    <col min="2" max="2" width="32.57421875" style="125" customWidth="1"/>
    <col min="3" max="3" width="13.00390625" style="125" customWidth="1"/>
    <col min="4" max="4" width="16.00390625" style="125" customWidth="1"/>
    <col min="5" max="5" width="9.8515625" style="125" customWidth="1"/>
    <col min="6" max="6" width="10.421875" style="125" customWidth="1"/>
    <col min="7" max="7" width="10.00390625" style="125" customWidth="1"/>
    <col min="8" max="8" width="10.140625" style="125" customWidth="1"/>
    <col min="9" max="16384" width="9.140625" style="125" customWidth="1"/>
  </cols>
  <sheetData>
    <row r="1" spans="5:16" ht="15.75">
      <c r="E1" s="205" t="s">
        <v>206</v>
      </c>
      <c r="F1" s="205"/>
      <c r="G1" s="205"/>
      <c r="H1" s="205"/>
      <c r="I1" s="127"/>
      <c r="L1" s="205"/>
      <c r="M1" s="205"/>
      <c r="N1" s="205"/>
      <c r="O1" s="205"/>
      <c r="P1" s="205"/>
    </row>
    <row r="2" spans="5:16" ht="85.5" customHeight="1">
      <c r="E2" s="206" t="s">
        <v>187</v>
      </c>
      <c r="F2" s="206"/>
      <c r="G2" s="206"/>
      <c r="H2" s="206"/>
      <c r="I2" s="129"/>
      <c r="J2" s="129"/>
      <c r="L2" s="206"/>
      <c r="M2" s="206"/>
      <c r="N2" s="206"/>
      <c r="O2" s="206"/>
      <c r="P2" s="206"/>
    </row>
    <row r="3" spans="5:10" ht="12.75" customHeight="1">
      <c r="E3" s="128"/>
      <c r="F3" s="128"/>
      <c r="G3" s="128"/>
      <c r="H3" s="128"/>
      <c r="I3" s="129"/>
      <c r="J3" s="129"/>
    </row>
    <row r="4" spans="1:8" ht="15.75" customHeight="1">
      <c r="A4" s="207" t="s">
        <v>243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31.5">
      <c r="A6" s="131" t="s">
        <v>0</v>
      </c>
      <c r="B6" s="131" t="s">
        <v>230</v>
      </c>
      <c r="C6" s="131" t="s">
        <v>210</v>
      </c>
      <c r="D6" s="131" t="s">
        <v>211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41.25" customHeight="1">
      <c r="A8" s="131">
        <v>1</v>
      </c>
      <c r="B8" s="208" t="s">
        <v>244</v>
      </c>
      <c r="C8" s="208"/>
      <c r="D8" s="208"/>
      <c r="E8" s="208"/>
      <c r="F8" s="208"/>
      <c r="G8" s="208"/>
      <c r="H8" s="208"/>
    </row>
    <row r="9" spans="1:8" ht="41.25" customHeight="1">
      <c r="A9" s="131">
        <v>2</v>
      </c>
      <c r="B9" s="208" t="s">
        <v>245</v>
      </c>
      <c r="C9" s="208"/>
      <c r="D9" s="208"/>
      <c r="E9" s="208"/>
      <c r="F9" s="208"/>
      <c r="G9" s="208"/>
      <c r="H9" s="208"/>
    </row>
    <row r="10" spans="1:8" ht="110.25">
      <c r="A10" s="131">
        <v>3</v>
      </c>
      <c r="B10" s="132" t="s">
        <v>246</v>
      </c>
      <c r="C10" s="131" t="s">
        <v>217</v>
      </c>
      <c r="D10" s="131" t="s">
        <v>218</v>
      </c>
      <c r="E10" s="143">
        <v>83.9</v>
      </c>
      <c r="F10" s="143">
        <v>83.9</v>
      </c>
      <c r="G10" s="143">
        <v>83.9</v>
      </c>
      <c r="H10" s="143">
        <v>83.9</v>
      </c>
    </row>
    <row r="11" spans="1:8" ht="39.75" customHeight="1">
      <c r="A11" s="131">
        <v>4</v>
      </c>
      <c r="B11" s="209" t="s">
        <v>247</v>
      </c>
      <c r="C11" s="210"/>
      <c r="D11" s="210"/>
      <c r="E11" s="210"/>
      <c r="F11" s="210"/>
      <c r="G11" s="210"/>
      <c r="H11" s="211"/>
    </row>
    <row r="12" spans="1:8" ht="78.75">
      <c r="A12" s="131">
        <v>5</v>
      </c>
      <c r="B12" s="132" t="s">
        <v>248</v>
      </c>
      <c r="C12" s="131" t="s">
        <v>249</v>
      </c>
      <c r="D12" s="131" t="s">
        <v>218</v>
      </c>
      <c r="E12" s="144">
        <v>13175</v>
      </c>
      <c r="F12" s="144">
        <v>13175</v>
      </c>
      <c r="G12" s="144">
        <v>13175</v>
      </c>
      <c r="H12" s="144">
        <v>13175</v>
      </c>
    </row>
    <row r="13" spans="1:8" ht="15.75">
      <c r="A13" s="138"/>
      <c r="B13" s="139"/>
      <c r="C13" s="138"/>
      <c r="D13" s="138"/>
      <c r="E13" s="138"/>
      <c r="F13" s="138"/>
      <c r="G13" s="138"/>
      <c r="H13" s="138"/>
    </row>
    <row r="14" spans="1:8" ht="15.75" customHeight="1" hidden="1">
      <c r="A14" s="140" t="s">
        <v>29</v>
      </c>
      <c r="C14" s="127"/>
      <c r="D14" s="140" t="s">
        <v>46</v>
      </c>
      <c r="E14" s="130"/>
      <c r="F14" s="130"/>
      <c r="G14" s="130"/>
      <c r="H14" s="130"/>
    </row>
    <row r="15" spans="1:8" ht="15.75" customHeight="1" hidden="1">
      <c r="A15" s="205"/>
      <c r="B15" s="205"/>
      <c r="C15" s="205"/>
      <c r="D15" s="130"/>
      <c r="E15" s="212"/>
      <c r="F15" s="212"/>
      <c r="G15" s="212"/>
      <c r="H15" s="212"/>
    </row>
    <row r="16" spans="1:8" ht="15.75">
      <c r="A16" s="126"/>
      <c r="B16" s="126"/>
      <c r="C16" s="126"/>
      <c r="D16" s="130"/>
      <c r="E16" s="130"/>
      <c r="F16" s="130"/>
      <c r="G16" s="130"/>
      <c r="H16" s="130"/>
    </row>
    <row r="17" spans="1:8" ht="15.75">
      <c r="A17" s="138"/>
      <c r="B17" s="139"/>
      <c r="C17" s="138"/>
      <c r="D17" s="138"/>
      <c r="E17" s="138"/>
      <c r="F17" s="138"/>
      <c r="G17" s="138"/>
      <c r="H17" s="138"/>
    </row>
    <row r="18" spans="1:8" ht="15.75">
      <c r="A18" s="205"/>
      <c r="B18" s="205"/>
      <c r="C18" s="205"/>
      <c r="D18" s="130"/>
      <c r="E18" s="130"/>
      <c r="F18" s="130"/>
      <c r="G18" s="130"/>
      <c r="H18" s="130"/>
    </row>
    <row r="19" spans="1:8" ht="15.75">
      <c r="A19" s="205"/>
      <c r="B19" s="205"/>
      <c r="C19" s="205"/>
      <c r="D19" s="130"/>
      <c r="E19" s="130"/>
      <c r="F19" s="130"/>
      <c r="G19" s="130"/>
      <c r="H19" s="130"/>
    </row>
    <row r="20" spans="1:8" ht="15.75">
      <c r="A20" s="205"/>
      <c r="B20" s="205"/>
      <c r="C20" s="205"/>
      <c r="D20" s="130"/>
      <c r="E20" s="212"/>
      <c r="F20" s="212"/>
      <c r="G20" s="212"/>
      <c r="H20" s="212"/>
    </row>
    <row r="21" spans="1:8" ht="15.75">
      <c r="A21" s="130"/>
      <c r="B21" s="130"/>
      <c r="C21" s="130"/>
      <c r="D21" s="130"/>
      <c r="E21" s="130"/>
      <c r="F21" s="130"/>
      <c r="G21" s="130"/>
      <c r="H21" s="130"/>
    </row>
    <row r="22" spans="1:8" ht="15.75">
      <c r="A22" s="130"/>
      <c r="B22" s="130"/>
      <c r="C22" s="130"/>
      <c r="D22" s="130"/>
      <c r="E22" s="130"/>
      <c r="F22" s="130"/>
      <c r="G22" s="130"/>
      <c r="H22" s="130"/>
    </row>
    <row r="23" spans="1:8" ht="15.75">
      <c r="A23" s="130"/>
      <c r="B23" s="130"/>
      <c r="C23" s="130"/>
      <c r="D23" s="130"/>
      <c r="E23" s="130"/>
      <c r="F23" s="130"/>
      <c r="G23" s="130"/>
      <c r="H23" s="130"/>
    </row>
    <row r="24" spans="1:8" ht="15.75">
      <c r="A24" s="138"/>
      <c r="B24" s="139"/>
      <c r="C24" s="138"/>
      <c r="D24" s="138"/>
      <c r="E24" s="138"/>
      <c r="F24" s="138"/>
      <c r="G24" s="138"/>
      <c r="H24" s="138"/>
    </row>
    <row r="25" spans="1:8" ht="15.75">
      <c r="A25" s="138"/>
      <c r="B25" s="139"/>
      <c r="C25" s="138"/>
      <c r="D25" s="138"/>
      <c r="E25" s="138"/>
      <c r="F25" s="138"/>
      <c r="G25" s="138"/>
      <c r="H25" s="138"/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38"/>
      <c r="B27" s="139"/>
      <c r="C27" s="138"/>
      <c r="D27" s="138"/>
      <c r="E27" s="138"/>
      <c r="F27" s="138"/>
      <c r="G27" s="138"/>
      <c r="H27" s="138"/>
    </row>
  </sheetData>
  <sheetProtection/>
  <mergeCells count="14">
    <mergeCell ref="A20:C20"/>
    <mergeCell ref="E20:H20"/>
    <mergeCell ref="B9:H9"/>
    <mergeCell ref="B11:H11"/>
    <mergeCell ref="A15:C15"/>
    <mergeCell ref="E15:H15"/>
    <mergeCell ref="A18:C18"/>
    <mergeCell ref="A19:C19"/>
    <mergeCell ref="E1:H1"/>
    <mergeCell ref="L1:P1"/>
    <mergeCell ref="E2:H2"/>
    <mergeCell ref="L2:P2"/>
    <mergeCell ref="A4:H4"/>
    <mergeCell ref="B8:H8"/>
  </mergeCells>
  <printOptions/>
  <pageMargins left="0.7086614173228347" right="0.3" top="0.35433070866141736" bottom="0.2362204724409449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="75" zoomScaleSheetLayoutView="75" workbookViewId="0" topLeftCell="A1">
      <selection activeCell="I13" sqref="I13"/>
    </sheetView>
  </sheetViews>
  <sheetFormatPr defaultColWidth="9.140625" defaultRowHeight="12.75" outlineLevelCol="1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64"/>
      <c r="J1" s="158" t="s">
        <v>120</v>
      </c>
      <c r="K1" s="158"/>
      <c r="L1" s="158"/>
      <c r="M1" s="158"/>
    </row>
    <row r="2" spans="2:13" ht="34.5" customHeight="1">
      <c r="B2" s="4"/>
      <c r="C2" s="4"/>
      <c r="D2" s="19"/>
      <c r="E2" s="19"/>
      <c r="F2" s="19"/>
      <c r="G2" s="19"/>
      <c r="H2" s="19"/>
      <c r="I2" s="64"/>
      <c r="J2" s="160" t="s">
        <v>187</v>
      </c>
      <c r="K2" s="160"/>
      <c r="L2" s="160"/>
      <c r="M2" s="160"/>
    </row>
    <row r="3" spans="2:13" ht="15.75">
      <c r="B3" s="4"/>
      <c r="C3" s="4"/>
      <c r="D3" s="19"/>
      <c r="E3" s="19"/>
      <c r="F3" s="19"/>
      <c r="G3" s="19"/>
      <c r="H3" s="19"/>
      <c r="I3" s="64"/>
      <c r="J3" s="64"/>
      <c r="K3" s="64"/>
      <c r="L3" s="64"/>
      <c r="M3" s="64"/>
    </row>
    <row r="4" spans="2:13" ht="15.75">
      <c r="B4" s="216" t="s">
        <v>53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2:13" ht="15.75">
      <c r="B5" s="4"/>
      <c r="C5" s="4"/>
      <c r="D5" s="19"/>
      <c r="E5" s="19"/>
      <c r="F5" s="19"/>
      <c r="G5" s="19"/>
      <c r="H5" s="19"/>
      <c r="I5" s="31"/>
      <c r="J5" s="31"/>
      <c r="K5" s="31"/>
      <c r="L5" s="31"/>
      <c r="M5" s="4"/>
    </row>
    <row r="6" spans="1:15" ht="31.5" customHeight="1">
      <c r="A6" s="200" t="s">
        <v>0</v>
      </c>
      <c r="B6" s="220" t="s">
        <v>1</v>
      </c>
      <c r="C6" s="220" t="s">
        <v>2</v>
      </c>
      <c r="D6" s="231" t="s">
        <v>3</v>
      </c>
      <c r="E6" s="231"/>
      <c r="F6" s="231"/>
      <c r="G6" s="231"/>
      <c r="H6" s="91"/>
      <c r="I6" s="228" t="s">
        <v>152</v>
      </c>
      <c r="J6" s="228"/>
      <c r="K6" s="228"/>
      <c r="L6" s="229"/>
      <c r="M6" s="220" t="s">
        <v>14</v>
      </c>
      <c r="N6" s="11"/>
      <c r="O6" s="11"/>
    </row>
    <row r="7" spans="1:13" ht="31.5">
      <c r="A7" s="201"/>
      <c r="B7" s="220"/>
      <c r="C7" s="220"/>
      <c r="D7" s="20" t="s">
        <v>4</v>
      </c>
      <c r="E7" s="20" t="s">
        <v>5</v>
      </c>
      <c r="F7" s="20" t="s">
        <v>6</v>
      </c>
      <c r="G7" s="20" t="s">
        <v>7</v>
      </c>
      <c r="H7" s="2" t="s">
        <v>84</v>
      </c>
      <c r="I7" s="2" t="s">
        <v>87</v>
      </c>
      <c r="J7" s="2" t="s">
        <v>88</v>
      </c>
      <c r="K7" s="2" t="s">
        <v>121</v>
      </c>
      <c r="L7" s="28" t="s">
        <v>126</v>
      </c>
      <c r="M7" s="220"/>
    </row>
    <row r="8" spans="1:13" ht="78.75">
      <c r="A8" s="63">
        <v>1</v>
      </c>
      <c r="B8" s="18" t="s">
        <v>125</v>
      </c>
      <c r="C8" s="36" t="s">
        <v>25</v>
      </c>
      <c r="D8" s="37" t="s">
        <v>25</v>
      </c>
      <c r="E8" s="37" t="s">
        <v>25</v>
      </c>
      <c r="F8" s="37" t="s">
        <v>25</v>
      </c>
      <c r="G8" s="37" t="s">
        <v>25</v>
      </c>
      <c r="H8" s="68">
        <f>H9+H13</f>
        <v>4337.710999999999</v>
      </c>
      <c r="I8" s="68">
        <f>I9+I13</f>
        <v>4447.735000000001</v>
      </c>
      <c r="J8" s="68">
        <f>J9+J13</f>
        <v>4437.635</v>
      </c>
      <c r="K8" s="68">
        <f>K9+K13</f>
        <v>4437.635</v>
      </c>
      <c r="L8" s="68">
        <f aca="true" t="shared" si="0" ref="L8:L19">I8+J8+K8</f>
        <v>13323.005000000001</v>
      </c>
      <c r="M8" s="39" t="s">
        <v>25</v>
      </c>
    </row>
    <row r="9" spans="1:13" s="38" customFormat="1" ht="94.5">
      <c r="A9" s="63">
        <v>2</v>
      </c>
      <c r="B9" s="18" t="s">
        <v>185</v>
      </c>
      <c r="C9" s="36" t="s">
        <v>25</v>
      </c>
      <c r="D9" s="37" t="s">
        <v>25</v>
      </c>
      <c r="E9" s="37" t="s">
        <v>25</v>
      </c>
      <c r="F9" s="37" t="s">
        <v>25</v>
      </c>
      <c r="G9" s="37" t="s">
        <v>25</v>
      </c>
      <c r="H9" s="69">
        <f>H12</f>
        <v>4028.8109999999997</v>
      </c>
      <c r="I9" s="69">
        <f>I12</f>
        <v>4125.635</v>
      </c>
      <c r="J9" s="69">
        <f>J12</f>
        <v>4125.635</v>
      </c>
      <c r="K9" s="69">
        <f>K12</f>
        <v>4125.635</v>
      </c>
      <c r="L9" s="68">
        <f t="shared" si="0"/>
        <v>12376.905</v>
      </c>
      <c r="M9" s="39" t="s">
        <v>25</v>
      </c>
    </row>
    <row r="10" spans="1:13" ht="24.75" customHeight="1">
      <c r="A10" s="63">
        <v>3</v>
      </c>
      <c r="B10" s="222" t="s">
        <v>69</v>
      </c>
      <c r="C10" s="162" t="s">
        <v>55</v>
      </c>
      <c r="D10" s="226" t="s">
        <v>57</v>
      </c>
      <c r="E10" s="226" t="s">
        <v>58</v>
      </c>
      <c r="F10" s="218" t="s">
        <v>190</v>
      </c>
      <c r="G10" s="21" t="s">
        <v>54</v>
      </c>
      <c r="H10" s="45">
        <v>3094.325</v>
      </c>
      <c r="I10" s="45">
        <v>3169</v>
      </c>
      <c r="J10" s="45">
        <v>3169</v>
      </c>
      <c r="K10" s="45">
        <v>3169</v>
      </c>
      <c r="L10" s="66">
        <f t="shared" si="0"/>
        <v>9507</v>
      </c>
      <c r="M10" s="177" t="s">
        <v>71</v>
      </c>
    </row>
    <row r="11" spans="1:13" ht="24.75" customHeight="1">
      <c r="A11" s="200">
        <v>4</v>
      </c>
      <c r="B11" s="223"/>
      <c r="C11" s="163"/>
      <c r="D11" s="227"/>
      <c r="E11" s="227"/>
      <c r="F11" s="219"/>
      <c r="G11" s="21" t="s">
        <v>86</v>
      </c>
      <c r="H11" s="45">
        <v>934.486</v>
      </c>
      <c r="I11" s="45">
        <v>956.635</v>
      </c>
      <c r="J11" s="45">
        <v>956.635</v>
      </c>
      <c r="K11" s="45">
        <v>956.635</v>
      </c>
      <c r="L11" s="66">
        <f t="shared" si="0"/>
        <v>2869.9049999999997</v>
      </c>
      <c r="M11" s="177"/>
    </row>
    <row r="12" spans="1:13" ht="15.75">
      <c r="A12" s="201"/>
      <c r="B12" s="224"/>
      <c r="C12" s="221" t="s">
        <v>41</v>
      </c>
      <c r="D12" s="221"/>
      <c r="E12" s="221"/>
      <c r="F12" s="221"/>
      <c r="G12" s="221"/>
      <c r="H12" s="45">
        <f>SUM(H10:H11)</f>
        <v>4028.8109999999997</v>
      </c>
      <c r="I12" s="45">
        <f>I10+I11</f>
        <v>4125.635</v>
      </c>
      <c r="J12" s="45">
        <f>J10+J11</f>
        <v>4125.635</v>
      </c>
      <c r="K12" s="45">
        <f>K10+K11</f>
        <v>4125.635</v>
      </c>
      <c r="L12" s="66">
        <f t="shared" si="0"/>
        <v>12376.905</v>
      </c>
      <c r="M12" s="177"/>
    </row>
    <row r="13" spans="1:13" s="38" customFormat="1" ht="47.25">
      <c r="A13" s="63">
        <v>5</v>
      </c>
      <c r="B13" s="18" t="s">
        <v>186</v>
      </c>
      <c r="C13" s="36" t="s">
        <v>25</v>
      </c>
      <c r="D13" s="37" t="s">
        <v>25</v>
      </c>
      <c r="E13" s="37" t="s">
        <v>25</v>
      </c>
      <c r="F13" s="37" t="s">
        <v>25</v>
      </c>
      <c r="G13" s="37" t="s">
        <v>25</v>
      </c>
      <c r="H13" s="69">
        <v>308.9</v>
      </c>
      <c r="I13" s="69">
        <f>I17</f>
        <v>322.09999999999997</v>
      </c>
      <c r="J13" s="69">
        <f>J17</f>
        <v>312</v>
      </c>
      <c r="K13" s="69">
        <f>K17</f>
        <v>312</v>
      </c>
      <c r="L13" s="68">
        <f t="shared" si="0"/>
        <v>946.0999999999999</v>
      </c>
      <c r="M13" s="55" t="s">
        <v>25</v>
      </c>
    </row>
    <row r="14" spans="1:13" ht="23.25" customHeight="1">
      <c r="A14" s="200">
        <v>6</v>
      </c>
      <c r="B14" s="157" t="s">
        <v>188</v>
      </c>
      <c r="C14" s="220" t="s">
        <v>55</v>
      </c>
      <c r="D14" s="230" t="s">
        <v>57</v>
      </c>
      <c r="E14" s="230" t="s">
        <v>58</v>
      </c>
      <c r="F14" s="177" t="s">
        <v>189</v>
      </c>
      <c r="G14" s="21" t="s">
        <v>54</v>
      </c>
      <c r="H14" s="45">
        <v>205.221</v>
      </c>
      <c r="I14" s="45">
        <v>213.98796</v>
      </c>
      <c r="J14" s="45">
        <v>206.23042</v>
      </c>
      <c r="K14" s="45">
        <v>206.23042</v>
      </c>
      <c r="L14" s="66">
        <f>I14+J14+K14</f>
        <v>626.4488</v>
      </c>
      <c r="M14" s="167" t="s">
        <v>72</v>
      </c>
    </row>
    <row r="15" spans="1:13" ht="23.25" customHeight="1">
      <c r="A15" s="217"/>
      <c r="B15" s="157"/>
      <c r="C15" s="220"/>
      <c r="D15" s="230"/>
      <c r="E15" s="230"/>
      <c r="F15" s="177"/>
      <c r="G15" s="21" t="s">
        <v>86</v>
      </c>
      <c r="H15" s="45">
        <v>61.978</v>
      </c>
      <c r="I15" s="45">
        <v>64.62404</v>
      </c>
      <c r="J15" s="45">
        <v>62.28158</v>
      </c>
      <c r="K15" s="45">
        <v>62.28158</v>
      </c>
      <c r="L15" s="66">
        <f t="shared" si="0"/>
        <v>189.1872</v>
      </c>
      <c r="M15" s="167"/>
    </row>
    <row r="16" spans="1:13" ht="23.25" customHeight="1">
      <c r="A16" s="217"/>
      <c r="B16" s="157"/>
      <c r="C16" s="220"/>
      <c r="D16" s="230"/>
      <c r="E16" s="230"/>
      <c r="F16" s="173"/>
      <c r="G16" s="21" t="s">
        <v>33</v>
      </c>
      <c r="H16" s="45">
        <v>41.701</v>
      </c>
      <c r="I16" s="45">
        <v>43.488</v>
      </c>
      <c r="J16" s="45">
        <v>43.488</v>
      </c>
      <c r="K16" s="45">
        <v>43.488</v>
      </c>
      <c r="L16" s="66">
        <f t="shared" si="0"/>
        <v>130.464</v>
      </c>
      <c r="M16" s="167"/>
    </row>
    <row r="17" spans="1:13" ht="15.75">
      <c r="A17" s="201"/>
      <c r="B17" s="157"/>
      <c r="C17" s="221" t="s">
        <v>38</v>
      </c>
      <c r="D17" s="221"/>
      <c r="E17" s="221"/>
      <c r="F17" s="221"/>
      <c r="G17" s="221"/>
      <c r="H17" s="45">
        <f>SUM(H14:H16)</f>
        <v>308.90000000000003</v>
      </c>
      <c r="I17" s="45">
        <f>I14+I15+I16</f>
        <v>322.09999999999997</v>
      </c>
      <c r="J17" s="45">
        <f>J14+J15+J16</f>
        <v>312</v>
      </c>
      <c r="K17" s="45">
        <f>K14+K15+K16</f>
        <v>312</v>
      </c>
      <c r="L17" s="66">
        <f t="shared" si="0"/>
        <v>946.0999999999999</v>
      </c>
      <c r="M17" s="167"/>
    </row>
    <row r="18" spans="1:12" ht="15.75">
      <c r="A18" s="95">
        <f>A16+1</f>
        <v>1</v>
      </c>
      <c r="B18" s="18" t="s">
        <v>156</v>
      </c>
      <c r="C18" s="39" t="s">
        <v>25</v>
      </c>
      <c r="D18" s="94" t="s">
        <v>25</v>
      </c>
      <c r="E18" s="94" t="s">
        <v>25</v>
      </c>
      <c r="F18" s="94" t="s">
        <v>25</v>
      </c>
      <c r="G18" s="94" t="s">
        <v>25</v>
      </c>
      <c r="H18" s="104" t="e">
        <f>#REF!</f>
        <v>#REF!</v>
      </c>
      <c r="I18" s="104">
        <f>I19</f>
        <v>4447.735000000001</v>
      </c>
      <c r="J18" s="104">
        <f>J19</f>
        <v>4437.635</v>
      </c>
      <c r="K18" s="104">
        <f>K19</f>
        <v>4437.635</v>
      </c>
      <c r="L18" s="111">
        <f t="shared" si="0"/>
        <v>13323.005000000001</v>
      </c>
    </row>
    <row r="19" spans="1:12" ht="31.5">
      <c r="A19" s="63">
        <f>A18+1</f>
        <v>2</v>
      </c>
      <c r="B19" s="52" t="s">
        <v>157</v>
      </c>
      <c r="C19" s="40" t="s">
        <v>55</v>
      </c>
      <c r="D19" s="57" t="s">
        <v>25</v>
      </c>
      <c r="E19" s="57" t="s">
        <v>25</v>
      </c>
      <c r="F19" s="57" t="s">
        <v>25</v>
      </c>
      <c r="G19" s="57" t="s">
        <v>25</v>
      </c>
      <c r="H19" s="45" t="e">
        <f>H18</f>
        <v>#REF!</v>
      </c>
      <c r="I19" s="45">
        <f>I8</f>
        <v>4447.735000000001</v>
      </c>
      <c r="J19" s="45">
        <f>J8</f>
        <v>4437.635</v>
      </c>
      <c r="K19" s="45">
        <f>K8</f>
        <v>4437.635</v>
      </c>
      <c r="L19" s="112">
        <f t="shared" si="0"/>
        <v>13323.005000000001</v>
      </c>
    </row>
    <row r="20" spans="2:13" ht="15.75" hidden="1">
      <c r="B20" s="6" t="s">
        <v>29</v>
      </c>
      <c r="C20" s="6" t="s">
        <v>46</v>
      </c>
      <c r="D20" s="23"/>
      <c r="E20" s="24"/>
      <c r="F20" s="24"/>
      <c r="G20" s="24"/>
      <c r="H20" s="24"/>
      <c r="I20" s="33"/>
      <c r="J20" s="33"/>
      <c r="K20" s="33"/>
      <c r="L20" s="32"/>
      <c r="M20" s="9"/>
    </row>
    <row r="21" spans="2:13" ht="15.75" hidden="1">
      <c r="B21" s="158"/>
      <c r="C21" s="158"/>
      <c r="D21" s="158"/>
      <c r="E21" s="24"/>
      <c r="F21" s="24"/>
      <c r="G21" s="24"/>
      <c r="H21" s="24"/>
      <c r="I21" s="225"/>
      <c r="J21" s="225"/>
      <c r="K21" s="33"/>
      <c r="L21" s="32"/>
      <c r="M21" s="9"/>
    </row>
    <row r="22" spans="2:13" ht="15.75">
      <c r="B22" s="3"/>
      <c r="C22" s="3"/>
      <c r="D22" s="25"/>
      <c r="E22" s="24"/>
      <c r="F22" s="24"/>
      <c r="G22" s="24"/>
      <c r="H22" s="24"/>
      <c r="I22" s="33"/>
      <c r="J22" s="33"/>
      <c r="K22" s="33"/>
      <c r="L22" s="32"/>
      <c r="M22" s="9"/>
    </row>
    <row r="23" spans="2:13" ht="15.75">
      <c r="B23" s="5"/>
      <c r="C23" s="8"/>
      <c r="D23" s="26"/>
      <c r="E23" s="26"/>
      <c r="F23" s="26"/>
      <c r="G23" s="26"/>
      <c r="H23" s="26"/>
      <c r="I23" s="72"/>
      <c r="J23" s="34"/>
      <c r="K23" s="34"/>
      <c r="L23" s="32"/>
      <c r="M23" s="9"/>
    </row>
    <row r="24" spans="2:13" ht="15.75">
      <c r="B24" s="158"/>
      <c r="C24" s="158"/>
      <c r="D24" s="158"/>
      <c r="E24" s="24"/>
      <c r="F24" s="24"/>
      <c r="G24" s="24"/>
      <c r="H24" s="24"/>
      <c r="I24" s="70"/>
      <c r="J24" s="33"/>
      <c r="K24" s="33"/>
      <c r="L24" s="31"/>
      <c r="M24" s="4"/>
    </row>
    <row r="25" spans="2:13" ht="15.75">
      <c r="B25" s="158"/>
      <c r="C25" s="158"/>
      <c r="D25" s="158"/>
      <c r="E25" s="24"/>
      <c r="F25" s="24"/>
      <c r="G25" s="24"/>
      <c r="H25" s="24"/>
      <c r="I25" s="70"/>
      <c r="J25" s="33"/>
      <c r="K25" s="33"/>
      <c r="L25" s="31"/>
      <c r="M25" s="4"/>
    </row>
    <row r="26" spans="2:13" ht="15.75">
      <c r="B26" s="158"/>
      <c r="C26" s="158"/>
      <c r="D26" s="158"/>
      <c r="E26" s="24"/>
      <c r="F26" s="24"/>
      <c r="G26" s="24"/>
      <c r="H26" s="24"/>
      <c r="I26" s="190"/>
      <c r="J26" s="190"/>
      <c r="K26" s="33"/>
      <c r="L26" s="31"/>
      <c r="M26" s="4"/>
    </row>
    <row r="27" spans="2:13" ht="15.75">
      <c r="B27" s="4"/>
      <c r="C27" s="4"/>
      <c r="D27" s="19"/>
      <c r="E27" s="19"/>
      <c r="F27" s="19"/>
      <c r="G27" s="19"/>
      <c r="H27" s="19"/>
      <c r="I27" s="31"/>
      <c r="J27" s="31"/>
      <c r="K27" s="31"/>
      <c r="L27" s="31"/>
      <c r="M27" s="4"/>
    </row>
    <row r="28" spans="2:13" ht="15.75">
      <c r="B28" s="4"/>
      <c r="C28" s="4"/>
      <c r="D28" s="19"/>
      <c r="E28" s="19"/>
      <c r="F28" s="19"/>
      <c r="G28" s="19"/>
      <c r="H28" s="19"/>
      <c r="I28" s="31"/>
      <c r="J28" s="31"/>
      <c r="K28" s="31"/>
      <c r="L28" s="31"/>
      <c r="M28" s="4"/>
    </row>
    <row r="29" spans="2:13" ht="15.75">
      <c r="B29" s="4"/>
      <c r="C29" s="4"/>
      <c r="D29" s="19"/>
      <c r="E29" s="19"/>
      <c r="F29" s="19"/>
      <c r="G29" s="19"/>
      <c r="H29" s="19"/>
      <c r="I29" s="31"/>
      <c r="J29" s="31"/>
      <c r="K29" s="31"/>
      <c r="L29" s="31"/>
      <c r="M29" s="4"/>
    </row>
    <row r="30" spans="2:13" ht="15.75">
      <c r="B30" s="4"/>
      <c r="C30" s="4"/>
      <c r="D30" s="19"/>
      <c r="E30" s="19"/>
      <c r="F30" s="19"/>
      <c r="G30" s="19"/>
      <c r="H30" s="19"/>
      <c r="I30" s="31"/>
      <c r="J30" s="31"/>
      <c r="K30" s="31"/>
      <c r="L30" s="31"/>
      <c r="M30" s="4"/>
    </row>
    <row r="31" spans="2:13" ht="15.75">
      <c r="B31" s="4"/>
      <c r="C31" s="4"/>
      <c r="D31" s="19"/>
      <c r="E31" s="19"/>
      <c r="F31" s="19"/>
      <c r="G31" s="19"/>
      <c r="H31" s="19"/>
      <c r="I31" s="31"/>
      <c r="J31" s="31"/>
      <c r="K31" s="31"/>
      <c r="L31" s="31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1"/>
      <c r="J32" s="31"/>
      <c r="K32" s="31"/>
      <c r="L32" s="31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1"/>
      <c r="J33" s="31"/>
      <c r="K33" s="31"/>
      <c r="L33" s="31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1"/>
      <c r="J34" s="31"/>
      <c r="K34" s="31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</sheetData>
  <sheetProtection/>
  <mergeCells count="31">
    <mergeCell ref="B25:D25"/>
    <mergeCell ref="M14:M17"/>
    <mergeCell ref="C17:G17"/>
    <mergeCell ref="E10:E11"/>
    <mergeCell ref="D6:G6"/>
    <mergeCell ref="E14:E16"/>
    <mergeCell ref="A6:A7"/>
    <mergeCell ref="A11:A12"/>
    <mergeCell ref="A14:A17"/>
    <mergeCell ref="M6:M7"/>
    <mergeCell ref="C6:C7"/>
    <mergeCell ref="B6:B7"/>
    <mergeCell ref="D14:D16"/>
    <mergeCell ref="J1:M1"/>
    <mergeCell ref="B26:D26"/>
    <mergeCell ref="I26:J26"/>
    <mergeCell ref="B21:D21"/>
    <mergeCell ref="I21:J21"/>
    <mergeCell ref="B24:D24"/>
    <mergeCell ref="M10:M12"/>
    <mergeCell ref="D10:D11"/>
    <mergeCell ref="F14:F16"/>
    <mergeCell ref="I6:L6"/>
    <mergeCell ref="J2:M2"/>
    <mergeCell ref="B14:B17"/>
    <mergeCell ref="F10:F11"/>
    <mergeCell ref="C10:C11"/>
    <mergeCell ref="C14:C16"/>
    <mergeCell ref="C12:G12"/>
    <mergeCell ref="B10:B12"/>
    <mergeCell ref="B4:M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6.421875" style="125" customWidth="1"/>
    <col min="2" max="2" width="39.00390625" style="125" customWidth="1"/>
    <col min="3" max="3" width="11.00390625" style="125" customWidth="1"/>
    <col min="4" max="4" width="23.421875" style="125" customWidth="1"/>
    <col min="5" max="5" width="10.421875" style="125" customWidth="1"/>
    <col min="6" max="6" width="10.00390625" style="125" customWidth="1"/>
    <col min="7" max="7" width="10.28125" style="125" customWidth="1"/>
    <col min="8" max="8" width="10.140625" style="125" customWidth="1"/>
    <col min="9" max="16384" width="9.140625" style="125" customWidth="1"/>
  </cols>
  <sheetData>
    <row r="1" spans="5:9" ht="15.75" customHeight="1">
      <c r="E1" s="205" t="s">
        <v>206</v>
      </c>
      <c r="F1" s="205"/>
      <c r="G1" s="205"/>
      <c r="H1" s="205"/>
      <c r="I1" s="127"/>
    </row>
    <row r="2" spans="5:10" ht="96.75" customHeight="1">
      <c r="E2" s="206" t="s">
        <v>173</v>
      </c>
      <c r="F2" s="206"/>
      <c r="G2" s="206"/>
      <c r="H2" s="206"/>
      <c r="I2" s="129"/>
      <c r="J2" s="129"/>
    </row>
    <row r="3" spans="5:10" ht="15.75" customHeight="1">
      <c r="E3" s="128"/>
      <c r="F3" s="128"/>
      <c r="G3" s="128"/>
      <c r="H3" s="128"/>
      <c r="I3" s="129"/>
      <c r="J3" s="129"/>
    </row>
    <row r="4" spans="1:8" ht="37.5" customHeight="1">
      <c r="A4" s="207" t="s">
        <v>250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47.25">
      <c r="A6" s="131" t="s">
        <v>0</v>
      </c>
      <c r="B6" s="131" t="s">
        <v>230</v>
      </c>
      <c r="C6" s="131" t="s">
        <v>210</v>
      </c>
      <c r="D6" s="131" t="s">
        <v>211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47.25">
      <c r="A8" s="131">
        <v>1</v>
      </c>
      <c r="B8" s="132" t="s">
        <v>251</v>
      </c>
      <c r="C8" s="131"/>
      <c r="D8" s="131"/>
      <c r="E8" s="131"/>
      <c r="F8" s="131"/>
      <c r="G8" s="131"/>
      <c r="H8" s="131"/>
    </row>
    <row r="9" spans="1:9" ht="15.75">
      <c r="A9" s="131">
        <v>2</v>
      </c>
      <c r="B9" s="232" t="s">
        <v>252</v>
      </c>
      <c r="C9" s="208"/>
      <c r="D9" s="208"/>
      <c r="E9" s="208"/>
      <c r="F9" s="208"/>
      <c r="G9" s="208"/>
      <c r="H9" s="208"/>
      <c r="I9" s="145"/>
    </row>
    <row r="10" spans="1:16" ht="63">
      <c r="A10" s="131">
        <v>3</v>
      </c>
      <c r="B10" s="133" t="s">
        <v>253</v>
      </c>
      <c r="C10" s="131" t="s">
        <v>217</v>
      </c>
      <c r="D10" s="131" t="s">
        <v>218</v>
      </c>
      <c r="E10" s="147">
        <v>15.5</v>
      </c>
      <c r="F10" s="147">
        <v>16</v>
      </c>
      <c r="G10" s="147">
        <v>16</v>
      </c>
      <c r="H10" s="147">
        <v>16</v>
      </c>
      <c r="I10" s="145"/>
      <c r="P10" s="145"/>
    </row>
    <row r="11" spans="1:16" ht="63">
      <c r="A11" s="131"/>
      <c r="B11" s="133" t="s">
        <v>254</v>
      </c>
      <c r="C11" s="131" t="s">
        <v>234</v>
      </c>
      <c r="D11" s="131" t="s">
        <v>218</v>
      </c>
      <c r="E11" s="147">
        <v>68</v>
      </c>
      <c r="F11" s="147">
        <v>65</v>
      </c>
      <c r="G11" s="147">
        <v>65</v>
      </c>
      <c r="H11" s="147">
        <v>65</v>
      </c>
      <c r="I11" s="145"/>
      <c r="P11" s="145"/>
    </row>
    <row r="12" spans="1:8" ht="15.75">
      <c r="A12" s="131">
        <v>4</v>
      </c>
      <c r="B12" s="233" t="s">
        <v>255</v>
      </c>
      <c r="C12" s="234"/>
      <c r="D12" s="234"/>
      <c r="E12" s="234"/>
      <c r="F12" s="234"/>
      <c r="G12" s="234"/>
      <c r="H12" s="234"/>
    </row>
    <row r="13" spans="1:8" ht="126">
      <c r="A13" s="131">
        <v>5</v>
      </c>
      <c r="B13" s="146" t="s">
        <v>256</v>
      </c>
      <c r="C13" s="131" t="s">
        <v>234</v>
      </c>
      <c r="D13" s="131" t="s">
        <v>257</v>
      </c>
      <c r="E13" s="131">
        <v>2</v>
      </c>
      <c r="F13" s="131">
        <v>2</v>
      </c>
      <c r="G13" s="131">
        <v>2</v>
      </c>
      <c r="H13" s="131">
        <v>2</v>
      </c>
    </row>
    <row r="14" spans="1:8" ht="63">
      <c r="A14" s="131">
        <v>6</v>
      </c>
      <c r="B14" s="146" t="s">
        <v>258</v>
      </c>
      <c r="C14" s="131" t="s">
        <v>259</v>
      </c>
      <c r="D14" s="131" t="s">
        <v>257</v>
      </c>
      <c r="E14" s="131">
        <v>1</v>
      </c>
      <c r="F14" s="131">
        <v>2</v>
      </c>
      <c r="G14" s="131">
        <v>2</v>
      </c>
      <c r="H14" s="131">
        <v>2</v>
      </c>
    </row>
    <row r="15" spans="1:8" ht="37.5" customHeight="1">
      <c r="A15" s="131">
        <v>7</v>
      </c>
      <c r="B15" s="235" t="s">
        <v>260</v>
      </c>
      <c r="C15" s="236"/>
      <c r="D15" s="236"/>
      <c r="E15" s="236"/>
      <c r="F15" s="236"/>
      <c r="G15" s="236"/>
      <c r="H15" s="237"/>
    </row>
    <row r="16" spans="1:8" ht="31.5">
      <c r="A16" s="131">
        <v>8</v>
      </c>
      <c r="B16" s="146" t="s">
        <v>261</v>
      </c>
      <c r="C16" s="131" t="s">
        <v>217</v>
      </c>
      <c r="D16" s="131" t="s">
        <v>257</v>
      </c>
      <c r="E16" s="147">
        <v>65.2</v>
      </c>
      <c r="F16" s="147">
        <v>64.6</v>
      </c>
      <c r="G16" s="147">
        <v>74.5</v>
      </c>
      <c r="H16" s="147">
        <v>87.2</v>
      </c>
    </row>
    <row r="17" spans="1:8" ht="31.5">
      <c r="A17" s="131">
        <v>9</v>
      </c>
      <c r="B17" s="133" t="s">
        <v>262</v>
      </c>
      <c r="C17" s="147" t="s">
        <v>217</v>
      </c>
      <c r="D17" s="147" t="s">
        <v>257</v>
      </c>
      <c r="E17" s="147">
        <v>100</v>
      </c>
      <c r="F17" s="147">
        <v>100</v>
      </c>
      <c r="G17" s="147">
        <v>100</v>
      </c>
      <c r="H17" s="147">
        <v>100</v>
      </c>
    </row>
    <row r="18" spans="1:8" ht="15.75">
      <c r="A18" s="131">
        <v>10</v>
      </c>
      <c r="B18" s="238" t="s">
        <v>263</v>
      </c>
      <c r="C18" s="239"/>
      <c r="D18" s="239"/>
      <c r="E18" s="239"/>
      <c r="F18" s="239"/>
      <c r="G18" s="239"/>
      <c r="H18" s="240"/>
    </row>
    <row r="19" spans="1:8" ht="78.75">
      <c r="A19" s="131">
        <v>11</v>
      </c>
      <c r="B19" s="132" t="s">
        <v>264</v>
      </c>
      <c r="C19" s="131" t="s">
        <v>259</v>
      </c>
      <c r="D19" s="131" t="s">
        <v>257</v>
      </c>
      <c r="E19" s="147">
        <v>1</v>
      </c>
      <c r="F19" s="147">
        <v>1</v>
      </c>
      <c r="G19" s="147">
        <v>1</v>
      </c>
      <c r="H19" s="147">
        <v>1</v>
      </c>
    </row>
    <row r="20" spans="1:8" ht="47.25">
      <c r="A20" s="131">
        <v>12</v>
      </c>
      <c r="B20" s="132" t="s">
        <v>265</v>
      </c>
      <c r="C20" s="147" t="s">
        <v>217</v>
      </c>
      <c r="D20" s="131" t="s">
        <v>257</v>
      </c>
      <c r="E20" s="147">
        <v>23.4</v>
      </c>
      <c r="F20" s="147">
        <v>24</v>
      </c>
      <c r="G20" s="147">
        <v>25</v>
      </c>
      <c r="H20" s="147">
        <v>28</v>
      </c>
    </row>
    <row r="21" spans="1:8" ht="15.75">
      <c r="A21" s="131">
        <v>13</v>
      </c>
      <c r="B21" s="241" t="s">
        <v>266</v>
      </c>
      <c r="C21" s="210"/>
      <c r="D21" s="210"/>
      <c r="E21" s="210"/>
      <c r="F21" s="210"/>
      <c r="G21" s="210"/>
      <c r="H21" s="211"/>
    </row>
    <row r="22" spans="1:8" ht="63">
      <c r="A22" s="131">
        <v>14</v>
      </c>
      <c r="B22" s="132" t="s">
        <v>267</v>
      </c>
      <c r="C22" s="131" t="s">
        <v>268</v>
      </c>
      <c r="D22" s="137" t="s">
        <v>269</v>
      </c>
      <c r="E22" s="131">
        <v>5</v>
      </c>
      <c r="F22" s="131">
        <v>5</v>
      </c>
      <c r="G22" s="131">
        <v>5</v>
      </c>
      <c r="H22" s="131">
        <v>5</v>
      </c>
    </row>
    <row r="23" spans="1:8" ht="94.5">
      <c r="A23" s="131">
        <v>15</v>
      </c>
      <c r="B23" s="132" t="s">
        <v>270</v>
      </c>
      <c r="C23" s="131" t="s">
        <v>268</v>
      </c>
      <c r="D23" s="137" t="s">
        <v>271</v>
      </c>
      <c r="E23" s="137">
        <v>5</v>
      </c>
      <c r="F23" s="137">
        <v>5</v>
      </c>
      <c r="G23" s="137">
        <v>5</v>
      </c>
      <c r="H23" s="137">
        <v>5</v>
      </c>
    </row>
    <row r="24" spans="1:8" ht="94.5">
      <c r="A24" s="131">
        <v>16</v>
      </c>
      <c r="B24" s="132" t="s">
        <v>272</v>
      </c>
      <c r="C24" s="131" t="s">
        <v>268</v>
      </c>
      <c r="D24" s="131" t="s">
        <v>273</v>
      </c>
      <c r="E24" s="137">
        <v>5</v>
      </c>
      <c r="F24" s="137">
        <v>5</v>
      </c>
      <c r="G24" s="137">
        <v>5</v>
      </c>
      <c r="H24" s="137">
        <v>5</v>
      </c>
    </row>
    <row r="25" spans="1:8" ht="141.75">
      <c r="A25" s="131">
        <v>17</v>
      </c>
      <c r="B25" s="132" t="s">
        <v>274</v>
      </c>
      <c r="C25" s="131" t="s">
        <v>268</v>
      </c>
      <c r="D25" s="131" t="s">
        <v>275</v>
      </c>
      <c r="E25" s="131">
        <v>5</v>
      </c>
      <c r="F25" s="131">
        <v>5</v>
      </c>
      <c r="G25" s="131">
        <v>5</v>
      </c>
      <c r="H25" s="131">
        <v>5</v>
      </c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26"/>
      <c r="B27" s="126"/>
      <c r="C27" s="126"/>
      <c r="D27" s="130"/>
      <c r="E27" s="130"/>
      <c r="F27" s="130"/>
      <c r="G27" s="130"/>
      <c r="H27" s="130"/>
    </row>
    <row r="28" spans="1:8" ht="15.75">
      <c r="A28" s="138"/>
      <c r="B28" s="139"/>
      <c r="C28" s="138"/>
      <c r="D28" s="138"/>
      <c r="E28" s="138"/>
      <c r="F28" s="138"/>
      <c r="G28" s="138"/>
      <c r="H28" s="138"/>
    </row>
    <row r="29" spans="1:8" ht="15.75">
      <c r="A29" s="205"/>
      <c r="B29" s="205"/>
      <c r="C29" s="205"/>
      <c r="D29" s="130"/>
      <c r="E29" s="130"/>
      <c r="F29" s="130"/>
      <c r="G29" s="130"/>
      <c r="H29" s="130"/>
    </row>
    <row r="30" spans="1:8" ht="15.75">
      <c r="A30" s="205"/>
      <c r="B30" s="205"/>
      <c r="C30" s="205"/>
      <c r="D30" s="130"/>
      <c r="E30" s="130"/>
      <c r="F30" s="130"/>
      <c r="G30" s="130"/>
      <c r="H30" s="130"/>
    </row>
    <row r="31" spans="1:8" ht="15.75">
      <c r="A31" s="205"/>
      <c r="B31" s="205"/>
      <c r="C31" s="205"/>
      <c r="D31" s="130"/>
      <c r="E31" s="212"/>
      <c r="F31" s="212"/>
      <c r="G31" s="212"/>
      <c r="H31" s="212"/>
    </row>
    <row r="32" spans="1:8" ht="15.75">
      <c r="A32" s="130"/>
      <c r="B32" s="130"/>
      <c r="C32" s="130"/>
      <c r="D32" s="130"/>
      <c r="E32" s="130"/>
      <c r="F32" s="130"/>
      <c r="G32" s="130"/>
      <c r="H32" s="130"/>
    </row>
    <row r="33" spans="1:8" ht="15.75">
      <c r="A33" s="130"/>
      <c r="B33" s="130"/>
      <c r="C33" s="130"/>
      <c r="D33" s="130"/>
      <c r="E33" s="130"/>
      <c r="F33" s="130"/>
      <c r="G33" s="130"/>
      <c r="H33" s="130"/>
    </row>
    <row r="34" spans="1:8" ht="15.75">
      <c r="A34" s="130"/>
      <c r="B34" s="130"/>
      <c r="C34" s="130"/>
      <c r="D34" s="130"/>
      <c r="E34" s="130"/>
      <c r="F34" s="130"/>
      <c r="G34" s="130"/>
      <c r="H34" s="130"/>
    </row>
    <row r="35" spans="1:8" ht="15.75">
      <c r="A35" s="138"/>
      <c r="B35" s="139"/>
      <c r="C35" s="138"/>
      <c r="D35" s="138"/>
      <c r="E35" s="138"/>
      <c r="F35" s="138"/>
      <c r="G35" s="138"/>
      <c r="H35" s="138"/>
    </row>
    <row r="36" spans="1:8" ht="15.75">
      <c r="A36" s="138"/>
      <c r="B36" s="139"/>
      <c r="C36" s="138"/>
      <c r="D36" s="138"/>
      <c r="E36" s="138"/>
      <c r="F36" s="138"/>
      <c r="G36" s="138"/>
      <c r="H36" s="138"/>
    </row>
    <row r="37" spans="1:8" ht="15.75">
      <c r="A37" s="138"/>
      <c r="B37" s="139"/>
      <c r="C37" s="138"/>
      <c r="D37" s="138"/>
      <c r="E37" s="138"/>
      <c r="F37" s="138"/>
      <c r="G37" s="138"/>
      <c r="H37" s="138"/>
    </row>
    <row r="38" spans="1:8" ht="15.75">
      <c r="A38" s="138"/>
      <c r="B38" s="139"/>
      <c r="C38" s="138"/>
      <c r="D38" s="138"/>
      <c r="E38" s="138"/>
      <c r="F38" s="138"/>
      <c r="G38" s="138"/>
      <c r="H38" s="138"/>
    </row>
  </sheetData>
  <sheetProtection/>
  <mergeCells count="12">
    <mergeCell ref="B18:H18"/>
    <mergeCell ref="B21:H21"/>
    <mergeCell ref="A29:C29"/>
    <mergeCell ref="A30:C30"/>
    <mergeCell ref="A31:C31"/>
    <mergeCell ref="E31:H31"/>
    <mergeCell ref="E1:H1"/>
    <mergeCell ref="E2:H2"/>
    <mergeCell ref="A4:H4"/>
    <mergeCell ref="B9:H9"/>
    <mergeCell ref="B12:H12"/>
    <mergeCell ref="B15:H1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75" zoomScaleSheetLayoutView="75" workbookViewId="0" topLeftCell="A1">
      <selection activeCell="H61" sqref="H61"/>
    </sheetView>
  </sheetViews>
  <sheetFormatPr defaultColWidth="9.140625" defaultRowHeight="12.75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10" width="15.8515625" style="46" customWidth="1"/>
    <col min="11" max="11" width="18.140625" style="35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spans="2:13" ht="15.75" customHeight="1">
      <c r="B1" s="4"/>
      <c r="C1" s="4"/>
      <c r="D1" s="19"/>
      <c r="E1" s="19"/>
      <c r="F1" s="19"/>
      <c r="G1" s="19"/>
      <c r="H1" s="6"/>
      <c r="I1" s="158" t="s">
        <v>165</v>
      </c>
      <c r="J1" s="158"/>
      <c r="K1" s="158"/>
      <c r="L1" s="158"/>
      <c r="M1" s="6"/>
    </row>
    <row r="2" spans="2:13" ht="54.75" customHeight="1">
      <c r="B2" s="4"/>
      <c r="C2" s="4"/>
      <c r="D2" s="19"/>
      <c r="E2" s="19"/>
      <c r="F2" s="19"/>
      <c r="G2" s="19"/>
      <c r="H2" s="64"/>
      <c r="I2" s="160" t="s">
        <v>173</v>
      </c>
      <c r="J2" s="160"/>
      <c r="K2" s="160"/>
      <c r="L2" s="160"/>
      <c r="M2" s="6"/>
    </row>
    <row r="3" spans="2:13" ht="15.75">
      <c r="B3" s="4"/>
      <c r="C3" s="4"/>
      <c r="D3" s="19"/>
      <c r="E3" s="19"/>
      <c r="F3" s="19"/>
      <c r="G3" s="19"/>
      <c r="H3" s="64"/>
      <c r="I3" s="61"/>
      <c r="J3" s="61"/>
      <c r="K3" s="61"/>
      <c r="L3" s="61"/>
      <c r="M3" s="6"/>
    </row>
    <row r="4" spans="2:12" ht="15.75">
      <c r="B4" s="216" t="s">
        <v>103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2:12" ht="15.75">
      <c r="B5" s="4"/>
      <c r="C5" s="4"/>
      <c r="D5" s="19"/>
      <c r="E5" s="19"/>
      <c r="F5" s="19"/>
      <c r="G5" s="19"/>
      <c r="H5" s="47"/>
      <c r="I5" s="47"/>
      <c r="J5" s="47"/>
      <c r="K5" s="31"/>
      <c r="L5" s="4"/>
    </row>
    <row r="6" spans="1:14" ht="31.5" customHeight="1">
      <c r="A6" s="200" t="s">
        <v>0</v>
      </c>
      <c r="B6" s="167" t="s">
        <v>1</v>
      </c>
      <c r="C6" s="167" t="s">
        <v>2</v>
      </c>
      <c r="D6" s="177" t="s">
        <v>3</v>
      </c>
      <c r="E6" s="177"/>
      <c r="F6" s="177"/>
      <c r="G6" s="177"/>
      <c r="H6" s="245" t="s">
        <v>152</v>
      </c>
      <c r="I6" s="245"/>
      <c r="J6" s="245"/>
      <c r="K6" s="246"/>
      <c r="L6" s="167" t="s">
        <v>14</v>
      </c>
      <c r="M6" s="11"/>
      <c r="N6" s="11"/>
    </row>
    <row r="7" spans="1:12" ht="31.5">
      <c r="A7" s="201"/>
      <c r="B7" s="167"/>
      <c r="C7" s="167"/>
      <c r="D7" s="50" t="s">
        <v>4</v>
      </c>
      <c r="E7" s="50" t="s">
        <v>5</v>
      </c>
      <c r="F7" s="50" t="s">
        <v>6</v>
      </c>
      <c r="G7" s="50" t="s">
        <v>7</v>
      </c>
      <c r="H7" s="99" t="s">
        <v>87</v>
      </c>
      <c r="I7" s="99" t="s">
        <v>88</v>
      </c>
      <c r="J7" s="99" t="s">
        <v>121</v>
      </c>
      <c r="K7" s="51" t="s">
        <v>126</v>
      </c>
      <c r="L7" s="167"/>
    </row>
    <row r="8" spans="1:12" ht="31.5">
      <c r="A8" s="63">
        <v>1</v>
      </c>
      <c r="B8" s="52" t="s">
        <v>166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107">
        <f>H9+H20+H24+H28+H44</f>
        <v>102352.089</v>
      </c>
      <c r="I8" s="107">
        <f>I9+I20+I24+I28+I44</f>
        <v>86717.91399999999</v>
      </c>
      <c r="J8" s="107">
        <f>J9+J20+J24+J28+J44</f>
        <v>86722.981</v>
      </c>
      <c r="K8" s="69">
        <f aca="true" t="shared" si="0" ref="K8:K36">SUM(H8:J8)</f>
        <v>275792.984</v>
      </c>
      <c r="L8" s="55" t="s">
        <v>25</v>
      </c>
    </row>
    <row r="9" spans="1:12" s="38" customFormat="1" ht="47.25">
      <c r="A9" s="63">
        <f>A8+1</f>
        <v>2</v>
      </c>
      <c r="B9" s="56" t="s">
        <v>167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H15+H17+H19</f>
        <v>37844.847</v>
      </c>
      <c r="I9" s="69">
        <f>I15+I17+I19</f>
        <v>36673.917</v>
      </c>
      <c r="J9" s="69">
        <f>J15+J17+J19</f>
        <v>36678.984000000004</v>
      </c>
      <c r="K9" s="69">
        <f t="shared" si="0"/>
        <v>111197.74799999999</v>
      </c>
      <c r="L9" s="55" t="s">
        <v>25</v>
      </c>
    </row>
    <row r="10" spans="1:12" ht="15.75" customHeight="1">
      <c r="A10" s="200">
        <f>A9+1</f>
        <v>3</v>
      </c>
      <c r="B10" s="170" t="s">
        <v>50</v>
      </c>
      <c r="C10" s="167" t="s">
        <v>136</v>
      </c>
      <c r="D10" s="173" t="s">
        <v>33</v>
      </c>
      <c r="E10" s="173" t="s">
        <v>104</v>
      </c>
      <c r="F10" s="177" t="s">
        <v>168</v>
      </c>
      <c r="G10" s="57" t="s">
        <v>35</v>
      </c>
      <c r="H10" s="45">
        <v>21333.114</v>
      </c>
      <c r="I10" s="45">
        <v>21333.214</v>
      </c>
      <c r="J10" s="45">
        <v>21333.214</v>
      </c>
      <c r="K10" s="45">
        <f t="shared" si="0"/>
        <v>63999.542</v>
      </c>
      <c r="L10" s="187" t="s">
        <v>276</v>
      </c>
    </row>
    <row r="11" spans="1:12" ht="15.75">
      <c r="A11" s="217"/>
      <c r="B11" s="215"/>
      <c r="C11" s="167"/>
      <c r="D11" s="173"/>
      <c r="E11" s="173"/>
      <c r="F11" s="177"/>
      <c r="G11" s="57" t="s">
        <v>36</v>
      </c>
      <c r="H11" s="45">
        <v>1177.537</v>
      </c>
      <c r="I11" s="45">
        <v>1177.537</v>
      </c>
      <c r="J11" s="45">
        <v>1177.537</v>
      </c>
      <c r="K11" s="45">
        <f t="shared" si="0"/>
        <v>3532.611</v>
      </c>
      <c r="L11" s="188"/>
    </row>
    <row r="12" spans="1:12" ht="15.75">
      <c r="A12" s="217"/>
      <c r="B12" s="215"/>
      <c r="C12" s="167"/>
      <c r="D12" s="173"/>
      <c r="E12" s="173"/>
      <c r="F12" s="177"/>
      <c r="G12" s="57" t="s">
        <v>85</v>
      </c>
      <c r="H12" s="45">
        <v>6442.627</v>
      </c>
      <c r="I12" s="45">
        <v>6442.627</v>
      </c>
      <c r="J12" s="45">
        <v>6442.627</v>
      </c>
      <c r="K12" s="45">
        <f>SUM(H12:J12)</f>
        <v>19327.881</v>
      </c>
      <c r="L12" s="188"/>
    </row>
    <row r="13" spans="1:12" ht="15.75">
      <c r="A13" s="217"/>
      <c r="B13" s="215"/>
      <c r="C13" s="167"/>
      <c r="D13" s="173"/>
      <c r="E13" s="173"/>
      <c r="F13" s="177"/>
      <c r="G13" s="57" t="s">
        <v>33</v>
      </c>
      <c r="H13" s="45">
        <v>8316.569</v>
      </c>
      <c r="I13" s="45">
        <v>7086.539</v>
      </c>
      <c r="J13" s="45">
        <v>7086.539</v>
      </c>
      <c r="K13" s="45">
        <f t="shared" si="0"/>
        <v>22489.647</v>
      </c>
      <c r="L13" s="188"/>
    </row>
    <row r="14" spans="1:12" ht="15.75">
      <c r="A14" s="217"/>
      <c r="B14" s="215"/>
      <c r="C14" s="167"/>
      <c r="D14" s="173"/>
      <c r="E14" s="173"/>
      <c r="F14" s="177"/>
      <c r="G14" s="57" t="s">
        <v>37</v>
      </c>
      <c r="H14" s="45">
        <v>5</v>
      </c>
      <c r="I14" s="45">
        <v>5</v>
      </c>
      <c r="J14" s="66">
        <v>5</v>
      </c>
      <c r="K14" s="45">
        <f t="shared" si="0"/>
        <v>15</v>
      </c>
      <c r="L14" s="188"/>
    </row>
    <row r="15" spans="1:12" ht="15.75">
      <c r="A15" s="201"/>
      <c r="B15" s="171"/>
      <c r="C15" s="174" t="s">
        <v>41</v>
      </c>
      <c r="D15" s="175"/>
      <c r="E15" s="175"/>
      <c r="F15" s="175"/>
      <c r="G15" s="176"/>
      <c r="H15" s="45">
        <f>SUM(H10:H14)</f>
        <v>37274.847</v>
      </c>
      <c r="I15" s="45">
        <f>SUM(I10:I14)</f>
        <v>36044.917</v>
      </c>
      <c r="J15" s="45">
        <f>SUM(J10:J14)</f>
        <v>36044.917</v>
      </c>
      <c r="K15" s="45">
        <f t="shared" si="0"/>
        <v>109364.681</v>
      </c>
      <c r="L15" s="188"/>
    </row>
    <row r="16" spans="1:12" ht="38.25" customHeight="1">
      <c r="A16" s="200">
        <f>A10+1</f>
        <v>4</v>
      </c>
      <c r="B16" s="204" t="s">
        <v>183</v>
      </c>
      <c r="C16" s="98" t="s">
        <v>136</v>
      </c>
      <c r="D16" s="84" t="s">
        <v>33</v>
      </c>
      <c r="E16" s="84" t="s">
        <v>104</v>
      </c>
      <c r="F16" s="93" t="s">
        <v>283</v>
      </c>
      <c r="G16" s="57" t="s">
        <v>33</v>
      </c>
      <c r="H16" s="45">
        <v>70</v>
      </c>
      <c r="I16" s="45">
        <v>129</v>
      </c>
      <c r="J16" s="66">
        <v>134.067</v>
      </c>
      <c r="K16" s="45">
        <f t="shared" si="0"/>
        <v>333.067</v>
      </c>
      <c r="L16" s="188"/>
    </row>
    <row r="17" spans="1:12" ht="15.75">
      <c r="A17" s="201"/>
      <c r="B17" s="204"/>
      <c r="C17" s="174" t="s">
        <v>51</v>
      </c>
      <c r="D17" s="175"/>
      <c r="E17" s="175"/>
      <c r="F17" s="175"/>
      <c r="G17" s="176"/>
      <c r="H17" s="45">
        <f>SUM(H16:H16)</f>
        <v>70</v>
      </c>
      <c r="I17" s="45">
        <f>SUM(I16:I16)</f>
        <v>129</v>
      </c>
      <c r="J17" s="45">
        <f>SUM(J16:J16)</f>
        <v>134.067</v>
      </c>
      <c r="K17" s="45">
        <f t="shared" si="0"/>
        <v>333.067</v>
      </c>
      <c r="L17" s="189"/>
    </row>
    <row r="18" spans="1:12" ht="69" customHeight="1">
      <c r="A18" s="200">
        <f>A16+1</f>
        <v>5</v>
      </c>
      <c r="B18" s="170" t="s">
        <v>184</v>
      </c>
      <c r="C18" s="40" t="s">
        <v>136</v>
      </c>
      <c r="D18" s="57" t="s">
        <v>33</v>
      </c>
      <c r="E18" s="57" t="s">
        <v>104</v>
      </c>
      <c r="F18" s="50" t="s">
        <v>175</v>
      </c>
      <c r="G18" s="57" t="s">
        <v>33</v>
      </c>
      <c r="H18" s="45">
        <v>500</v>
      </c>
      <c r="I18" s="45">
        <v>500</v>
      </c>
      <c r="J18" s="45">
        <v>500</v>
      </c>
      <c r="K18" s="45">
        <f t="shared" si="0"/>
        <v>1500</v>
      </c>
      <c r="L18" s="187" t="s">
        <v>277</v>
      </c>
    </row>
    <row r="19" spans="1:12" ht="15.75">
      <c r="A19" s="201"/>
      <c r="B19" s="171"/>
      <c r="C19" s="174" t="s">
        <v>74</v>
      </c>
      <c r="D19" s="175"/>
      <c r="E19" s="175"/>
      <c r="F19" s="175"/>
      <c r="G19" s="176"/>
      <c r="H19" s="45">
        <f>SUM(H18:H18)</f>
        <v>500</v>
      </c>
      <c r="I19" s="45">
        <f>SUM(I18:I18)</f>
        <v>500</v>
      </c>
      <c r="J19" s="45">
        <f>SUM(J18:J18)</f>
        <v>500</v>
      </c>
      <c r="K19" s="45">
        <f t="shared" si="0"/>
        <v>1500</v>
      </c>
      <c r="L19" s="189"/>
    </row>
    <row r="20" spans="1:12" s="38" customFormat="1" ht="15.75">
      <c r="A20" s="63">
        <f>A18+1</f>
        <v>6</v>
      </c>
      <c r="B20" s="56" t="s">
        <v>169</v>
      </c>
      <c r="C20" s="53" t="s">
        <v>25</v>
      </c>
      <c r="D20" s="54" t="s">
        <v>25</v>
      </c>
      <c r="E20" s="54" t="s">
        <v>25</v>
      </c>
      <c r="F20" s="54" t="s">
        <v>25</v>
      </c>
      <c r="G20" s="54" t="s">
        <v>25</v>
      </c>
      <c r="H20" s="69">
        <f>H23</f>
        <v>300</v>
      </c>
      <c r="I20" s="69">
        <f>I23</f>
        <v>0</v>
      </c>
      <c r="J20" s="69">
        <f>J23</f>
        <v>0</v>
      </c>
      <c r="K20" s="69">
        <f t="shared" si="0"/>
        <v>300</v>
      </c>
      <c r="L20" s="55" t="s">
        <v>25</v>
      </c>
    </row>
    <row r="21" spans="1:12" s="44" customFormat="1" ht="15.75">
      <c r="A21" s="200">
        <f>A20+1</f>
        <v>7</v>
      </c>
      <c r="B21" s="204" t="s">
        <v>179</v>
      </c>
      <c r="C21" s="167" t="s">
        <v>136</v>
      </c>
      <c r="D21" s="173" t="s">
        <v>33</v>
      </c>
      <c r="E21" s="181" t="s">
        <v>34</v>
      </c>
      <c r="F21" s="184" t="s">
        <v>180</v>
      </c>
      <c r="G21" s="57" t="s">
        <v>33</v>
      </c>
      <c r="H21" s="45">
        <v>200</v>
      </c>
      <c r="I21" s="45">
        <v>0</v>
      </c>
      <c r="J21" s="66">
        <f>I21</f>
        <v>0</v>
      </c>
      <c r="K21" s="45">
        <f t="shared" si="0"/>
        <v>200</v>
      </c>
      <c r="L21" s="167" t="s">
        <v>202</v>
      </c>
    </row>
    <row r="22" spans="1:12" s="44" customFormat="1" ht="15.75">
      <c r="A22" s="217"/>
      <c r="B22" s="204"/>
      <c r="C22" s="167"/>
      <c r="D22" s="173"/>
      <c r="E22" s="183"/>
      <c r="F22" s="186"/>
      <c r="G22" s="57" t="s">
        <v>106</v>
      </c>
      <c r="H22" s="45">
        <v>100</v>
      </c>
      <c r="I22" s="45">
        <v>0</v>
      </c>
      <c r="J22" s="66">
        <f>I22</f>
        <v>0</v>
      </c>
      <c r="K22" s="45">
        <f t="shared" si="0"/>
        <v>100</v>
      </c>
      <c r="L22" s="167"/>
    </row>
    <row r="23" spans="1:12" s="44" customFormat="1" ht="15.75">
      <c r="A23" s="201"/>
      <c r="B23" s="204"/>
      <c r="C23" s="172" t="s">
        <v>38</v>
      </c>
      <c r="D23" s="172"/>
      <c r="E23" s="172"/>
      <c r="F23" s="172"/>
      <c r="G23" s="172"/>
      <c r="H23" s="45">
        <f>SUM(H21:H22)</f>
        <v>300</v>
      </c>
      <c r="I23" s="45">
        <f>SUM(I21:I22)</f>
        <v>0</v>
      </c>
      <c r="J23" s="45">
        <f>SUM(J21:J22)</f>
        <v>0</v>
      </c>
      <c r="K23" s="45">
        <f t="shared" si="0"/>
        <v>300</v>
      </c>
      <c r="L23" s="167"/>
    </row>
    <row r="24" spans="1:12" s="38" customFormat="1" ht="63">
      <c r="A24" s="63">
        <f>A21+1</f>
        <v>8</v>
      </c>
      <c r="B24" s="56" t="s">
        <v>170</v>
      </c>
      <c r="C24" s="53" t="s">
        <v>25</v>
      </c>
      <c r="D24" s="54" t="s">
        <v>25</v>
      </c>
      <c r="E24" s="54" t="s">
        <v>25</v>
      </c>
      <c r="F24" s="54" t="s">
        <v>25</v>
      </c>
      <c r="G24" s="54" t="s">
        <v>25</v>
      </c>
      <c r="H24" s="69">
        <f>H27</f>
        <v>50</v>
      </c>
      <c r="I24" s="69">
        <f>I27</f>
        <v>50</v>
      </c>
      <c r="J24" s="69">
        <f>J27</f>
        <v>50</v>
      </c>
      <c r="K24" s="69">
        <f t="shared" si="0"/>
        <v>150</v>
      </c>
      <c r="L24" s="55" t="s">
        <v>25</v>
      </c>
    </row>
    <row r="25" spans="1:12" ht="24.75" customHeight="1">
      <c r="A25" s="168">
        <f>A24+1</f>
        <v>9</v>
      </c>
      <c r="B25" s="170" t="s">
        <v>107</v>
      </c>
      <c r="C25" s="187" t="s">
        <v>136</v>
      </c>
      <c r="D25" s="181" t="s">
        <v>33</v>
      </c>
      <c r="E25" s="57" t="s">
        <v>127</v>
      </c>
      <c r="F25" s="184" t="s">
        <v>176</v>
      </c>
      <c r="G25" s="181" t="s">
        <v>33</v>
      </c>
      <c r="H25" s="45">
        <v>0</v>
      </c>
      <c r="I25" s="45">
        <v>50</v>
      </c>
      <c r="J25" s="66">
        <v>50</v>
      </c>
      <c r="K25" s="45">
        <f t="shared" si="0"/>
        <v>100</v>
      </c>
      <c r="L25" s="187" t="s">
        <v>278</v>
      </c>
    </row>
    <row r="26" spans="1:12" ht="24.75" customHeight="1">
      <c r="A26" s="180"/>
      <c r="B26" s="215"/>
      <c r="C26" s="189"/>
      <c r="D26" s="183"/>
      <c r="E26" s="57" t="s">
        <v>34</v>
      </c>
      <c r="F26" s="186"/>
      <c r="G26" s="183"/>
      <c r="H26" s="45">
        <v>50</v>
      </c>
      <c r="I26" s="45">
        <v>0</v>
      </c>
      <c r="J26" s="66">
        <v>0</v>
      </c>
      <c r="K26" s="45">
        <f t="shared" si="0"/>
        <v>50</v>
      </c>
      <c r="L26" s="188"/>
    </row>
    <row r="27" spans="1:12" ht="15.75">
      <c r="A27" s="169"/>
      <c r="B27" s="171"/>
      <c r="C27" s="174" t="s">
        <v>39</v>
      </c>
      <c r="D27" s="175"/>
      <c r="E27" s="175"/>
      <c r="F27" s="175"/>
      <c r="G27" s="176"/>
      <c r="H27" s="45">
        <f>SUM(H25:H26)</f>
        <v>50</v>
      </c>
      <c r="I27" s="45">
        <f>SUM(I25:I26)</f>
        <v>50</v>
      </c>
      <c r="J27" s="45">
        <f>SUM(J25:J26)</f>
        <v>50</v>
      </c>
      <c r="K27" s="45">
        <f t="shared" si="0"/>
        <v>150</v>
      </c>
      <c r="L27" s="189"/>
    </row>
    <row r="28" spans="1:12" s="38" customFormat="1" ht="30.75" customHeight="1">
      <c r="A28" s="58">
        <f>A25+1</f>
        <v>10</v>
      </c>
      <c r="B28" s="56" t="s">
        <v>171</v>
      </c>
      <c r="C28" s="53" t="s">
        <v>25</v>
      </c>
      <c r="D28" s="54" t="s">
        <v>25</v>
      </c>
      <c r="E28" s="54" t="s">
        <v>25</v>
      </c>
      <c r="F28" s="54" t="s">
        <v>25</v>
      </c>
      <c r="G28" s="54" t="s">
        <v>25</v>
      </c>
      <c r="H28" s="69">
        <f>H33+H37+H41+H43</f>
        <v>11827.630000000001</v>
      </c>
      <c r="I28" s="69">
        <f>I33+I37+I41+I43</f>
        <v>332.7</v>
      </c>
      <c r="J28" s="69">
        <f>J33+J37+J41+J43</f>
        <v>332.7</v>
      </c>
      <c r="K28" s="69">
        <f t="shared" si="0"/>
        <v>12493.030000000002</v>
      </c>
      <c r="L28" s="55" t="s">
        <v>25</v>
      </c>
    </row>
    <row r="29" spans="1:12" ht="87" customHeight="1">
      <c r="A29" s="168">
        <f>A28+1</f>
        <v>11</v>
      </c>
      <c r="B29" s="110" t="s">
        <v>182</v>
      </c>
      <c r="C29" s="187" t="s">
        <v>136</v>
      </c>
      <c r="D29" s="181" t="s">
        <v>33</v>
      </c>
      <c r="E29" s="181" t="s">
        <v>34</v>
      </c>
      <c r="F29" s="181" t="s">
        <v>178</v>
      </c>
      <c r="G29" s="181" t="s">
        <v>33</v>
      </c>
      <c r="H29" s="45">
        <f>SUM(H30:H32)</f>
        <v>300</v>
      </c>
      <c r="I29" s="45">
        <f>SUM(I30:I32)</f>
        <v>0</v>
      </c>
      <c r="J29" s="45">
        <f>SUM(J30:J32)</f>
        <v>0</v>
      </c>
      <c r="K29" s="45">
        <f t="shared" si="0"/>
        <v>300</v>
      </c>
      <c r="L29" s="187"/>
    </row>
    <row r="30" spans="1:12" s="109" customFormat="1" ht="15.75">
      <c r="A30" s="180"/>
      <c r="B30" s="100" t="s">
        <v>140</v>
      </c>
      <c r="C30" s="188"/>
      <c r="D30" s="182"/>
      <c r="E30" s="182"/>
      <c r="F30" s="182"/>
      <c r="G30" s="182"/>
      <c r="H30" s="101">
        <v>210</v>
      </c>
      <c r="I30" s="101">
        <v>0</v>
      </c>
      <c r="J30" s="102">
        <v>0</v>
      </c>
      <c r="K30" s="101">
        <f t="shared" si="0"/>
        <v>210</v>
      </c>
      <c r="L30" s="188"/>
    </row>
    <row r="31" spans="1:12" s="109" customFormat="1" ht="15.75">
      <c r="A31" s="180"/>
      <c r="B31" s="100" t="s">
        <v>141</v>
      </c>
      <c r="C31" s="188"/>
      <c r="D31" s="182"/>
      <c r="E31" s="182"/>
      <c r="F31" s="182"/>
      <c r="G31" s="182"/>
      <c r="H31" s="101">
        <v>70</v>
      </c>
      <c r="I31" s="101">
        <v>0</v>
      </c>
      <c r="J31" s="102">
        <v>0</v>
      </c>
      <c r="K31" s="101">
        <f t="shared" si="0"/>
        <v>70</v>
      </c>
      <c r="L31" s="188"/>
    </row>
    <row r="32" spans="1:12" s="109" customFormat="1" ht="31.5">
      <c r="A32" s="180"/>
      <c r="B32" s="100" t="s">
        <v>142</v>
      </c>
      <c r="C32" s="189"/>
      <c r="D32" s="183"/>
      <c r="E32" s="183"/>
      <c r="F32" s="183"/>
      <c r="G32" s="183"/>
      <c r="H32" s="101">
        <v>20</v>
      </c>
      <c r="I32" s="101">
        <v>0</v>
      </c>
      <c r="J32" s="102">
        <v>0</v>
      </c>
      <c r="K32" s="101">
        <f t="shared" si="0"/>
        <v>20</v>
      </c>
      <c r="L32" s="188"/>
    </row>
    <row r="33" spans="1:12" ht="15.75" customHeight="1">
      <c r="A33" s="169"/>
      <c r="B33" s="89"/>
      <c r="C33" s="174" t="s">
        <v>108</v>
      </c>
      <c r="D33" s="175"/>
      <c r="E33" s="175"/>
      <c r="F33" s="175"/>
      <c r="G33" s="176"/>
      <c r="H33" s="45">
        <f>H29</f>
        <v>300</v>
      </c>
      <c r="I33" s="45">
        <f>I29</f>
        <v>0</v>
      </c>
      <c r="J33" s="45">
        <f>J29</f>
        <v>0</v>
      </c>
      <c r="K33" s="45">
        <f t="shared" si="0"/>
        <v>300</v>
      </c>
      <c r="L33" s="189"/>
    </row>
    <row r="34" spans="1:12" ht="63">
      <c r="A34" s="168">
        <f>A29+1</f>
        <v>12</v>
      </c>
      <c r="B34" s="52" t="s">
        <v>203</v>
      </c>
      <c r="C34" s="187" t="s">
        <v>136</v>
      </c>
      <c r="D34" s="181" t="s">
        <v>33</v>
      </c>
      <c r="E34" s="181" t="s">
        <v>34</v>
      </c>
      <c r="F34" s="181" t="s">
        <v>181</v>
      </c>
      <c r="G34" s="181" t="s">
        <v>111</v>
      </c>
      <c r="H34" s="45">
        <f>SUM(H35:H36)</f>
        <v>4527.63</v>
      </c>
      <c r="I34" s="45">
        <f>SUM(I35:I36)</f>
        <v>0</v>
      </c>
      <c r="J34" s="45">
        <f>SUM(J35:J36)</f>
        <v>0</v>
      </c>
      <c r="K34" s="45">
        <f t="shared" si="0"/>
        <v>4527.63</v>
      </c>
      <c r="L34" s="187" t="s">
        <v>205</v>
      </c>
    </row>
    <row r="35" spans="1:12" ht="15" customHeight="1">
      <c r="A35" s="180"/>
      <c r="B35" s="100" t="s">
        <v>204</v>
      </c>
      <c r="C35" s="188"/>
      <c r="D35" s="182"/>
      <c r="E35" s="182"/>
      <c r="F35" s="182"/>
      <c r="G35" s="182"/>
      <c r="H35" s="101">
        <v>3327.63</v>
      </c>
      <c r="I35" s="101">
        <v>0</v>
      </c>
      <c r="J35" s="101">
        <v>0</v>
      </c>
      <c r="K35" s="101">
        <f t="shared" si="0"/>
        <v>3327.63</v>
      </c>
      <c r="L35" s="188"/>
    </row>
    <row r="36" spans="1:12" ht="31.5">
      <c r="A36" s="180"/>
      <c r="B36" s="100" t="s">
        <v>142</v>
      </c>
      <c r="C36" s="189"/>
      <c r="D36" s="183"/>
      <c r="E36" s="183"/>
      <c r="F36" s="183"/>
      <c r="G36" s="183"/>
      <c r="H36" s="101">
        <v>1200</v>
      </c>
      <c r="I36" s="101">
        <v>0</v>
      </c>
      <c r="J36" s="101">
        <v>0</v>
      </c>
      <c r="K36" s="101">
        <f t="shared" si="0"/>
        <v>1200</v>
      </c>
      <c r="L36" s="188"/>
    </row>
    <row r="37" spans="1:12" ht="15.75">
      <c r="A37" s="169"/>
      <c r="B37" s="87"/>
      <c r="C37" s="172" t="s">
        <v>109</v>
      </c>
      <c r="D37" s="172"/>
      <c r="E37" s="172"/>
      <c r="F37" s="172"/>
      <c r="G37" s="172"/>
      <c r="H37" s="45">
        <f>SUM(H34:H34)</f>
        <v>4527.63</v>
      </c>
      <c r="I37" s="45">
        <f>SUM(I34:I34)</f>
        <v>0</v>
      </c>
      <c r="J37" s="45">
        <f>SUM(J34:J34)</f>
        <v>0</v>
      </c>
      <c r="K37" s="45">
        <f>SUM(H37:J37)</f>
        <v>4527.63</v>
      </c>
      <c r="L37" s="189"/>
    </row>
    <row r="38" spans="1:12" ht="15.75">
      <c r="A38" s="200">
        <f>A34+1</f>
        <v>13</v>
      </c>
      <c r="B38" s="242" t="s">
        <v>281</v>
      </c>
      <c r="C38" s="187" t="s">
        <v>136</v>
      </c>
      <c r="D38" s="181" t="s">
        <v>33</v>
      </c>
      <c r="E38" s="181" t="s">
        <v>34</v>
      </c>
      <c r="F38" s="50" t="s">
        <v>134</v>
      </c>
      <c r="G38" s="181" t="s">
        <v>33</v>
      </c>
      <c r="H38" s="45">
        <v>2000</v>
      </c>
      <c r="I38" s="45">
        <v>0</v>
      </c>
      <c r="J38" s="66">
        <f aca="true" t="shared" si="1" ref="J38:J44">I38</f>
        <v>0</v>
      </c>
      <c r="K38" s="45">
        <f aca="true" t="shared" si="2" ref="K38:K55">SUM(H38:J38)</f>
        <v>2000</v>
      </c>
      <c r="L38" s="187" t="s">
        <v>279</v>
      </c>
    </row>
    <row r="39" spans="1:12" ht="15.75">
      <c r="A39" s="217"/>
      <c r="B39" s="243"/>
      <c r="C39" s="188"/>
      <c r="D39" s="182"/>
      <c r="E39" s="182"/>
      <c r="F39" s="50" t="s">
        <v>132</v>
      </c>
      <c r="G39" s="182"/>
      <c r="H39" s="45">
        <v>0</v>
      </c>
      <c r="I39" s="45">
        <v>332.7</v>
      </c>
      <c r="J39" s="66">
        <v>332.7</v>
      </c>
      <c r="K39" s="45">
        <f t="shared" si="2"/>
        <v>665.4</v>
      </c>
      <c r="L39" s="188"/>
    </row>
    <row r="40" spans="1:12" ht="15.75">
      <c r="A40" s="217"/>
      <c r="B40" s="243"/>
      <c r="C40" s="189"/>
      <c r="D40" s="183"/>
      <c r="E40" s="183"/>
      <c r="F40" s="57" t="s">
        <v>105</v>
      </c>
      <c r="G40" s="183"/>
      <c r="H40" s="45">
        <v>1000</v>
      </c>
      <c r="I40" s="45">
        <v>0</v>
      </c>
      <c r="J40" s="66">
        <f t="shared" si="1"/>
        <v>0</v>
      </c>
      <c r="K40" s="45">
        <f t="shared" si="2"/>
        <v>1000</v>
      </c>
      <c r="L40" s="188"/>
    </row>
    <row r="41" spans="1:12" ht="15.75">
      <c r="A41" s="201"/>
      <c r="B41" s="244"/>
      <c r="C41" s="174" t="s">
        <v>110</v>
      </c>
      <c r="D41" s="175"/>
      <c r="E41" s="175"/>
      <c r="F41" s="175"/>
      <c r="G41" s="176"/>
      <c r="H41" s="45">
        <f>SUM(H38:H40)</f>
        <v>3000</v>
      </c>
      <c r="I41" s="45">
        <f>SUM(I38:I40)</f>
        <v>332.7</v>
      </c>
      <c r="J41" s="45">
        <f>SUM(J38:J40)</f>
        <v>332.7</v>
      </c>
      <c r="K41" s="45">
        <f t="shared" si="2"/>
        <v>3665.3999999999996</v>
      </c>
      <c r="L41" s="189"/>
    </row>
    <row r="42" spans="1:12" ht="78.75" customHeight="1">
      <c r="A42" s="200">
        <f>A38+1</f>
        <v>14</v>
      </c>
      <c r="B42" s="170" t="s">
        <v>112</v>
      </c>
      <c r="C42" s="40" t="s">
        <v>136</v>
      </c>
      <c r="D42" s="57" t="s">
        <v>33</v>
      </c>
      <c r="E42" s="57" t="s">
        <v>34</v>
      </c>
      <c r="F42" s="50" t="s">
        <v>123</v>
      </c>
      <c r="G42" s="57" t="s">
        <v>111</v>
      </c>
      <c r="H42" s="45">
        <v>4000</v>
      </c>
      <c r="I42" s="45">
        <v>0</v>
      </c>
      <c r="J42" s="66">
        <f t="shared" si="1"/>
        <v>0</v>
      </c>
      <c r="K42" s="45">
        <f t="shared" si="2"/>
        <v>4000</v>
      </c>
      <c r="L42" s="187" t="s">
        <v>177</v>
      </c>
    </row>
    <row r="43" spans="1:12" ht="15.75">
      <c r="A43" s="201"/>
      <c r="B43" s="171"/>
      <c r="C43" s="174" t="s">
        <v>113</v>
      </c>
      <c r="D43" s="175"/>
      <c r="E43" s="175"/>
      <c r="F43" s="175"/>
      <c r="G43" s="176"/>
      <c r="H43" s="45">
        <f>SUM(H42)</f>
        <v>4000</v>
      </c>
      <c r="I43" s="45">
        <f>SUM(I42)</f>
        <v>0</v>
      </c>
      <c r="J43" s="45">
        <f>SUM(J42)</f>
        <v>0</v>
      </c>
      <c r="K43" s="45">
        <f t="shared" si="2"/>
        <v>4000</v>
      </c>
      <c r="L43" s="189"/>
    </row>
    <row r="44" spans="1:12" s="38" customFormat="1" ht="31.5">
      <c r="A44" s="63">
        <f>A42+1</f>
        <v>15</v>
      </c>
      <c r="B44" s="56" t="s">
        <v>172</v>
      </c>
      <c r="C44" s="53" t="s">
        <v>25</v>
      </c>
      <c r="D44" s="54" t="s">
        <v>25</v>
      </c>
      <c r="E44" s="54" t="s">
        <v>25</v>
      </c>
      <c r="F44" s="54" t="s">
        <v>25</v>
      </c>
      <c r="G44" s="54" t="s">
        <v>25</v>
      </c>
      <c r="H44" s="69">
        <f>H55+H50</f>
        <v>52329.612</v>
      </c>
      <c r="I44" s="69">
        <f>I55+I50</f>
        <v>49661.297</v>
      </c>
      <c r="J44" s="68">
        <f t="shared" si="1"/>
        <v>49661.297</v>
      </c>
      <c r="K44" s="69">
        <f t="shared" si="2"/>
        <v>151652.206</v>
      </c>
      <c r="L44" s="55" t="s">
        <v>25</v>
      </c>
    </row>
    <row r="45" spans="1:12" ht="15.75" customHeight="1">
      <c r="A45" s="200">
        <f>A44+1</f>
        <v>16</v>
      </c>
      <c r="B45" s="204" t="s">
        <v>114</v>
      </c>
      <c r="C45" s="187" t="s">
        <v>136</v>
      </c>
      <c r="D45" s="181" t="s">
        <v>33</v>
      </c>
      <c r="E45" s="181" t="s">
        <v>56</v>
      </c>
      <c r="F45" s="177" t="s">
        <v>174</v>
      </c>
      <c r="G45" s="57" t="s">
        <v>54</v>
      </c>
      <c r="H45" s="45">
        <v>1936.323</v>
      </c>
      <c r="I45" s="45">
        <v>1936.323</v>
      </c>
      <c r="J45" s="66">
        <v>1936.323</v>
      </c>
      <c r="K45" s="45">
        <f t="shared" si="2"/>
        <v>5808.969</v>
      </c>
      <c r="L45" s="187" t="s">
        <v>115</v>
      </c>
    </row>
    <row r="46" spans="1:12" ht="15.75">
      <c r="A46" s="217"/>
      <c r="B46" s="204"/>
      <c r="C46" s="188"/>
      <c r="D46" s="182"/>
      <c r="E46" s="182"/>
      <c r="F46" s="173"/>
      <c r="G46" s="57" t="s">
        <v>116</v>
      </c>
      <c r="H46" s="45">
        <v>425</v>
      </c>
      <c r="I46" s="45">
        <v>305</v>
      </c>
      <c r="J46" s="45">
        <v>305</v>
      </c>
      <c r="K46" s="45">
        <f t="shared" si="2"/>
        <v>1035</v>
      </c>
      <c r="L46" s="188"/>
    </row>
    <row r="47" spans="1:12" ht="15.75" customHeight="1">
      <c r="A47" s="217"/>
      <c r="B47" s="204"/>
      <c r="C47" s="188"/>
      <c r="D47" s="182"/>
      <c r="E47" s="182"/>
      <c r="F47" s="173"/>
      <c r="G47" s="57" t="s">
        <v>86</v>
      </c>
      <c r="H47" s="45">
        <v>584.769</v>
      </c>
      <c r="I47" s="45">
        <v>584.769</v>
      </c>
      <c r="J47" s="66">
        <v>584.769</v>
      </c>
      <c r="K47" s="45">
        <f t="shared" si="2"/>
        <v>1754.307</v>
      </c>
      <c r="L47" s="188"/>
    </row>
    <row r="48" spans="1:12" ht="15.75">
      <c r="A48" s="217"/>
      <c r="B48" s="204"/>
      <c r="C48" s="188"/>
      <c r="D48" s="182"/>
      <c r="E48" s="182"/>
      <c r="F48" s="173"/>
      <c r="G48" s="57" t="s">
        <v>33</v>
      </c>
      <c r="H48" s="148">
        <v>874.148</v>
      </c>
      <c r="I48" s="148">
        <v>874.048</v>
      </c>
      <c r="J48" s="149">
        <v>874.048</v>
      </c>
      <c r="K48" s="45">
        <f t="shared" si="2"/>
        <v>2622.2439999999997</v>
      </c>
      <c r="L48" s="188"/>
    </row>
    <row r="49" spans="1:12" ht="15.75">
      <c r="A49" s="217"/>
      <c r="B49" s="204"/>
      <c r="C49" s="188"/>
      <c r="D49" s="182"/>
      <c r="E49" s="182"/>
      <c r="F49" s="173"/>
      <c r="G49" s="57" t="s">
        <v>37</v>
      </c>
      <c r="H49" s="148">
        <v>10</v>
      </c>
      <c r="I49" s="148">
        <v>10</v>
      </c>
      <c r="J49" s="149">
        <v>10</v>
      </c>
      <c r="K49" s="45">
        <f t="shared" si="2"/>
        <v>30</v>
      </c>
      <c r="L49" s="188"/>
    </row>
    <row r="50" spans="1:12" ht="15.75">
      <c r="A50" s="201"/>
      <c r="B50" s="204"/>
      <c r="C50" s="174" t="s">
        <v>117</v>
      </c>
      <c r="D50" s="175"/>
      <c r="E50" s="175"/>
      <c r="F50" s="175"/>
      <c r="G50" s="176"/>
      <c r="H50" s="148">
        <f>SUM(H45:H49)</f>
        <v>3830.2400000000007</v>
      </c>
      <c r="I50" s="148">
        <f>SUM(I45:I49)</f>
        <v>3710.1400000000003</v>
      </c>
      <c r="J50" s="148">
        <f>SUM(J45:J49)</f>
        <v>3710.1400000000003</v>
      </c>
      <c r="K50" s="45">
        <f t="shared" si="2"/>
        <v>11250.52</v>
      </c>
      <c r="L50" s="188"/>
    </row>
    <row r="51" spans="1:12" ht="15.75">
      <c r="A51" s="200">
        <f>A45+1</f>
        <v>17</v>
      </c>
      <c r="B51" s="204" t="s">
        <v>118</v>
      </c>
      <c r="C51" s="188" t="s">
        <v>136</v>
      </c>
      <c r="D51" s="182" t="s">
        <v>33</v>
      </c>
      <c r="E51" s="182" t="s">
        <v>56</v>
      </c>
      <c r="F51" s="177" t="s">
        <v>280</v>
      </c>
      <c r="G51" s="57" t="s">
        <v>35</v>
      </c>
      <c r="H51" s="148">
        <f>33999.83</f>
        <v>33999.83</v>
      </c>
      <c r="I51" s="148">
        <v>32128.774</v>
      </c>
      <c r="J51" s="149">
        <v>32128.774</v>
      </c>
      <c r="K51" s="45">
        <f t="shared" si="2"/>
        <v>98257.37800000001</v>
      </c>
      <c r="L51" s="188"/>
    </row>
    <row r="52" spans="1:12" ht="15.75">
      <c r="A52" s="217"/>
      <c r="B52" s="204"/>
      <c r="C52" s="188"/>
      <c r="D52" s="182"/>
      <c r="E52" s="182"/>
      <c r="F52" s="173"/>
      <c r="G52" s="57" t="s">
        <v>36</v>
      </c>
      <c r="H52" s="148">
        <f>1891.917</f>
        <v>1891.917</v>
      </c>
      <c r="I52" s="148">
        <v>1956.317</v>
      </c>
      <c r="J52" s="148">
        <v>1956.317</v>
      </c>
      <c r="K52" s="45">
        <f t="shared" si="2"/>
        <v>5804.5509999999995</v>
      </c>
      <c r="L52" s="188"/>
    </row>
    <row r="53" spans="1:12" ht="15.75">
      <c r="A53" s="217"/>
      <c r="B53" s="204"/>
      <c r="C53" s="188"/>
      <c r="D53" s="182"/>
      <c r="E53" s="182"/>
      <c r="F53" s="173"/>
      <c r="G53" s="57" t="s">
        <v>85</v>
      </c>
      <c r="H53" s="148">
        <f>10268.301</f>
        <v>10268.301</v>
      </c>
      <c r="I53" s="148">
        <v>9703.242</v>
      </c>
      <c r="J53" s="148">
        <v>9703.242</v>
      </c>
      <c r="K53" s="45">
        <f t="shared" si="2"/>
        <v>29674.784999999996</v>
      </c>
      <c r="L53" s="188"/>
    </row>
    <row r="54" spans="1:12" ht="15.75">
      <c r="A54" s="217"/>
      <c r="B54" s="204"/>
      <c r="C54" s="189"/>
      <c r="D54" s="183"/>
      <c r="E54" s="183"/>
      <c r="F54" s="173"/>
      <c r="G54" s="57" t="s">
        <v>33</v>
      </c>
      <c r="H54" s="148">
        <f>2162.824+176.5</f>
        <v>2339.324</v>
      </c>
      <c r="I54" s="148">
        <v>2162.824</v>
      </c>
      <c r="J54" s="148">
        <v>2162.824</v>
      </c>
      <c r="K54" s="45">
        <f t="shared" si="2"/>
        <v>6664.972</v>
      </c>
      <c r="L54" s="188"/>
    </row>
    <row r="55" spans="1:12" ht="15.75">
      <c r="A55" s="201"/>
      <c r="B55" s="204"/>
      <c r="C55" s="174" t="s">
        <v>119</v>
      </c>
      <c r="D55" s="175"/>
      <c r="E55" s="175"/>
      <c r="F55" s="175"/>
      <c r="G55" s="176"/>
      <c r="H55" s="148">
        <f>SUM(H51:H54)</f>
        <v>48499.372</v>
      </c>
      <c r="I55" s="148">
        <f>SUM(I51:I54)</f>
        <v>45951.157</v>
      </c>
      <c r="J55" s="148">
        <f>SUM(J51:J54)</f>
        <v>45951.157</v>
      </c>
      <c r="K55" s="45">
        <f t="shared" si="2"/>
        <v>140401.68600000002</v>
      </c>
      <c r="L55" s="189"/>
    </row>
    <row r="56" spans="1:12" ht="15.75">
      <c r="A56" s="95">
        <f>A51+1</f>
        <v>18</v>
      </c>
      <c r="B56" s="18" t="s">
        <v>156</v>
      </c>
      <c r="C56" s="39" t="s">
        <v>25</v>
      </c>
      <c r="D56" s="94" t="s">
        <v>25</v>
      </c>
      <c r="E56" s="94" t="s">
        <v>25</v>
      </c>
      <c r="F56" s="94" t="s">
        <v>25</v>
      </c>
      <c r="G56" s="94" t="s">
        <v>25</v>
      </c>
      <c r="H56" s="104">
        <f>H31</f>
        <v>70</v>
      </c>
      <c r="I56" s="104">
        <f>I31</f>
        <v>0</v>
      </c>
      <c r="J56" s="104">
        <f>J31</f>
        <v>0</v>
      </c>
      <c r="K56" s="105">
        <f>SUM(H56:J56)</f>
        <v>70</v>
      </c>
      <c r="L56" s="55" t="s">
        <v>25</v>
      </c>
    </row>
    <row r="57" spans="1:12" ht="31.5">
      <c r="A57" s="63">
        <f>A56+1</f>
        <v>19</v>
      </c>
      <c r="B57" s="52" t="s">
        <v>157</v>
      </c>
      <c r="C57" s="40" t="s">
        <v>136</v>
      </c>
      <c r="D57" s="57" t="s">
        <v>25</v>
      </c>
      <c r="E57" s="57" t="s">
        <v>25</v>
      </c>
      <c r="F57" s="57" t="s">
        <v>25</v>
      </c>
      <c r="G57" s="57" t="s">
        <v>25</v>
      </c>
      <c r="H57" s="45">
        <f>H8</f>
        <v>102352.089</v>
      </c>
      <c r="I57" s="45">
        <f>I8</f>
        <v>86717.91399999999</v>
      </c>
      <c r="J57" s="45">
        <f>J8</f>
        <v>86722.981</v>
      </c>
      <c r="K57" s="45">
        <f>SUM(H57:J57)</f>
        <v>275792.984</v>
      </c>
      <c r="L57" s="40" t="s">
        <v>25</v>
      </c>
    </row>
    <row r="58" spans="2:12" ht="15.75">
      <c r="B58" s="12"/>
      <c r="C58" s="9"/>
      <c r="D58" s="22"/>
      <c r="E58" s="22"/>
      <c r="F58" s="22"/>
      <c r="G58" s="22"/>
      <c r="H58" s="48"/>
      <c r="I58" s="48"/>
      <c r="J58" s="48"/>
      <c r="K58" s="32"/>
      <c r="L58" s="9"/>
    </row>
    <row r="59" spans="2:12" ht="15.75">
      <c r="B59" s="3"/>
      <c r="C59" s="3"/>
      <c r="D59" s="25"/>
      <c r="E59" s="24"/>
      <c r="F59" s="24"/>
      <c r="G59" s="24"/>
      <c r="H59" s="49"/>
      <c r="I59" s="49"/>
      <c r="J59" s="49"/>
      <c r="K59" s="32"/>
      <c r="L59" s="9"/>
    </row>
    <row r="60" spans="2:12" ht="15.75">
      <c r="B60" s="5"/>
      <c r="C60" s="8"/>
      <c r="D60" s="26"/>
      <c r="E60" s="26"/>
      <c r="F60" s="26"/>
      <c r="G60" s="26"/>
      <c r="H60" s="108"/>
      <c r="I60" s="108"/>
      <c r="J60" s="108"/>
      <c r="K60" s="32"/>
      <c r="L60" s="9"/>
    </row>
    <row r="61" spans="2:12" ht="15.75">
      <c r="B61" s="158"/>
      <c r="C61" s="158"/>
      <c r="D61" s="158"/>
      <c r="E61" s="24"/>
      <c r="F61" s="24"/>
      <c r="G61" s="24"/>
      <c r="H61" s="49"/>
      <c r="I61" s="49"/>
      <c r="J61" s="49"/>
      <c r="K61" s="31"/>
      <c r="L61" s="4"/>
    </row>
    <row r="62" spans="2:12" ht="15.75">
      <c r="B62" s="158"/>
      <c r="C62" s="158"/>
      <c r="D62" s="158"/>
      <c r="E62" s="24"/>
      <c r="F62" s="24"/>
      <c r="G62" s="24"/>
      <c r="H62" s="49"/>
      <c r="I62" s="49"/>
      <c r="J62" s="49"/>
      <c r="K62" s="31"/>
      <c r="L62" s="4"/>
    </row>
    <row r="63" spans="2:12" ht="15.75">
      <c r="B63" s="158"/>
      <c r="C63" s="158"/>
      <c r="D63" s="158"/>
      <c r="E63" s="24"/>
      <c r="F63" s="24"/>
      <c r="G63" s="24"/>
      <c r="H63" s="225"/>
      <c r="I63" s="225"/>
      <c r="J63" s="33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47"/>
      <c r="I64" s="47"/>
      <c r="J64" s="47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47"/>
      <c r="I65" s="47"/>
      <c r="J65" s="47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47"/>
      <c r="I66" s="47"/>
      <c r="J66" s="47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47"/>
      <c r="I67" s="47"/>
      <c r="J67" s="47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47"/>
      <c r="I68" s="47"/>
      <c r="J68" s="47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47"/>
      <c r="I69" s="47"/>
      <c r="J69" s="47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47"/>
      <c r="I70" s="47"/>
      <c r="J70" s="47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47"/>
      <c r="I71" s="47"/>
      <c r="J71" s="47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47"/>
      <c r="I72" s="47"/>
      <c r="J72" s="47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47"/>
      <c r="I73" s="47"/>
      <c r="J73" s="47"/>
      <c r="K73" s="31"/>
      <c r="L73" s="4"/>
    </row>
  </sheetData>
  <sheetProtection/>
  <mergeCells count="87">
    <mergeCell ref="A6:A7"/>
    <mergeCell ref="B6:B7"/>
    <mergeCell ref="C6:C7"/>
    <mergeCell ref="D6:G6"/>
    <mergeCell ref="H6:K6"/>
    <mergeCell ref="L6:L7"/>
    <mergeCell ref="B10:B15"/>
    <mergeCell ref="C10:C14"/>
    <mergeCell ref="D10:D14"/>
    <mergeCell ref="E10:E14"/>
    <mergeCell ref="F10:F14"/>
    <mergeCell ref="I1:L1"/>
    <mergeCell ref="B4:L4"/>
    <mergeCell ref="I2:L2"/>
    <mergeCell ref="A16:A17"/>
    <mergeCell ref="C17:G17"/>
    <mergeCell ref="A18:A19"/>
    <mergeCell ref="B18:B19"/>
    <mergeCell ref="L18:L19"/>
    <mergeCell ref="C19:G19"/>
    <mergeCell ref="B16:B17"/>
    <mergeCell ref="L10:L17"/>
    <mergeCell ref="C15:G15"/>
    <mergeCell ref="A10:A15"/>
    <mergeCell ref="A21:A23"/>
    <mergeCell ref="B21:B23"/>
    <mergeCell ref="C21:C22"/>
    <mergeCell ref="D21:D22"/>
    <mergeCell ref="L21:L23"/>
    <mergeCell ref="C23:G23"/>
    <mergeCell ref="F21:F22"/>
    <mergeCell ref="E21:E22"/>
    <mergeCell ref="G38:G40"/>
    <mergeCell ref="C29:C32"/>
    <mergeCell ref="A29:A33"/>
    <mergeCell ref="B25:B27"/>
    <mergeCell ref="L25:L27"/>
    <mergeCell ref="C27:G27"/>
    <mergeCell ref="C25:C26"/>
    <mergeCell ref="F25:F26"/>
    <mergeCell ref="G25:G26"/>
    <mergeCell ref="D25:D26"/>
    <mergeCell ref="A42:A43"/>
    <mergeCell ref="B42:B43"/>
    <mergeCell ref="L42:L43"/>
    <mergeCell ref="C43:G43"/>
    <mergeCell ref="L38:L41"/>
    <mergeCell ref="C41:G41"/>
    <mergeCell ref="A38:A41"/>
    <mergeCell ref="B38:B41"/>
    <mergeCell ref="C38:C40"/>
    <mergeCell ref="D38:D40"/>
    <mergeCell ref="A45:A50"/>
    <mergeCell ref="B45:B50"/>
    <mergeCell ref="C45:C49"/>
    <mergeCell ref="D45:D49"/>
    <mergeCell ref="E45:E49"/>
    <mergeCell ref="F45:F49"/>
    <mergeCell ref="B62:D62"/>
    <mergeCell ref="B63:D63"/>
    <mergeCell ref="H63:I63"/>
    <mergeCell ref="L45:L55"/>
    <mergeCell ref="C50:G50"/>
    <mergeCell ref="A51:A55"/>
    <mergeCell ref="B51:B55"/>
    <mergeCell ref="C51:C54"/>
    <mergeCell ref="D51:D54"/>
    <mergeCell ref="E51:E54"/>
    <mergeCell ref="B61:D61"/>
    <mergeCell ref="F51:F54"/>
    <mergeCell ref="C55:G55"/>
    <mergeCell ref="E38:E40"/>
    <mergeCell ref="C37:G37"/>
    <mergeCell ref="A25:A27"/>
    <mergeCell ref="G34:G36"/>
    <mergeCell ref="F34:F36"/>
    <mergeCell ref="E34:E36"/>
    <mergeCell ref="D34:D36"/>
    <mergeCell ref="C34:C36"/>
    <mergeCell ref="C33:G33"/>
    <mergeCell ref="A34:A37"/>
    <mergeCell ref="L34:L37"/>
    <mergeCell ref="G29:G32"/>
    <mergeCell ref="F29:F32"/>
    <mergeCell ref="E29:E32"/>
    <mergeCell ref="D29:D32"/>
    <mergeCell ref="L29:L33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1" spans="6:11" ht="15.75" customHeight="1">
      <c r="F1" s="23"/>
      <c r="G1" s="23"/>
      <c r="H1" s="247" t="s">
        <v>282</v>
      </c>
      <c r="I1" s="247"/>
      <c r="J1" s="247"/>
      <c r="K1" s="247"/>
    </row>
    <row r="2" spans="6:11" ht="33.75" customHeight="1">
      <c r="F2" s="23"/>
      <c r="G2" s="23"/>
      <c r="H2" s="247" t="s">
        <v>191</v>
      </c>
      <c r="I2" s="247"/>
      <c r="J2" s="247"/>
      <c r="K2" s="247"/>
    </row>
    <row r="3" spans="6:11" ht="15.75" customHeight="1">
      <c r="F3" s="23"/>
      <c r="G3" s="23"/>
      <c r="H3" s="41"/>
      <c r="I3" s="41"/>
      <c r="J3" s="41"/>
      <c r="K3" s="41"/>
    </row>
    <row r="4" spans="1:11" ht="18.75">
      <c r="A4" s="248" t="s">
        <v>89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3" ht="18" customHeight="1">
      <c r="A5" s="248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65"/>
      <c r="M5" s="65"/>
    </row>
    <row r="6" spans="1:13" ht="21.75" customHeight="1">
      <c r="A6" s="248" t="s">
        <v>90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65"/>
      <c r="M6" s="65"/>
    </row>
    <row r="7" spans="1:31" ht="18.75">
      <c r="A7" s="248" t="s">
        <v>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65"/>
      <c r="M7" s="6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>
      <c r="A8" s="248" t="s">
        <v>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65"/>
      <c r="M8" s="6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48" t="s">
        <v>93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65"/>
      <c r="M9" s="6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1"/>
      <c r="B10" s="1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>
      <c r="A11" s="249" t="s">
        <v>15</v>
      </c>
      <c r="B11" s="162" t="s">
        <v>1</v>
      </c>
      <c r="C11" s="162" t="s">
        <v>2</v>
      </c>
      <c r="D11" s="231" t="s">
        <v>3</v>
      </c>
      <c r="E11" s="231"/>
      <c r="F11" s="231"/>
      <c r="G11" s="231"/>
      <c r="H11" s="228"/>
      <c r="I11" s="228"/>
      <c r="J11" s="228"/>
      <c r="K11" s="22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>
      <c r="A12" s="250"/>
      <c r="B12" s="163"/>
      <c r="C12" s="163"/>
      <c r="D12" s="20" t="s">
        <v>4</v>
      </c>
      <c r="E12" s="20" t="s">
        <v>5</v>
      </c>
      <c r="F12" s="20" t="s">
        <v>6</v>
      </c>
      <c r="G12" s="20" t="s">
        <v>7</v>
      </c>
      <c r="H12" s="2" t="s">
        <v>87</v>
      </c>
      <c r="I12" s="2" t="s">
        <v>88</v>
      </c>
      <c r="J12" s="2" t="s">
        <v>121</v>
      </c>
      <c r="K12" s="28" t="s">
        <v>126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20" t="s">
        <v>10</v>
      </c>
      <c r="B13" s="220" t="s">
        <v>192</v>
      </c>
      <c r="C13" s="7" t="s">
        <v>11</v>
      </c>
      <c r="D13" s="20" t="s">
        <v>25</v>
      </c>
      <c r="E13" s="20" t="s">
        <v>25</v>
      </c>
      <c r="F13" s="20" t="s">
        <v>25</v>
      </c>
      <c r="G13" s="20" t="s">
        <v>25</v>
      </c>
      <c r="H13" s="113">
        <f>SUM(H15:H16)</f>
        <v>224542.31</v>
      </c>
      <c r="I13" s="113">
        <f>SUM(I15:I16)</f>
        <v>150905.59600000002</v>
      </c>
      <c r="J13" s="113">
        <f>SUM(J15:J16)</f>
        <v>150904.79200000002</v>
      </c>
      <c r="K13" s="113">
        <f>SUM(H13:J13)</f>
        <v>526352.6980000001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220"/>
      <c r="B14" s="220"/>
      <c r="C14" s="7" t="s">
        <v>12</v>
      </c>
      <c r="D14" s="20"/>
      <c r="E14" s="20"/>
      <c r="F14" s="20"/>
      <c r="G14" s="20"/>
      <c r="H14" s="113"/>
      <c r="I14" s="113"/>
      <c r="J14" s="113"/>
      <c r="K14" s="1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220"/>
      <c r="B15" s="220"/>
      <c r="C15" s="7" t="s">
        <v>55</v>
      </c>
      <c r="D15" s="20">
        <v>241</v>
      </c>
      <c r="E15" s="20" t="s">
        <v>58</v>
      </c>
      <c r="F15" s="20" t="s">
        <v>194</v>
      </c>
      <c r="G15" s="20" t="s">
        <v>25</v>
      </c>
      <c r="H15" s="113">
        <f>H25</f>
        <v>4447.735000000001</v>
      </c>
      <c r="I15" s="113">
        <f>I25</f>
        <v>4437.635</v>
      </c>
      <c r="J15" s="113">
        <f>J25</f>
        <v>4437.635</v>
      </c>
      <c r="K15" s="113">
        <f>SUM(H15:J15)</f>
        <v>13323.005000000001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220"/>
      <c r="B16" s="220"/>
      <c r="C16" s="7" t="s">
        <v>136</v>
      </c>
      <c r="D16" s="20">
        <v>244</v>
      </c>
      <c r="E16" s="20" t="s">
        <v>25</v>
      </c>
      <c r="F16" s="20" t="s">
        <v>25</v>
      </c>
      <c r="G16" s="20" t="s">
        <v>25</v>
      </c>
      <c r="H16" s="113">
        <f>H19+H22+H28</f>
        <v>220094.575</v>
      </c>
      <c r="I16" s="113">
        <f>I19+I22+I28</f>
        <v>146467.961</v>
      </c>
      <c r="J16" s="113">
        <f>J19+J22+J28</f>
        <v>146467.157</v>
      </c>
      <c r="K16" s="113">
        <f>SUM(H16:J16)</f>
        <v>513029.693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>
      <c r="A17" s="220" t="s">
        <v>16</v>
      </c>
      <c r="B17" s="220" t="s">
        <v>60</v>
      </c>
      <c r="C17" s="7" t="s">
        <v>11</v>
      </c>
      <c r="D17" s="20">
        <v>244</v>
      </c>
      <c r="E17" s="20" t="s">
        <v>34</v>
      </c>
      <c r="F17" s="20" t="s">
        <v>195</v>
      </c>
      <c r="G17" s="20" t="s">
        <v>25</v>
      </c>
      <c r="H17" s="113">
        <v>51351.766</v>
      </c>
      <c r="I17" s="113">
        <f>I19</f>
        <v>29299.997000000003</v>
      </c>
      <c r="J17" s="113">
        <f>J19</f>
        <v>29308.691000000003</v>
      </c>
      <c r="K17" s="113">
        <f>SUM(H17:J17)</f>
        <v>109960.45400000001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>
      <c r="A18" s="220"/>
      <c r="B18" s="220"/>
      <c r="C18" s="7" t="s">
        <v>12</v>
      </c>
      <c r="D18" s="20"/>
      <c r="E18" s="20"/>
      <c r="F18" s="20"/>
      <c r="G18" s="20"/>
      <c r="H18" s="113"/>
      <c r="I18" s="113"/>
      <c r="J18" s="113"/>
      <c r="K18" s="1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20"/>
      <c r="B19" s="220"/>
      <c r="C19" s="7" t="s">
        <v>136</v>
      </c>
      <c r="D19" s="20">
        <v>244</v>
      </c>
      <c r="E19" s="20" t="s">
        <v>34</v>
      </c>
      <c r="F19" s="20" t="s">
        <v>195</v>
      </c>
      <c r="G19" s="20" t="s">
        <v>25</v>
      </c>
      <c r="H19" s="113">
        <v>51351.766</v>
      </c>
      <c r="I19" s="113">
        <f>'ППП2-1'!I8</f>
        <v>29299.997000000003</v>
      </c>
      <c r="J19" s="113">
        <f>'ППП2-1'!J8</f>
        <v>29308.691000000003</v>
      </c>
      <c r="K19" s="113">
        <f>SUM(H19:J19)</f>
        <v>109960.45400000001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1.5">
      <c r="A20" s="220" t="s">
        <v>61</v>
      </c>
      <c r="B20" s="220" t="s">
        <v>64</v>
      </c>
      <c r="C20" s="7" t="s">
        <v>11</v>
      </c>
      <c r="D20" s="20">
        <v>244</v>
      </c>
      <c r="E20" s="20" t="s">
        <v>34</v>
      </c>
      <c r="F20" s="20" t="s">
        <v>196</v>
      </c>
      <c r="G20" s="20" t="s">
        <v>25</v>
      </c>
      <c r="H20" s="113">
        <f>H22</f>
        <v>66390.72</v>
      </c>
      <c r="I20" s="113">
        <f>I22</f>
        <v>30450.05</v>
      </c>
      <c r="J20" s="113">
        <f>J22</f>
        <v>30435.484999999997</v>
      </c>
      <c r="K20" s="113">
        <f>SUM(H20:J20)</f>
        <v>127276.255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220"/>
      <c r="B21" s="220"/>
      <c r="C21" s="7" t="s">
        <v>12</v>
      </c>
      <c r="D21" s="20"/>
      <c r="E21" s="20"/>
      <c r="F21" s="20"/>
      <c r="G21" s="20"/>
      <c r="H21" s="113"/>
      <c r="I21" s="113"/>
      <c r="J21" s="113"/>
      <c r="K21" s="1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20"/>
      <c r="B22" s="220"/>
      <c r="C22" s="7" t="s">
        <v>136</v>
      </c>
      <c r="D22" s="20">
        <v>244</v>
      </c>
      <c r="E22" s="20" t="s">
        <v>34</v>
      </c>
      <c r="F22" s="20" t="s">
        <v>196</v>
      </c>
      <c r="G22" s="20" t="s">
        <v>25</v>
      </c>
      <c r="H22" s="113">
        <f>'ППП2-2'!H8</f>
        <v>66390.72</v>
      </c>
      <c r="I22" s="113">
        <f>'ППП2-2'!I8</f>
        <v>30450.05</v>
      </c>
      <c r="J22" s="113">
        <f>'ППП2-2'!J8</f>
        <v>30435.484999999997</v>
      </c>
      <c r="K22" s="113">
        <f>SUM(H22:J22)</f>
        <v>127276.255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>
      <c r="A23" s="220" t="s">
        <v>62</v>
      </c>
      <c r="B23" s="220" t="s">
        <v>65</v>
      </c>
      <c r="C23" s="7" t="s">
        <v>11</v>
      </c>
      <c r="D23" s="20">
        <v>241</v>
      </c>
      <c r="E23" s="20" t="s">
        <v>58</v>
      </c>
      <c r="F23" s="20" t="s">
        <v>194</v>
      </c>
      <c r="G23" s="20" t="s">
        <v>25</v>
      </c>
      <c r="H23" s="113">
        <f>H25</f>
        <v>4447.735000000001</v>
      </c>
      <c r="I23" s="113">
        <f>I25</f>
        <v>4437.635</v>
      </c>
      <c r="J23" s="113">
        <f>J25</f>
        <v>4437.635</v>
      </c>
      <c r="K23" s="113">
        <f>SUM(H23:J23)</f>
        <v>13323.005000000001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220"/>
      <c r="B24" s="220"/>
      <c r="C24" s="7" t="s">
        <v>12</v>
      </c>
      <c r="D24" s="20"/>
      <c r="E24" s="20"/>
      <c r="F24" s="20"/>
      <c r="G24" s="20"/>
      <c r="H24" s="113"/>
      <c r="I24" s="113"/>
      <c r="J24" s="113"/>
      <c r="K24" s="1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1.5">
      <c r="A25" s="220"/>
      <c r="B25" s="220"/>
      <c r="C25" s="7" t="s">
        <v>55</v>
      </c>
      <c r="D25" s="20">
        <v>241</v>
      </c>
      <c r="E25" s="20" t="s">
        <v>58</v>
      </c>
      <c r="F25" s="20" t="s">
        <v>194</v>
      </c>
      <c r="G25" s="20" t="s">
        <v>25</v>
      </c>
      <c r="H25" s="113">
        <f>'ППП2-3'!I8</f>
        <v>4447.735000000001</v>
      </c>
      <c r="I25" s="113">
        <f>'ППП2-3'!J8</f>
        <v>4437.635</v>
      </c>
      <c r="J25" s="113">
        <f>'ППП2-3'!K8</f>
        <v>4437.635</v>
      </c>
      <c r="K25" s="113">
        <f>SUM(H25:J25)</f>
        <v>13323.005000000001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20" t="s">
        <v>63</v>
      </c>
      <c r="B26" s="220" t="s">
        <v>193</v>
      </c>
      <c r="C26" s="7" t="s">
        <v>13</v>
      </c>
      <c r="D26" s="20" t="s">
        <v>25</v>
      </c>
      <c r="E26" s="20" t="s">
        <v>25</v>
      </c>
      <c r="F26" s="20" t="s">
        <v>197</v>
      </c>
      <c r="G26" s="20" t="s">
        <v>25</v>
      </c>
      <c r="H26" s="113">
        <v>102352.089</v>
      </c>
      <c r="I26" s="113">
        <f>I28</f>
        <v>86717.91399999999</v>
      </c>
      <c r="J26" s="113">
        <f>J28</f>
        <v>86722.981</v>
      </c>
      <c r="K26" s="113">
        <f>SUM(H26:J26)</f>
        <v>275792.984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251"/>
      <c r="B27" s="220"/>
      <c r="C27" s="7" t="s">
        <v>12</v>
      </c>
      <c r="D27" s="20"/>
      <c r="E27" s="20"/>
      <c r="F27" s="20"/>
      <c r="G27" s="106"/>
      <c r="H27" s="114"/>
      <c r="I27" s="114"/>
      <c r="J27" s="113"/>
      <c r="K27" s="1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51"/>
      <c r="B28" s="220"/>
      <c r="C28" s="7" t="s">
        <v>136</v>
      </c>
      <c r="D28" s="20">
        <v>244</v>
      </c>
      <c r="E28" s="20" t="s">
        <v>25</v>
      </c>
      <c r="F28" s="20" t="s">
        <v>197</v>
      </c>
      <c r="G28" s="20" t="s">
        <v>25</v>
      </c>
      <c r="H28" s="113">
        <v>102352.089</v>
      </c>
      <c r="I28" s="113">
        <f>'ППП2-4'!I8</f>
        <v>86717.91399999999</v>
      </c>
      <c r="J28" s="113">
        <f>'ППП2-4'!J8</f>
        <v>86722.981</v>
      </c>
      <c r="K28" s="113">
        <f>SUM(H28:J28)</f>
        <v>275792.984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"/>
      <c r="B29" s="1"/>
      <c r="C29" s="1"/>
      <c r="D29" s="24"/>
      <c r="E29" s="24"/>
      <c r="F29" s="24"/>
      <c r="G29" s="24"/>
      <c r="H29" s="29"/>
      <c r="I29" s="29"/>
      <c r="J29" s="29"/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hidden="1">
      <c r="A30" s="115" t="s">
        <v>67</v>
      </c>
      <c r="B30" s="1"/>
      <c r="C30" s="1"/>
      <c r="D30" s="24"/>
      <c r="E30" s="116"/>
      <c r="F30" s="24"/>
      <c r="G30" s="24"/>
      <c r="H30" s="29"/>
      <c r="I30" s="29"/>
      <c r="J30" s="29"/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hidden="1">
      <c r="A31" s="1"/>
      <c r="B31" s="1"/>
      <c r="C31" s="1"/>
      <c r="D31" s="24"/>
      <c r="E31" s="24" t="s">
        <v>27</v>
      </c>
      <c r="F31" s="24"/>
      <c r="G31" s="24"/>
      <c r="H31" s="29"/>
      <c r="I31" s="29"/>
      <c r="J31" s="2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58"/>
      <c r="B32" s="158"/>
      <c r="C32" s="158"/>
      <c r="D32" s="24"/>
      <c r="E32" s="24"/>
      <c r="F32" s="24"/>
      <c r="G32" s="24"/>
      <c r="H32" s="29"/>
      <c r="I32" s="29"/>
      <c r="J32" s="2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/>
      <c r="B33" s="1"/>
      <c r="C33" s="1"/>
      <c r="D33" s="24"/>
      <c r="E33" s="24"/>
      <c r="F33" s="24"/>
      <c r="G33" s="24"/>
      <c r="H33" s="29"/>
      <c r="I33" s="29"/>
      <c r="J33" s="2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/>
      <c r="B34" s="1"/>
      <c r="C34" s="1"/>
      <c r="D34" s="24"/>
      <c r="E34" s="24"/>
      <c r="F34" s="24"/>
      <c r="G34" s="24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24"/>
      <c r="E35" s="24"/>
      <c r="F35" s="24"/>
      <c r="G35" s="24"/>
      <c r="H35" s="29"/>
      <c r="I35" s="29"/>
      <c r="J35" s="29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58"/>
      <c r="B36" s="158"/>
      <c r="C36" s="158"/>
      <c r="D36" s="24"/>
      <c r="E36" s="24"/>
      <c r="F36" s="24"/>
      <c r="G36" s="24"/>
      <c r="H36" s="29"/>
      <c r="I36" s="29"/>
      <c r="J36" s="29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58"/>
      <c r="B37" s="158"/>
      <c r="C37" s="158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3"/>
      <c r="B38" s="1"/>
      <c r="C38" s="1"/>
      <c r="D38" s="24"/>
      <c r="E38" s="24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29"/>
      <c r="I41" s="29"/>
      <c r="J41" s="2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</sheetData>
  <sheetProtection/>
  <mergeCells count="27">
    <mergeCell ref="A37:C37"/>
    <mergeCell ref="H2:K2"/>
    <mergeCell ref="A32:C32"/>
    <mergeCell ref="A36:C36"/>
    <mergeCell ref="A23:A25"/>
    <mergeCell ref="B23:B25"/>
    <mergeCell ref="A26:A28"/>
    <mergeCell ref="B26:B28"/>
    <mergeCell ref="A13:A16"/>
    <mergeCell ref="B13:B16"/>
    <mergeCell ref="A17:A19"/>
    <mergeCell ref="B17:B19"/>
    <mergeCell ref="A20:A22"/>
    <mergeCell ref="B20:B22"/>
    <mergeCell ref="A8:K8"/>
    <mergeCell ref="A9:K9"/>
    <mergeCell ref="C10:M10"/>
    <mergeCell ref="A11:A12"/>
    <mergeCell ref="B11:B12"/>
    <mergeCell ref="C11:C12"/>
    <mergeCell ref="D11:G11"/>
    <mergeCell ref="H11:K11"/>
    <mergeCell ref="H1:K1"/>
    <mergeCell ref="A4:K4"/>
    <mergeCell ref="A5:K5"/>
    <mergeCell ref="A6:K6"/>
    <mergeCell ref="A7:K7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2019-12-27T08:24:34Z</cp:lastPrinted>
  <dcterms:created xsi:type="dcterms:W3CDTF">1996-10-08T23:32:33Z</dcterms:created>
  <dcterms:modified xsi:type="dcterms:W3CDTF">2019-12-27T08:29:12Z</dcterms:modified>
  <cp:category/>
  <cp:version/>
  <cp:contentType/>
  <cp:contentStatus/>
</cp:coreProperties>
</file>