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12780" tabRatio="921" activeTab="5"/>
  </bookViews>
  <sheets>
    <sheet name="пр к паспорту" sheetId="25" r:id="rId1"/>
    <sheet name="пр к ПП1" sheetId="15" r:id="rId2"/>
    <sheet name="пр к ПП2" sheetId="22" r:id="rId3"/>
    <sheet name="пр к ПП3" sheetId="23" r:id="rId4"/>
    <sheet name="пр 5 " sheetId="5" r:id="rId5"/>
    <sheet name="пр 6" sheetId="6" r:id="rId6"/>
  </sheets>
  <definedNames>
    <definedName name="_xlnm._FilterDatabase" localSheetId="1" hidden="1">'пр к ПП1'!$A$14:$M$16</definedName>
    <definedName name="_xlnm.Print_Titles" localSheetId="4">'пр 5 '!$15:$17</definedName>
    <definedName name="_xlnm.Print_Titles" localSheetId="5">'пр 6'!$18:$20</definedName>
    <definedName name="_xlnm.Print_Titles" localSheetId="1">'пр к ПП1'!$14:$15</definedName>
    <definedName name="_xlnm.Print_Area" localSheetId="4">'пр 5 '!$A$1:$M$35</definedName>
    <definedName name="_xlnm.Print_Area" localSheetId="5">'пр 6'!$A$1:$I$55</definedName>
    <definedName name="_xlnm.Print_Area" localSheetId="0">'пр к паспорту'!$A$1:$K$21</definedName>
    <definedName name="_xlnm.Print_Area" localSheetId="1">'пр к ПП1'!$A$1:$M$45</definedName>
  </definedNames>
  <calcPr calcId="144525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6" l="1"/>
  <c r="H49" i="6"/>
  <c r="F49" i="6"/>
  <c r="I49" i="6" s="1"/>
  <c r="I53" i="6"/>
  <c r="K33" i="5"/>
  <c r="L33" i="5"/>
  <c r="M33" i="5" s="1"/>
  <c r="J33" i="5"/>
  <c r="M35" i="5"/>
  <c r="K22" i="23"/>
  <c r="L32" i="5" s="1"/>
  <c r="L30" i="5" s="1"/>
  <c r="L20" i="5" s="1"/>
  <c r="J22" i="23"/>
  <c r="K32" i="5" s="1"/>
  <c r="K30" i="5" s="1"/>
  <c r="K20" i="5" s="1"/>
  <c r="I22" i="23"/>
  <c r="L22" i="23" s="1"/>
  <c r="J32" i="5" l="1"/>
  <c r="J30" i="5" s="1"/>
  <c r="J20" i="5" s="1"/>
  <c r="I41" i="15"/>
  <c r="L41" i="15" s="1"/>
  <c r="I40" i="15"/>
  <c r="L40" i="15" s="1"/>
  <c r="I39" i="15"/>
  <c r="F46" i="6"/>
  <c r="G45" i="6"/>
  <c r="H45" i="6"/>
  <c r="F45" i="6"/>
  <c r="G44" i="6"/>
  <c r="G23" i="6" s="1"/>
  <c r="H44" i="6"/>
  <c r="H23" i="6" s="1"/>
  <c r="F44" i="6"/>
  <c r="I44" i="6" s="1"/>
  <c r="L21" i="23"/>
  <c r="L19" i="23"/>
  <c r="L39" i="15"/>
  <c r="L42" i="15"/>
  <c r="I38" i="15"/>
  <c r="I36" i="15"/>
  <c r="I37" i="15"/>
  <c r="I35" i="15"/>
  <c r="L23" i="15"/>
  <c r="L32" i="15"/>
  <c r="K45" i="15"/>
  <c r="J45" i="15"/>
  <c r="L45" i="15" s="1"/>
  <c r="K38" i="15"/>
  <c r="J38" i="15"/>
  <c r="K37" i="15"/>
  <c r="J37" i="15"/>
  <c r="L37" i="15" s="1"/>
  <c r="K36" i="15"/>
  <c r="K34" i="15" s="1"/>
  <c r="J36" i="15"/>
  <c r="K35" i="15"/>
  <c r="J35" i="15"/>
  <c r="K30" i="15"/>
  <c r="J30" i="15"/>
  <c r="L30" i="15" s="1"/>
  <c r="L22" i="15"/>
  <c r="L21" i="15"/>
  <c r="K20" i="15"/>
  <c r="J20" i="15"/>
  <c r="L20" i="15" s="1"/>
  <c r="J34" i="15" l="1"/>
  <c r="L38" i="15"/>
  <c r="I45" i="6"/>
  <c r="L35" i="15"/>
  <c r="F42" i="6"/>
  <c r="F23" i="6"/>
  <c r="I23" i="6"/>
  <c r="I34" i="15"/>
  <c r="L34" i="15"/>
  <c r="K21" i="5"/>
  <c r="L21" i="5"/>
  <c r="J21" i="5"/>
  <c r="M21" i="5" l="1"/>
  <c r="L25" i="5"/>
  <c r="K25" i="5"/>
  <c r="J25" i="5"/>
  <c r="K19" i="22"/>
  <c r="J19" i="22"/>
  <c r="I19" i="22"/>
  <c r="L19" i="22" l="1"/>
  <c r="M25" i="5"/>
  <c r="I15" i="5"/>
  <c r="I19" i="5" s="1"/>
  <c r="I20" i="6"/>
  <c r="L17" i="23"/>
  <c r="L18" i="23"/>
  <c r="K31" i="15"/>
  <c r="J31" i="15"/>
  <c r="I28" i="5"/>
  <c r="I31" i="15"/>
  <c r="L33" i="15"/>
  <c r="L44" i="15"/>
  <c r="L43" i="15"/>
  <c r="L36" i="15"/>
  <c r="L27" i="15"/>
  <c r="L26" i="15"/>
  <c r="L25" i="15"/>
  <c r="L21" i="22"/>
  <c r="L24" i="15"/>
  <c r="L20" i="22"/>
  <c r="L18" i="22"/>
  <c r="L20" i="23"/>
  <c r="M30" i="5" l="1"/>
  <c r="M32" i="5"/>
  <c r="L31" i="15"/>
  <c r="I35" i="5"/>
  <c r="I33" i="5"/>
  <c r="F31" i="6"/>
  <c r="F24" i="6" s="1"/>
  <c r="G31" i="6"/>
  <c r="G24" i="6" s="1"/>
  <c r="H31" i="6"/>
  <c r="H24" i="6" s="1"/>
  <c r="E31" i="6"/>
  <c r="H19" i="15"/>
  <c r="H34" i="15"/>
  <c r="E53" i="6"/>
  <c r="E49" i="6" s="1"/>
  <c r="H22" i="23"/>
  <c r="E46" i="6" s="1"/>
  <c r="E42" i="6" s="1"/>
  <c r="H19" i="22"/>
  <c r="H17" i="22"/>
  <c r="H31" i="15"/>
  <c r="H29" i="15"/>
  <c r="I31" i="5" l="1"/>
  <c r="I31" i="6"/>
  <c r="E24" i="6"/>
  <c r="H18" i="15"/>
  <c r="H28" i="15"/>
  <c r="H16" i="22"/>
  <c r="C21" i="6"/>
  <c r="H22" i="22" l="1"/>
  <c r="I27" i="5" s="1"/>
  <c r="E39" i="6"/>
  <c r="I20" i="5"/>
  <c r="E32" i="6"/>
  <c r="E28" i="6" s="1"/>
  <c r="H17" i="15"/>
  <c r="I29" i="15"/>
  <c r="J29" i="15"/>
  <c r="J28" i="15" s="1"/>
  <c r="K29" i="15"/>
  <c r="K28" i="15" s="1"/>
  <c r="I28" i="15" l="1"/>
  <c r="M20" i="5"/>
  <c r="L29" i="15"/>
  <c r="E35" i="6"/>
  <c r="I26" i="5"/>
  <c r="I23" i="5"/>
  <c r="E25" i="6"/>
  <c r="L28" i="15" l="1"/>
  <c r="I22" i="5"/>
  <c r="I18" i="5" s="1"/>
  <c r="I25" i="5"/>
  <c r="E21" i="6"/>
  <c r="G46" i="6"/>
  <c r="H46" i="6"/>
  <c r="I46" i="6" l="1"/>
  <c r="H42" i="6"/>
  <c r="L46" i="15"/>
  <c r="G42" i="6" l="1"/>
  <c r="I42" i="6" s="1"/>
  <c r="K17" i="22"/>
  <c r="K16" i="22" s="1"/>
  <c r="J17" i="22"/>
  <c r="J16" i="22" s="1"/>
  <c r="I17" i="22"/>
  <c r="L17" i="22" l="1"/>
  <c r="I16" i="22"/>
  <c r="L16" i="22" s="1"/>
  <c r="J22" i="22"/>
  <c r="K29" i="5" s="1"/>
  <c r="G39" i="6"/>
  <c r="K27" i="5" l="1"/>
  <c r="F39" i="6"/>
  <c r="I22" i="22"/>
  <c r="J29" i="5" s="1"/>
  <c r="K22" i="22"/>
  <c r="L29" i="5" s="1"/>
  <c r="H39" i="6"/>
  <c r="L27" i="5" l="1"/>
  <c r="I39" i="6"/>
  <c r="M29" i="5"/>
  <c r="J27" i="5"/>
  <c r="M27" i="5" s="1"/>
  <c r="L22" i="22"/>
  <c r="I24" i="6" l="1"/>
  <c r="G35" i="6"/>
  <c r="H35" i="6"/>
  <c r="F35" i="6" l="1"/>
  <c r="I35" i="6" s="1"/>
  <c r="I19" i="15" l="1"/>
  <c r="I18" i="15" s="1"/>
  <c r="J19" i="15"/>
  <c r="J18" i="15" s="1"/>
  <c r="K19" i="15"/>
  <c r="K18" i="15" s="1"/>
  <c r="F32" i="6" l="1"/>
  <c r="F25" i="6" s="1"/>
  <c r="I17" i="15"/>
  <c r="K17" i="15"/>
  <c r="L26" i="5" s="1"/>
  <c r="L22" i="5" s="1"/>
  <c r="L18" i="5" s="1"/>
  <c r="H32" i="6"/>
  <c r="H25" i="6" s="1"/>
  <c r="H21" i="6" s="1"/>
  <c r="G32" i="6"/>
  <c r="G25" i="6" s="1"/>
  <c r="G21" i="6" s="1"/>
  <c r="J17" i="15"/>
  <c r="L19" i="15"/>
  <c r="K26" i="5"/>
  <c r="K22" i="5" s="1"/>
  <c r="K18" i="5" s="1"/>
  <c r="F21" i="6" l="1"/>
  <c r="I21" i="6" s="1"/>
  <c r="I25" i="6"/>
  <c r="L23" i="5"/>
  <c r="L17" i="15"/>
  <c r="F28" i="6"/>
  <c r="K23" i="5"/>
  <c r="H28" i="6"/>
  <c r="G28" i="6"/>
  <c r="J26" i="5"/>
  <c r="J22" i="5" s="1"/>
  <c r="L18" i="15"/>
  <c r="J18" i="5" l="1"/>
  <c r="M18" i="5" s="1"/>
  <c r="M22" i="5"/>
  <c r="M26" i="5"/>
  <c r="J23" i="5"/>
  <c r="M23" i="5" s="1"/>
  <c r="I28" i="6"/>
  <c r="I32" i="6"/>
</calcChain>
</file>

<file path=xl/comments1.xml><?xml version="1.0" encoding="utf-8"?>
<comments xmlns="http://schemas.openxmlformats.org/spreadsheetml/2006/main">
  <authors>
    <author>Гончаров</author>
  </authors>
  <commentLis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Гончаров:</t>
        </r>
        <r>
          <rPr>
            <sz val="9"/>
            <color indexed="81"/>
            <rFont val="Tahoma"/>
            <family val="2"/>
            <charset val="204"/>
          </rPr>
          <t xml:space="preserve">
241</t>
        </r>
      </text>
    </comment>
  </commentList>
</comments>
</file>

<file path=xl/sharedStrings.xml><?xml version="1.0" encoding="utf-8"?>
<sst xmlns="http://schemas.openxmlformats.org/spreadsheetml/2006/main" count="426" uniqueCount="162">
  <si>
    <t>ИНФОРМАЦИЯ</t>
  </si>
  <si>
    <t>ПЕРЕЧЕНЬ</t>
  </si>
  <si>
    <t>1.1.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</si>
  <si>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</si>
  <si>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</si>
  <si>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</si>
  <si>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</si>
  <si>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</si>
  <si>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</si>
  <si>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</si>
  <si>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</si>
  <si>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</si>
  <si>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</si>
  <si>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</si>
  <si>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</si>
  <si>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</si>
  <si>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</si>
  <si>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</si>
  <si>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</si>
  <si>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</si>
  <si>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</si>
  <si>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</si>
  <si>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</si>
  <si>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</si>
  <si>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</si>
  <si>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</si>
  <si>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</si>
  <si>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</si>
  <si>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</si>
  <si>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</si>
  <si>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</si>
  <si>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</si>
  <si>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</si>
  <si>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</si>
  <si>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</si>
  <si>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</si>
  <si>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2019 год</t>
  </si>
  <si>
    <t>Администрация Туруханского района</t>
  </si>
  <si>
    <t>1.2.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</si>
  <si>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</si>
  <si>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</si>
  <si>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</si>
  <si>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</si>
  <si>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</si>
  <si>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</si>
  <si>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</si>
  <si>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1.1</t>
  </si>
  <si>
    <t>1.2</t>
  </si>
  <si>
    <t>ВСЕГО</t>
  </si>
  <si>
    <t>Управление культуры и молодёжной политики администрации Туруханского района</t>
  </si>
  <si>
    <t>Итого по мероприятию</t>
  </si>
  <si>
    <t>Управление культуры и молодёжной политки администрации Туруханского района</t>
  </si>
  <si>
    <t>244</t>
  </si>
  <si>
    <t>0707</t>
  </si>
  <si>
    <t xml:space="preserve"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оснащение. </t>
  </si>
  <si>
    <t xml:space="preserve">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 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</si>
  <si>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</si>
  <si>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</si>
  <si>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</si>
  <si>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мероприятий подпрограммы 1 «Вовлечение молодёжи Туруханского района в социальную практику»</t>
  </si>
  <si>
    <t>Цель подпрограммы: Создание условий успешной социализации и эффективной самореализации молодёжи Туруханского района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</si>
  <si>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</si>
  <si>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мероприятий подпрограммы 2 «Развитие системы патриотического воспитания молодёжи Туруханского района»</t>
  </si>
  <si>
    <t>Цель подпрограммы: Создание условий для дальнейшего развития и совершенствования системы патриотического воспитания</t>
  </si>
  <si>
    <t>1.3</t>
  </si>
  <si>
    <t>2.3.</t>
  </si>
  <si>
    <t>2.4.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</si>
  <si>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</t>
  </si>
  <si>
    <t>Софинансирование затрат на приобретение жилья в собственность молодых семей</t>
  </si>
  <si>
    <t>Администрациия Туруханского района</t>
  </si>
  <si>
    <t>0501</t>
  </si>
  <si>
    <t>Улучшение жилищных условий молодым семьям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</si>
  <si>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</si>
  <si>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1003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</si>
  <si>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</si>
  <si>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Итого по подпрограмме</t>
  </si>
  <si>
    <t>мероприятий подпрограммы 3 «Обеспечение жильем молодых семей в Туруханском районе»</t>
  </si>
  <si>
    <t>к муниципальной программе Туруханского района "Молодёжь Туруханского района"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</si>
  <si>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</si>
  <si>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</si>
  <si>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</si>
  <si>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</si>
  <si>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</si>
  <si>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Развитие системы патриотического воспитания молодёжи Туруханского района»</t>
  </si>
  <si>
    <t>2.5.</t>
  </si>
  <si>
    <t>Обеспечение деятельности подведомственных учреждений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</si>
  <si>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</si>
  <si>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</si>
  <si>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</si>
  <si>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</si>
  <si>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</si>
  <si>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</si>
  <si>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</si>
  <si>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</si>
  <si>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</si>
  <si>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</si>
  <si>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</si>
  <si>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</si>
  <si>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</si>
  <si>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143008180, 14300S1800</t>
  </si>
  <si>
    <t>2020 год</t>
  </si>
  <si>
    <t>1.4</t>
  </si>
  <si>
    <t>Приложение 2
к подпрограмме 1 «Вовлечение молодёжи Туруханского района в социальную практику»</t>
  </si>
  <si>
    <t>Приложение 2
к подпрограмме 2 «Развитие системы патриотического воспитания молодёжи Туруханского района»</t>
  </si>
  <si>
    <t>Приложение 2
к подпрограмме 3 «Обеспечение жильем молодых семей в Туруханском районе»</t>
  </si>
  <si>
    <t>Приложение № 6</t>
  </si>
  <si>
    <t>1420081960</t>
  </si>
  <si>
    <t>360</t>
  </si>
  <si>
    <t>Территориальное управление администрации Туруханского района</t>
  </si>
  <si>
    <t>242</t>
  </si>
  <si>
    <t>14100S4560</t>
  </si>
  <si>
    <t>2.6.</t>
  </si>
  <si>
    <t>Обеспечение деятельности подведомственных учреждений за счет прочих доходов от оказания платных услуг (работ)</t>
  </si>
  <si>
    <t>1420083800</t>
  </si>
  <si>
    <t xml:space="preserve">Создание условий успешной социализации и эффективной самореализации молодежи </t>
  </si>
  <si>
    <t>Создание условий, направленных на формирование здорового образа жизни в молодёжной среде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</si>
  <si>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</t>
  </si>
  <si>
    <t>Поддержка деятельности муниципальных молодёжных центров за счет средств местного бюджета</t>
  </si>
  <si>
    <t>Поддержка деятельности муниципальных молодёжных центров за счет средств краевого бюджета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</si>
  <si>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</t>
  </si>
  <si>
    <t>Приложение № 7</t>
  </si>
  <si>
    <t>Молодёжь Туруханского района</t>
  </si>
  <si>
    <t>2021 год</t>
  </si>
  <si>
    <t>2018 год</t>
  </si>
  <si>
    <t xml:space="preserve">Трудовое
воспитание несовершеннолетних граждан в возрасте 14-17 лет
</t>
  </si>
  <si>
    <t>1410010430</t>
  </si>
  <si>
    <t>Задача 2. Развивать инфраструктуру и кадровый потенциал молодёжной политики Туруханского района</t>
  </si>
  <si>
    <t>Задача 1. Развивать молодёжные общественные объединения, действующие на территории Туруханского района, вовлекать молодёжь в общественную деятельность</t>
  </si>
  <si>
    <t>Задача 1. Апробировать и внедрять современные формы, методы работы в области патриотического воспитания молодёжи.</t>
  </si>
  <si>
    <t>Цель: Поддержка в решении жилищной проблемы молодых семей, признанных в установленном порядке нуждающимися в улучшении жилищных условий.</t>
  </si>
  <si>
    <t>Задача. Предоставить молодым семьям социальные выплаты на приобретение жилья или строительство индивидуального жилого дома</t>
  </si>
  <si>
    <t>Приложение № 1</t>
  </si>
  <si>
    <t>к постановлению</t>
  </si>
  <si>
    <t>администрации Туруханского района</t>
  </si>
  <si>
    <t>1410084010</t>
  </si>
  <si>
    <t>Приложение № 2</t>
  </si>
  <si>
    <t>Приложение № 3</t>
  </si>
  <si>
    <t>Приложение № 4</t>
  </si>
  <si>
    <t>Приложение № 5</t>
  </si>
  <si>
    <t>14300R4970</t>
  </si>
  <si>
    <t>Приложение 
к паспорту муниципальной программы "Молодёжь Туруханского района"</t>
  </si>
  <si>
    <t>целевых показателей муниципальной программы "Молодёжь Туруханского района"</t>
  </si>
  <si>
    <t>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</si>
  <si>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</si>
  <si>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</si>
  <si>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</si>
  <si>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</si>
  <si>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</si>
  <si>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</si>
  <si>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</si>
  <si>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</si>
  <si>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</si>
  <si>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</si>
  <si>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</si>
  <si>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</si>
  <si>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</si>
  <si>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</si>
  <si>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</si>
  <si>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от  08.04.2019 № 325-п</t>
  </si>
  <si>
    <t>от   08.04.2019  № 325-п</t>
  </si>
  <si>
    <t>от 08.04.2019  № 325-п</t>
  </si>
  <si>
    <t>от  08.04.2019  № 325-п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</si>
</sst>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#,##0.000"/>
    <numFmt numFmtId="166" formatCode="_-* #,##0_р_._-;\-* #,##0_р_._-;_-* &quot;-&quot;??_р_._-;_-@_-"/>
    <numFmt numFmtId="167" formatCode="0.000"/>
    <numFmt numFmtId="168" formatCode="_-* #,##0.000_р_._-;\-* #,##0.000_р_._-;_-* &quot;-&quot;??_р_._-;_-@_-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2"/>
      <name val="Times New Roman"/>
      <family val="2"/>
      <charset val="204"/>
    </font>
    <font>
      <sz val="24"/>
      <name val="Times New Roman"/>
      <family val="2"/>
      <charset val="204"/>
    </font>
    <font>
      <sz val="1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</cellStyleXfs>
  <cellXfs count="2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3" fillId="0" borderId="0" xfId="2" applyFont="1"/>
    <xf numFmtId="43" fontId="4" fillId="0" borderId="1" xfId="2" applyFont="1" applyBorder="1" applyAlignment="1">
      <alignment vertical="center" wrapText="1"/>
    </xf>
    <xf numFmtId="165" fontId="3" fillId="0" borderId="0" xfId="0" applyNumberFormat="1" applyFont="1"/>
    <xf numFmtId="165" fontId="6" fillId="3" borderId="1" xfId="5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4" fillId="0" borderId="1" xfId="5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/>
    </xf>
    <xf numFmtId="0" fontId="10" fillId="0" borderId="0" xfId="0" applyFont="1"/>
    <xf numFmtId="165" fontId="10" fillId="0" borderId="0" xfId="0" applyNumberFormat="1" applyFont="1"/>
    <xf numFmtId="49" fontId="4" fillId="2" borderId="1" xfId="5" applyNumberFormat="1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165" fontId="4" fillId="2" borderId="1" xfId="5" applyNumberFormat="1" applyFont="1" applyFill="1" applyBorder="1" applyAlignment="1" applyProtection="1">
      <alignment horizontal="center" vertical="center"/>
    </xf>
    <xf numFmtId="165" fontId="4" fillId="0" borderId="1" xfId="5" applyNumberFormat="1" applyFont="1" applyFill="1" applyBorder="1" applyAlignment="1" applyProtection="1">
      <alignment horizontal="center" vertical="center"/>
    </xf>
    <xf numFmtId="43" fontId="6" fillId="0" borderId="1" xfId="2" applyFont="1" applyBorder="1" applyAlignment="1">
      <alignment horizontal="center" vertical="center"/>
    </xf>
    <xf numFmtId="0" fontId="3" fillId="0" borderId="0" xfId="0" applyFont="1"/>
    <xf numFmtId="166" fontId="3" fillId="0" borderId="0" xfId="2" applyNumberFormat="1" applyFont="1"/>
    <xf numFmtId="167" fontId="3" fillId="0" borderId="0" xfId="0" applyNumberFormat="1" applyFont="1"/>
    <xf numFmtId="49" fontId="4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65" fontId="4" fillId="0" borderId="1" xfId="5" applyNumberFormat="1" applyFont="1" applyBorder="1" applyAlignment="1">
      <alignment horizontal="center" vertical="center"/>
    </xf>
    <xf numFmtId="49" fontId="4" fillId="4" borderId="1" xfId="5" applyNumberFormat="1" applyFont="1" applyFill="1" applyBorder="1" applyAlignment="1">
      <alignment horizontal="center" vertical="center"/>
    </xf>
    <xf numFmtId="165" fontId="4" fillId="4" borderId="1" xfId="5" applyNumberFormat="1" applyFont="1" applyFill="1" applyBorder="1" applyAlignment="1">
      <alignment horizontal="center" vertical="center"/>
    </xf>
    <xf numFmtId="49" fontId="4" fillId="4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6" xfId="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5" fontId="4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16" fontId="4" fillId="0" borderId="1" xfId="5" applyNumberFormat="1" applyFont="1" applyBorder="1" applyAlignment="1">
      <alignment horizontal="center" vertical="center"/>
    </xf>
    <xf numFmtId="0" fontId="4" fillId="0" borderId="5" xfId="5" applyFont="1" applyFill="1" applyBorder="1" applyAlignment="1">
      <alignment horizontal="left" vertical="center" wrapText="1"/>
    </xf>
    <xf numFmtId="167" fontId="4" fillId="0" borderId="1" xfId="5" applyNumberFormat="1" applyFont="1" applyBorder="1" applyAlignment="1">
      <alignment horizontal="center" vertical="center"/>
    </xf>
    <xf numFmtId="167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6" fillId="0" borderId="1" xfId="5" applyNumberFormat="1" applyFont="1" applyBorder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7" fontId="2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Fill="1" applyBorder="1" applyAlignment="1">
      <alignment vertical="center" wrapText="1"/>
    </xf>
    <xf numFmtId="167" fontId="4" fillId="0" borderId="0" xfId="0" applyNumberFormat="1" applyFont="1"/>
    <xf numFmtId="2" fontId="4" fillId="0" borderId="1" xfId="2" applyNumberFormat="1" applyFont="1" applyFill="1" applyBorder="1" applyAlignment="1">
      <alignment horizontal="right" wrapText="1"/>
    </xf>
    <xf numFmtId="168" fontId="4" fillId="0" borderId="1" xfId="2" applyNumberFormat="1" applyFont="1" applyBorder="1" applyAlignment="1">
      <alignment vertical="center" wrapText="1"/>
    </xf>
    <xf numFmtId="168" fontId="6" fillId="0" borderId="1" xfId="2" applyNumberFormat="1" applyFont="1" applyBorder="1" applyAlignment="1">
      <alignment vertical="center" wrapText="1"/>
    </xf>
    <xf numFmtId="43" fontId="3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vertical="center"/>
    </xf>
    <xf numFmtId="2" fontId="4" fillId="0" borderId="1" xfId="2" applyNumberFormat="1" applyFont="1" applyFill="1" applyBorder="1" applyAlignment="1">
      <alignment vertical="center"/>
    </xf>
    <xf numFmtId="43" fontId="17" fillId="0" borderId="0" xfId="2" applyFont="1"/>
    <xf numFmtId="0" fontId="2" fillId="0" borderId="1" xfId="0" applyFont="1" applyFill="1" applyBorder="1" applyAlignment="1">
      <alignment vertical="center" wrapText="1"/>
    </xf>
    <xf numFmtId="168" fontId="6" fillId="0" borderId="1" xfId="2" applyNumberFormat="1" applyFont="1" applyFill="1" applyBorder="1" applyAlignment="1">
      <alignment vertical="center" wrapText="1"/>
    </xf>
    <xf numFmtId="168" fontId="4" fillId="0" borderId="1" xfId="2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3" fontId="4" fillId="0" borderId="1" xfId="2" applyFont="1" applyFill="1" applyBorder="1" applyAlignment="1">
      <alignment vertical="center" wrapText="1"/>
    </xf>
    <xf numFmtId="49" fontId="4" fillId="0" borderId="1" xfId="5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7" fontId="0" fillId="0" borderId="0" xfId="0" applyNumberFormat="1"/>
    <xf numFmtId="168" fontId="3" fillId="0" borderId="0" xfId="2" applyNumberFormat="1" applyFont="1"/>
    <xf numFmtId="0" fontId="18" fillId="0" borderId="0" xfId="0" applyFont="1"/>
    <xf numFmtId="167" fontId="1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0" fillId="0" borderId="8" xfId="0" applyBorder="1" applyAlignment="1"/>
    <xf numFmtId="49" fontId="4" fillId="0" borderId="1" xfId="4" applyNumberFormat="1" applyFont="1" applyFill="1" applyBorder="1" applyAlignment="1" applyProtection="1">
      <alignment horizontal="center" vertical="center"/>
    </xf>
    <xf numFmtId="0" fontId="20" fillId="0" borderId="1" xfId="4" applyFont="1" applyBorder="1" applyAlignment="1">
      <alignment horizontal="left" vertical="center" wrapText="1"/>
    </xf>
    <xf numFmtId="0" fontId="4" fillId="0" borderId="1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4" fillId="5" borderId="1" xfId="4" applyNumberFormat="1" applyFont="1" applyFill="1" applyBorder="1" applyAlignment="1" applyProtection="1">
      <alignment horizontal="center" vertical="center"/>
    </xf>
    <xf numFmtId="0" fontId="4" fillId="5" borderId="0" xfId="4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67" fontId="4" fillId="0" borderId="1" xfId="2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left" vertical="center" wrapText="1"/>
    </xf>
    <xf numFmtId="0" fontId="6" fillId="0" borderId="3" xfId="4" applyNumberFormat="1" applyFont="1" applyFill="1" applyBorder="1" applyAlignment="1" applyProtection="1">
      <alignment horizontal="left" vertical="center" wrapText="1"/>
    </xf>
    <xf numFmtId="0" fontId="6" fillId="0" borderId="4" xfId="4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left" vertical="center" wrapText="1"/>
    </xf>
    <xf numFmtId="49" fontId="4" fillId="0" borderId="5" xfId="5" applyNumberFormat="1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 wrapText="1"/>
    </xf>
    <xf numFmtId="49" fontId="4" fillId="0" borderId="7" xfId="5" applyNumberFormat="1" applyFont="1" applyBorder="1" applyAlignment="1">
      <alignment horizontal="center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16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3" borderId="1" xfId="5" applyFont="1" applyFill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left" vertical="center" wrapText="1"/>
    </xf>
    <xf numFmtId="0" fontId="6" fillId="3" borderId="3" xfId="5" applyFont="1" applyFill="1" applyBorder="1" applyAlignment="1">
      <alignment horizontal="left" vertical="center" wrapText="1"/>
    </xf>
    <xf numFmtId="0" fontId="6" fillId="3" borderId="4" xfId="5" applyFont="1" applyFill="1" applyBorder="1" applyAlignment="1">
      <alignment horizontal="left" vertical="center" wrapText="1"/>
    </xf>
    <xf numFmtId="49" fontId="4" fillId="0" borderId="5" xfId="5" applyNumberFormat="1" applyFont="1" applyFill="1" applyBorder="1" applyAlignment="1" applyProtection="1">
      <alignment horizontal="center" vertical="center"/>
    </xf>
    <xf numFmtId="49" fontId="4" fillId="0" borderId="6" xfId="5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7" xfId="5" applyNumberFormat="1" applyFont="1" applyFill="1" applyBorder="1" applyAlignment="1" applyProtection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6" fillId="0" borderId="1" xfId="5" applyFont="1" applyBorder="1" applyAlignment="1">
      <alignment horizontal="left"/>
    </xf>
    <xf numFmtId="0" fontId="4" fillId="0" borderId="5" xfId="5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6" fillId="3" borderId="1" xfId="5" applyNumberFormat="1" applyFont="1" applyFill="1" applyBorder="1" applyAlignment="1" applyProtection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left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4" xfId="4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="60" zoomScaleNormal="100" workbookViewId="0">
      <selection activeCell="F14" sqref="F14:F15"/>
    </sheetView>
  </sheetViews>
  <sheetFormatPr defaultColWidth="9" defaultRowHeight="15.75" x14ac:dyDescent="0.25"/>
  <cols>
    <col min="1" max="1" width="9" style="1"/>
    <col min="2" max="2" width="6.5" style="3" customWidth="1"/>
    <col min="3" max="3" width="55.5" style="1" customWidth="1"/>
    <col min="4" max="5" width="11.5" style="3" customWidth="1"/>
    <col min="6" max="6" width="11" style="1" customWidth="1"/>
    <col min="7" max="7" width="11.625" style="1" customWidth="1"/>
    <col min="8" max="8" width="12" style="1" customWidth="1"/>
    <col min="9" max="9" width="11.5" style="1" customWidth="1"/>
    <col min="10" max="10" width="12.875" style="1" customWidth="1"/>
    <col min="11" max="13" width="12" style="1" customWidth="1"/>
    <col min="14" max="16384" width="9" style="1"/>
  </cols>
  <sheetData>
    <row r="1" spans="1:13" ht="18.75" x14ac:dyDescent="0.25">
      <c r="G1" s="17" t="s">
        <v>131</v>
      </c>
    </row>
    <row r="2" spans="1:13" ht="18.75" x14ac:dyDescent="0.25">
      <c r="G2" s="17" t="s">
        <v>132</v>
      </c>
    </row>
    <row r="3" spans="1:13" ht="18.75" x14ac:dyDescent="0.25">
      <c r="G3" s="17" t="s">
        <v>133</v>
      </c>
    </row>
    <row r="4" spans="1:13" ht="18.75" x14ac:dyDescent="0.25">
      <c r="G4" s="17" t="s">
        <v>158</v>
      </c>
    </row>
    <row r="6" spans="1:13" ht="79.5" customHeight="1" x14ac:dyDescent="0.25">
      <c r="G6" s="162" t="s">
        <v>140</v>
      </c>
      <c r="H6" s="162"/>
      <c r="I6" s="162"/>
      <c r="J6" s="132"/>
      <c r="K6" s="132"/>
      <c r="L6" s="132"/>
      <c r="M6" s="132"/>
    </row>
    <row r="7" spans="1:13" ht="18.75" x14ac:dyDescent="0.25">
      <c r="B7" s="131"/>
    </row>
    <row r="8" spans="1:13" ht="18.75" x14ac:dyDescent="0.25">
      <c r="B8" s="131"/>
    </row>
    <row r="9" spans="1:13" ht="18.75" x14ac:dyDescent="0.25">
      <c r="B9" s="163" t="s">
        <v>1</v>
      </c>
      <c r="C9" s="163"/>
      <c r="D9" s="163"/>
      <c r="E9" s="163"/>
      <c r="F9" s="163"/>
      <c r="G9" s="163"/>
      <c r="H9" s="163"/>
      <c r="I9" s="163"/>
      <c r="J9" s="163"/>
      <c r="K9" s="133"/>
      <c r="L9" s="133"/>
      <c r="M9" s="133"/>
    </row>
    <row r="10" spans="1:13" ht="19.5" customHeight="1" x14ac:dyDescent="0.25">
      <c r="A10" s="164" t="s">
        <v>141</v>
      </c>
      <c r="B10" s="164"/>
      <c r="C10" s="164"/>
      <c r="D10" s="164"/>
      <c r="E10" s="164"/>
      <c r="F10" s="164"/>
      <c r="G10" s="164"/>
      <c r="H10" s="164"/>
      <c r="I10" s="164"/>
      <c r="J10" s="134"/>
      <c r="K10" s="133"/>
      <c r="L10" s="133"/>
      <c r="M10" s="133"/>
    </row>
    <row r="11" spans="1:13" ht="39" customHeight="1" x14ac:dyDescent="0.25">
      <c r="B11" s="164" t="s">
        <v>142</v>
      </c>
      <c r="C11" s="164"/>
      <c r="D11" s="164"/>
      <c r="E11" s="164"/>
      <c r="F11" s="164"/>
      <c r="G11" s="164"/>
      <c r="H11" s="164"/>
      <c r="I11" s="164"/>
      <c r="J11" s="134"/>
      <c r="K11" s="133"/>
      <c r="L11" s="133"/>
      <c r="M11" s="133"/>
    </row>
    <row r="12" spans="1:13" ht="18.75" x14ac:dyDescent="0.25">
      <c r="B12" s="131"/>
      <c r="C12" s="135"/>
      <c r="D12" s="136"/>
      <c r="E12" s="136"/>
      <c r="F12" s="135"/>
      <c r="G12" s="135"/>
      <c r="H12" s="135"/>
      <c r="I12" s="135"/>
      <c r="J12" s="135"/>
      <c r="K12" s="135"/>
      <c r="L12" s="135"/>
      <c r="M12" s="135"/>
    </row>
    <row r="13" spans="1:13" ht="15.75" customHeight="1" x14ac:dyDescent="0.25">
      <c r="B13" s="130" t="s">
        <v>4</v>
      </c>
      <c r="C13" s="158" t="s">
        <v>143</v>
      </c>
      <c r="D13" s="158" t="s">
        <v>144</v>
      </c>
      <c r="E13" s="165" t="s">
        <v>145</v>
      </c>
      <c r="F13" s="166"/>
      <c r="G13" s="166"/>
      <c r="H13" s="166"/>
      <c r="I13" s="166"/>
      <c r="J13" s="166"/>
      <c r="K13" s="167"/>
      <c r="L13" s="137"/>
      <c r="M13" s="138"/>
    </row>
    <row r="14" spans="1:13" ht="67.5" customHeight="1" x14ac:dyDescent="0.25">
      <c r="B14" s="130"/>
      <c r="C14" s="158"/>
      <c r="D14" s="158"/>
      <c r="E14" s="156" t="s">
        <v>146</v>
      </c>
      <c r="F14" s="156" t="s">
        <v>123</v>
      </c>
      <c r="G14" s="156" t="s">
        <v>36</v>
      </c>
      <c r="H14" s="156" t="s">
        <v>100</v>
      </c>
      <c r="I14" s="156" t="s">
        <v>122</v>
      </c>
      <c r="J14" s="158" t="s">
        <v>147</v>
      </c>
      <c r="K14" s="158"/>
      <c r="L14" s="137"/>
      <c r="M14" s="137"/>
    </row>
    <row r="15" spans="1:13" ht="15.75" customHeight="1" x14ac:dyDescent="0.25">
      <c r="B15" s="130"/>
      <c r="C15" s="158"/>
      <c r="D15" s="158"/>
      <c r="E15" s="157"/>
      <c r="F15" s="157"/>
      <c r="G15" s="157"/>
      <c r="H15" s="157"/>
      <c r="I15" s="157"/>
      <c r="J15" s="130" t="s">
        <v>148</v>
      </c>
      <c r="K15" s="130" t="s">
        <v>149</v>
      </c>
      <c r="L15" s="137"/>
      <c r="M15" s="137"/>
    </row>
    <row r="16" spans="1:13" x14ac:dyDescent="0.25">
      <c r="B16" s="130">
        <v>1</v>
      </c>
      <c r="C16" s="130">
        <v>2</v>
      </c>
      <c r="D16" s="130">
        <v>3</v>
      </c>
      <c r="E16" s="130">
        <v>4</v>
      </c>
      <c r="F16" s="130">
        <v>5</v>
      </c>
      <c r="G16" s="130">
        <v>6</v>
      </c>
      <c r="H16" s="130">
        <v>7</v>
      </c>
      <c r="I16" s="130">
        <v>8</v>
      </c>
      <c r="J16" s="130">
        <v>9</v>
      </c>
      <c r="K16" s="130">
        <v>10</v>
      </c>
      <c r="L16" s="139"/>
      <c r="M16" s="139"/>
    </row>
    <row r="17" spans="2:13" ht="18" customHeight="1" x14ac:dyDescent="0.25">
      <c r="B17" s="140">
        <v>1</v>
      </c>
      <c r="C17" s="159" t="s">
        <v>150</v>
      </c>
      <c r="D17" s="160"/>
      <c r="E17" s="160"/>
      <c r="F17" s="160"/>
      <c r="G17" s="160"/>
      <c r="H17" s="160"/>
      <c r="I17" s="160"/>
      <c r="J17" s="160"/>
      <c r="K17" s="161"/>
      <c r="L17" s="141"/>
      <c r="M17" s="142"/>
    </row>
    <row r="18" spans="2:13" ht="48" customHeight="1" x14ac:dyDescent="0.25">
      <c r="B18" s="143" t="s">
        <v>2</v>
      </c>
      <c r="C18" s="144" t="s">
        <v>151</v>
      </c>
      <c r="D18" s="145" t="s">
        <v>152</v>
      </c>
      <c r="E18" s="145">
        <v>2478</v>
      </c>
      <c r="F18" s="145">
        <v>2480</v>
      </c>
      <c r="G18" s="145">
        <v>2550</v>
      </c>
      <c r="H18" s="145">
        <v>2550</v>
      </c>
      <c r="I18" s="145">
        <v>2550</v>
      </c>
      <c r="J18" s="145">
        <v>2555</v>
      </c>
      <c r="K18" s="145">
        <v>2555</v>
      </c>
      <c r="L18" s="146"/>
      <c r="M18" s="146"/>
    </row>
    <row r="19" spans="2:13" ht="52.5" customHeight="1" x14ac:dyDescent="0.25">
      <c r="B19" s="143" t="s">
        <v>38</v>
      </c>
      <c r="C19" s="144" t="s">
        <v>153</v>
      </c>
      <c r="D19" s="145" t="s">
        <v>154</v>
      </c>
      <c r="E19" s="145">
        <v>5.7</v>
      </c>
      <c r="F19" s="147">
        <v>5.7</v>
      </c>
      <c r="G19" s="147">
        <v>6</v>
      </c>
      <c r="H19" s="147">
        <v>6</v>
      </c>
      <c r="I19" s="147">
        <v>6</v>
      </c>
      <c r="J19" s="147">
        <v>6</v>
      </c>
      <c r="K19" s="147">
        <v>6</v>
      </c>
      <c r="L19" s="148"/>
      <c r="M19" s="148"/>
    </row>
    <row r="20" spans="2:13" ht="58.5" customHeight="1" x14ac:dyDescent="0.25">
      <c r="B20" s="143" t="s">
        <v>58</v>
      </c>
      <c r="C20" s="144" t="s">
        <v>155</v>
      </c>
      <c r="D20" s="147" t="s">
        <v>156</v>
      </c>
      <c r="E20" s="147">
        <v>1</v>
      </c>
      <c r="F20" s="149">
        <v>1</v>
      </c>
      <c r="G20" s="149">
        <v>2</v>
      </c>
      <c r="H20" s="149">
        <v>2</v>
      </c>
      <c r="I20" s="149">
        <v>2</v>
      </c>
      <c r="J20" s="149">
        <v>2</v>
      </c>
      <c r="K20" s="149">
        <v>2</v>
      </c>
      <c r="L20" s="150"/>
      <c r="M20" s="151"/>
    </row>
    <row r="21" spans="2:13" ht="60.75" customHeight="1" x14ac:dyDescent="0.25">
      <c r="B21" s="152" t="s">
        <v>86</v>
      </c>
      <c r="C21" s="153" t="s">
        <v>157</v>
      </c>
      <c r="D21" s="145" t="s">
        <v>154</v>
      </c>
      <c r="E21" s="145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</row>
  </sheetData>
  <mergeCells count="14">
    <mergeCell ref="H14:H15"/>
    <mergeCell ref="I14:I15"/>
    <mergeCell ref="J14:K14"/>
    <mergeCell ref="C17:K17"/>
    <mergeCell ref="G6:I6"/>
    <mergeCell ref="B9:J9"/>
    <mergeCell ref="A10:I10"/>
    <mergeCell ref="B11:I11"/>
    <mergeCell ref="C13:C15"/>
    <mergeCell ref="D13:D15"/>
    <mergeCell ref="E13:K13"/>
    <mergeCell ref="E14:E15"/>
    <mergeCell ref="F14:F15"/>
    <mergeCell ref="G14:G15"/>
  </mergeCells>
  <pageMargins left="0.5" right="0.28000000000000003" top="0.32" bottom="0.32" header="0.31496062992125984" footer="0.31496062992125984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P53"/>
  <sheetViews>
    <sheetView zoomScale="70" zoomScaleNormal="70" zoomScaleSheetLayoutView="75" workbookViewId="0">
      <pane ySplit="16" topLeftCell="A33" activePane="bottomLeft" state="frozen"/>
      <selection activeCell="L27" sqref="L27"/>
      <selection pane="bottomLeft" activeCell="A12" sqref="A12:M12"/>
    </sheetView>
  </sheetViews>
  <sheetFormatPr defaultColWidth="9" defaultRowHeight="18.75" outlineLevelCol="1" x14ac:dyDescent="0.25"/>
  <cols>
    <col min="1" max="1" width="4.625" style="26" customWidth="1"/>
    <col min="2" max="2" width="38.375" style="17" customWidth="1"/>
    <col min="3" max="3" width="34.5" style="17" customWidth="1"/>
    <col min="4" max="5" width="7.375" style="17" customWidth="1"/>
    <col min="6" max="6" width="13.125" style="17" customWidth="1"/>
    <col min="7" max="7" width="5.75" style="17" customWidth="1"/>
    <col min="8" max="8" width="13.75" style="17" hidden="1" customWidth="1" outlineLevel="1"/>
    <col min="9" max="9" width="15.125" style="17" customWidth="1" collapsed="1"/>
    <col min="10" max="10" width="14.75" style="17" customWidth="1"/>
    <col min="11" max="11" width="14" style="17" customWidth="1"/>
    <col min="12" max="12" width="17.125" style="17" customWidth="1"/>
    <col min="13" max="13" width="24.5" style="17" customWidth="1"/>
    <col min="14" max="16384" width="9" style="17"/>
  </cols>
  <sheetData>
    <row r="1" spans="1:13" ht="0.75" hidden="1" customHeight="1" x14ac:dyDescent="0.25"/>
    <row r="2" spans="1:13" hidden="1" x14ac:dyDescent="0.25"/>
    <row r="3" spans="1:13" x14ac:dyDescent="0.25">
      <c r="A3" s="77"/>
    </row>
    <row r="4" spans="1:13" x14ac:dyDescent="0.25">
      <c r="A4" s="120"/>
      <c r="L4" s="17" t="s">
        <v>135</v>
      </c>
    </row>
    <row r="5" spans="1:13" x14ac:dyDescent="0.25">
      <c r="A5" s="120"/>
      <c r="L5" s="17" t="s">
        <v>132</v>
      </c>
    </row>
    <row r="6" spans="1:13" x14ac:dyDescent="0.25">
      <c r="A6" s="120"/>
      <c r="L6" s="17" t="s">
        <v>133</v>
      </c>
    </row>
    <row r="7" spans="1:13" x14ac:dyDescent="0.25">
      <c r="A7" s="120"/>
      <c r="L7" s="17" t="s">
        <v>159</v>
      </c>
    </row>
    <row r="8" spans="1:13" x14ac:dyDescent="0.25">
      <c r="A8" s="120"/>
    </row>
    <row r="9" spans="1:13" ht="77.25" customHeight="1" x14ac:dyDescent="0.25">
      <c r="A9" s="77"/>
      <c r="L9" s="162" t="s">
        <v>102</v>
      </c>
      <c r="M9" s="162"/>
    </row>
    <row r="10" spans="1:13" x14ac:dyDescent="0.25">
      <c r="A10" s="77"/>
    </row>
    <row r="11" spans="1:13" x14ac:dyDescent="0.25">
      <c r="A11" s="194" t="s">
        <v>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</row>
    <row r="12" spans="1:13" x14ac:dyDescent="0.25">
      <c r="A12" s="194" t="s">
        <v>59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</row>
    <row r="13" spans="1:13" ht="12.75" customHeight="1" x14ac:dyDescent="0.25"/>
    <row r="14" spans="1:13" s="18" customFormat="1" ht="32.25" customHeight="1" x14ac:dyDescent="0.25">
      <c r="A14" s="195" t="s">
        <v>4</v>
      </c>
      <c r="B14" s="195" t="s">
        <v>32</v>
      </c>
      <c r="C14" s="195" t="s">
        <v>11</v>
      </c>
      <c r="D14" s="195" t="s">
        <v>9</v>
      </c>
      <c r="E14" s="195"/>
      <c r="F14" s="195"/>
      <c r="G14" s="195"/>
      <c r="H14" s="82"/>
      <c r="I14" s="195" t="s">
        <v>33</v>
      </c>
      <c r="J14" s="195"/>
      <c r="K14" s="195"/>
      <c r="L14" s="195"/>
      <c r="M14" s="195" t="s">
        <v>34</v>
      </c>
    </row>
    <row r="15" spans="1:13" s="18" customFormat="1" ht="94.5" customHeight="1" x14ac:dyDescent="0.25">
      <c r="A15" s="195"/>
      <c r="B15" s="195"/>
      <c r="C15" s="195"/>
      <c r="D15" s="71" t="s">
        <v>11</v>
      </c>
      <c r="E15" s="71" t="s">
        <v>12</v>
      </c>
      <c r="F15" s="71" t="s">
        <v>13</v>
      </c>
      <c r="G15" s="71" t="s">
        <v>14</v>
      </c>
      <c r="H15" s="82">
        <v>2018</v>
      </c>
      <c r="I15" s="76">
        <v>2019</v>
      </c>
      <c r="J15" s="76">
        <v>2020</v>
      </c>
      <c r="K15" s="71">
        <v>2021</v>
      </c>
      <c r="L15" s="71" t="s">
        <v>35</v>
      </c>
      <c r="M15" s="195"/>
    </row>
    <row r="16" spans="1:13" s="18" customFormat="1" ht="15.75" x14ac:dyDescent="0.25">
      <c r="A16" s="71">
        <v>1</v>
      </c>
      <c r="B16" s="71">
        <v>2</v>
      </c>
      <c r="C16" s="71">
        <v>3</v>
      </c>
      <c r="D16" s="71">
        <v>4</v>
      </c>
      <c r="E16" s="71">
        <v>5</v>
      </c>
      <c r="F16" s="71">
        <v>6</v>
      </c>
      <c r="G16" s="71">
        <v>7</v>
      </c>
      <c r="H16" s="82">
        <v>8</v>
      </c>
      <c r="I16" s="71">
        <v>9</v>
      </c>
      <c r="J16" s="71">
        <v>10</v>
      </c>
      <c r="K16" s="71">
        <v>11</v>
      </c>
      <c r="L16" s="71">
        <v>12</v>
      </c>
      <c r="M16" s="71">
        <v>13</v>
      </c>
    </row>
    <row r="17" spans="1:16" s="5" customFormat="1" ht="40.5" customHeight="1" x14ac:dyDescent="0.3">
      <c r="A17" s="197" t="s">
        <v>60</v>
      </c>
      <c r="B17" s="197"/>
      <c r="C17" s="197"/>
      <c r="D17" s="197"/>
      <c r="E17" s="197"/>
      <c r="F17" s="197"/>
      <c r="G17" s="197"/>
      <c r="H17" s="91">
        <f>H18+H28</f>
        <v>20071.498</v>
      </c>
      <c r="I17" s="91">
        <f>I18+I28</f>
        <v>20376.917999999998</v>
      </c>
      <c r="J17" s="91">
        <f>J18+J28</f>
        <v>10911.368</v>
      </c>
      <c r="K17" s="91">
        <f>K18+K28</f>
        <v>10912.172</v>
      </c>
      <c r="L17" s="91">
        <f>I17+J17+K17</f>
        <v>42200.457999999999</v>
      </c>
      <c r="M17" s="91"/>
      <c r="O17" s="21"/>
      <c r="P17" s="21"/>
    </row>
    <row r="18" spans="1:16" s="5" customFormat="1" ht="36.75" customHeight="1" x14ac:dyDescent="0.3">
      <c r="A18" s="188" t="s">
        <v>127</v>
      </c>
      <c r="B18" s="189"/>
      <c r="C18" s="189"/>
      <c r="D18" s="189"/>
      <c r="E18" s="189"/>
      <c r="F18" s="189"/>
      <c r="G18" s="190"/>
      <c r="H18" s="27">
        <f>H19</f>
        <v>4423.21</v>
      </c>
      <c r="I18" s="27">
        <f>I19</f>
        <v>4423.21</v>
      </c>
      <c r="J18" s="27">
        <f>J19</f>
        <v>4423.21</v>
      </c>
      <c r="K18" s="27">
        <f>K19</f>
        <v>4423.21</v>
      </c>
      <c r="L18" s="27">
        <f>I18+J18+K18</f>
        <v>13269.630000000001</v>
      </c>
      <c r="M18" s="181" t="s">
        <v>61</v>
      </c>
      <c r="O18" s="21"/>
      <c r="P18" s="21"/>
    </row>
    <row r="19" spans="1:16" s="31" customFormat="1" ht="26.25" customHeight="1" x14ac:dyDescent="0.3">
      <c r="A19" s="191" t="s">
        <v>46</v>
      </c>
      <c r="B19" s="193" t="s">
        <v>114</v>
      </c>
      <c r="C19" s="67" t="s">
        <v>50</v>
      </c>
      <c r="D19" s="29" t="s">
        <v>16</v>
      </c>
      <c r="E19" s="29" t="s">
        <v>16</v>
      </c>
      <c r="F19" s="29" t="s">
        <v>16</v>
      </c>
      <c r="G19" s="29" t="s">
        <v>16</v>
      </c>
      <c r="H19" s="30">
        <f>SUM(H20:H27)</f>
        <v>4423.21</v>
      </c>
      <c r="I19" s="30">
        <f>SUM(I20:I27)</f>
        <v>4423.21</v>
      </c>
      <c r="J19" s="30">
        <f>SUM(J20:J27)</f>
        <v>4423.21</v>
      </c>
      <c r="K19" s="30">
        <f>SUM(K20:K27)</f>
        <v>4423.21</v>
      </c>
      <c r="L19" s="30">
        <f>I19+J19+K19</f>
        <v>13269.630000000001</v>
      </c>
      <c r="M19" s="181"/>
      <c r="P19" s="32"/>
    </row>
    <row r="20" spans="1:16" s="31" customFormat="1" ht="51.75" customHeight="1" x14ac:dyDescent="0.3">
      <c r="A20" s="192"/>
      <c r="B20" s="193"/>
      <c r="C20" s="73" t="s">
        <v>51</v>
      </c>
      <c r="D20" s="61" t="s">
        <v>52</v>
      </c>
      <c r="E20" s="61" t="s">
        <v>53</v>
      </c>
      <c r="F20" s="47" t="s">
        <v>88</v>
      </c>
      <c r="G20" s="61">
        <v>244</v>
      </c>
      <c r="H20" s="75">
        <v>1589.8</v>
      </c>
      <c r="I20" s="75">
        <v>1554.8</v>
      </c>
      <c r="J20" s="75">
        <f>1554.8</f>
        <v>1554.8</v>
      </c>
      <c r="K20" s="75">
        <f>1554.8</f>
        <v>1554.8</v>
      </c>
      <c r="L20" s="75">
        <f>SUM(I20:K20)</f>
        <v>4664.3999999999996</v>
      </c>
      <c r="M20" s="181"/>
      <c r="P20" s="32"/>
    </row>
    <row r="21" spans="1:16" s="31" customFormat="1" ht="39.75" customHeight="1" x14ac:dyDescent="0.3">
      <c r="A21" s="191" t="s">
        <v>38</v>
      </c>
      <c r="B21" s="198" t="s">
        <v>124</v>
      </c>
      <c r="C21" s="73" t="s">
        <v>108</v>
      </c>
      <c r="D21" s="81" t="s">
        <v>109</v>
      </c>
      <c r="E21" s="171" t="s">
        <v>53</v>
      </c>
      <c r="F21" s="174" t="s">
        <v>97</v>
      </c>
      <c r="G21" s="61" t="s">
        <v>107</v>
      </c>
      <c r="H21" s="75">
        <v>323.26</v>
      </c>
      <c r="I21" s="75">
        <v>323.26</v>
      </c>
      <c r="J21" s="75">
        <v>323.26</v>
      </c>
      <c r="K21" s="75">
        <v>323.26</v>
      </c>
      <c r="L21" s="75">
        <f>SUM(I21:K21)</f>
        <v>969.78</v>
      </c>
      <c r="M21" s="181"/>
      <c r="P21" s="32"/>
    </row>
    <row r="22" spans="1:16" s="31" customFormat="1" ht="18.75" customHeight="1" x14ac:dyDescent="0.3">
      <c r="A22" s="196"/>
      <c r="B22" s="199"/>
      <c r="C22" s="168" t="s">
        <v>51</v>
      </c>
      <c r="D22" s="171" t="s">
        <v>52</v>
      </c>
      <c r="E22" s="172"/>
      <c r="F22" s="175"/>
      <c r="G22" s="61" t="s">
        <v>56</v>
      </c>
      <c r="H22" s="75">
        <v>1075.913</v>
      </c>
      <c r="I22" s="75">
        <v>1075.913</v>
      </c>
      <c r="J22" s="75">
        <v>1075.913</v>
      </c>
      <c r="K22" s="75">
        <v>1075.913</v>
      </c>
      <c r="L22" s="75">
        <f>SUM(I22:K22)</f>
        <v>3227.739</v>
      </c>
      <c r="M22" s="181"/>
      <c r="P22" s="32"/>
    </row>
    <row r="23" spans="1:16" s="31" customFormat="1" ht="18.75" customHeight="1" x14ac:dyDescent="0.3">
      <c r="A23" s="196"/>
      <c r="B23" s="199"/>
      <c r="C23" s="169"/>
      <c r="D23" s="172"/>
      <c r="E23" s="172"/>
      <c r="F23" s="175"/>
      <c r="G23" s="119" t="s">
        <v>52</v>
      </c>
      <c r="H23" s="75"/>
      <c r="I23" s="75">
        <v>1339.2370000000001</v>
      </c>
      <c r="J23" s="75">
        <v>1339.2370000000001</v>
      </c>
      <c r="K23" s="75">
        <v>1339.2370000000001</v>
      </c>
      <c r="L23" s="75">
        <f>I23+J23+K23</f>
        <v>4017.7110000000002</v>
      </c>
      <c r="M23" s="181"/>
      <c r="P23" s="32"/>
    </row>
    <row r="24" spans="1:16" s="31" customFormat="1" ht="20.25" customHeight="1" x14ac:dyDescent="0.3">
      <c r="A24" s="196"/>
      <c r="B24" s="199"/>
      <c r="C24" s="169"/>
      <c r="D24" s="172"/>
      <c r="E24" s="172"/>
      <c r="F24" s="175"/>
      <c r="G24" s="81" t="s">
        <v>93</v>
      </c>
      <c r="H24" s="75">
        <v>1028.5999999999999</v>
      </c>
      <c r="I24" s="75">
        <v>0</v>
      </c>
      <c r="J24" s="57">
        <v>0</v>
      </c>
      <c r="K24" s="57">
        <v>0</v>
      </c>
      <c r="L24" s="75">
        <f t="shared" ref="L24:L27" si="0">SUM(I24:K24)</f>
        <v>0</v>
      </c>
      <c r="M24" s="181"/>
      <c r="P24" s="32"/>
    </row>
    <row r="25" spans="1:16" s="31" customFormat="1" ht="18" customHeight="1" x14ac:dyDescent="0.3">
      <c r="A25" s="192"/>
      <c r="B25" s="200"/>
      <c r="C25" s="170"/>
      <c r="D25" s="173"/>
      <c r="E25" s="173"/>
      <c r="F25" s="176"/>
      <c r="G25" s="81" t="s">
        <v>95</v>
      </c>
      <c r="H25" s="75">
        <v>310.637</v>
      </c>
      <c r="I25" s="75">
        <v>0</v>
      </c>
      <c r="J25" s="57">
        <v>0</v>
      </c>
      <c r="K25" s="57">
        <v>0</v>
      </c>
      <c r="L25" s="75">
        <f t="shared" si="0"/>
        <v>0</v>
      </c>
      <c r="M25" s="181"/>
      <c r="P25" s="32"/>
    </row>
    <row r="26" spans="1:16" s="31" customFormat="1" ht="54.75" customHeight="1" x14ac:dyDescent="0.3">
      <c r="A26" s="72" t="s">
        <v>64</v>
      </c>
      <c r="B26" s="73" t="s">
        <v>115</v>
      </c>
      <c r="C26" s="73" t="s">
        <v>51</v>
      </c>
      <c r="D26" s="35" t="s">
        <v>52</v>
      </c>
      <c r="E26" s="61" t="s">
        <v>53</v>
      </c>
      <c r="F26" s="35" t="s">
        <v>89</v>
      </c>
      <c r="G26" s="61" t="s">
        <v>52</v>
      </c>
      <c r="H26" s="75">
        <v>80</v>
      </c>
      <c r="I26" s="75">
        <v>80</v>
      </c>
      <c r="J26" s="75">
        <v>80</v>
      </c>
      <c r="K26" s="75">
        <v>80</v>
      </c>
      <c r="L26" s="75">
        <f t="shared" si="0"/>
        <v>240</v>
      </c>
      <c r="M26" s="181"/>
      <c r="P26" s="32"/>
    </row>
    <row r="27" spans="1:16" s="31" customFormat="1" ht="103.5" customHeight="1" x14ac:dyDescent="0.3">
      <c r="A27" s="72" t="s">
        <v>101</v>
      </c>
      <c r="B27" s="24" t="s">
        <v>116</v>
      </c>
      <c r="C27" s="73" t="s">
        <v>51</v>
      </c>
      <c r="D27" s="35" t="s">
        <v>52</v>
      </c>
      <c r="E27" s="61" t="s">
        <v>53</v>
      </c>
      <c r="F27" s="35" t="s">
        <v>90</v>
      </c>
      <c r="G27" s="61" t="s">
        <v>52</v>
      </c>
      <c r="H27" s="75">
        <v>15</v>
      </c>
      <c r="I27" s="75">
        <v>50</v>
      </c>
      <c r="J27" s="75">
        <v>50</v>
      </c>
      <c r="K27" s="75">
        <v>50</v>
      </c>
      <c r="L27" s="75">
        <f t="shared" si="0"/>
        <v>150</v>
      </c>
      <c r="M27" s="181"/>
      <c r="P27" s="32"/>
    </row>
    <row r="28" spans="1:16" s="5" customFormat="1" ht="20.25" customHeight="1" x14ac:dyDescent="0.3">
      <c r="A28" s="184" t="s">
        <v>126</v>
      </c>
      <c r="B28" s="184"/>
      <c r="C28" s="184"/>
      <c r="D28" s="184"/>
      <c r="E28" s="184"/>
      <c r="F28" s="184"/>
      <c r="G28" s="184"/>
      <c r="H28" s="27">
        <f>H29+H31+H34</f>
        <v>15648.288</v>
      </c>
      <c r="I28" s="27">
        <f>I29+I31+I34</f>
        <v>15953.707999999999</v>
      </c>
      <c r="J28" s="27">
        <f>J29+J31+J34</f>
        <v>6488.1580000000004</v>
      </c>
      <c r="K28" s="27">
        <f>K29+K31+K34</f>
        <v>6488.9620000000004</v>
      </c>
      <c r="L28" s="27">
        <f>I28+J28+K28</f>
        <v>28930.827999999998</v>
      </c>
      <c r="M28" s="181" t="s">
        <v>54</v>
      </c>
      <c r="O28" s="21"/>
    </row>
    <row r="29" spans="1:16" s="31" customFormat="1" ht="19.5" customHeight="1" x14ac:dyDescent="0.3">
      <c r="A29" s="86"/>
      <c r="B29" s="53"/>
      <c r="C29" s="66" t="s">
        <v>50</v>
      </c>
      <c r="D29" s="58"/>
      <c r="E29" s="58"/>
      <c r="F29" s="60"/>
      <c r="G29" s="58"/>
      <c r="H29" s="59">
        <f>H30</f>
        <v>103.02</v>
      </c>
      <c r="I29" s="59">
        <f>I30</f>
        <v>84.4</v>
      </c>
      <c r="J29" s="59">
        <f>J30</f>
        <v>34.200000000000003</v>
      </c>
      <c r="K29" s="59">
        <f>K30</f>
        <v>34.200000000000003</v>
      </c>
      <c r="L29" s="59">
        <f>I29+J29+K29</f>
        <v>152.80000000000001</v>
      </c>
      <c r="M29" s="182"/>
    </row>
    <row r="30" spans="1:16" s="31" customFormat="1" ht="57" customHeight="1" x14ac:dyDescent="0.3">
      <c r="A30" s="86" t="s">
        <v>65</v>
      </c>
      <c r="B30" s="85" t="s">
        <v>117</v>
      </c>
      <c r="C30" s="85" t="s">
        <v>51</v>
      </c>
      <c r="D30" s="84" t="s">
        <v>52</v>
      </c>
      <c r="E30" s="84" t="s">
        <v>53</v>
      </c>
      <c r="F30" s="47" t="s">
        <v>110</v>
      </c>
      <c r="G30" s="84" t="s">
        <v>52</v>
      </c>
      <c r="H30" s="75">
        <v>103.02</v>
      </c>
      <c r="I30" s="75">
        <v>84.4</v>
      </c>
      <c r="J30" s="75">
        <f>34.2</f>
        <v>34.200000000000003</v>
      </c>
      <c r="K30" s="75">
        <f>34.2</f>
        <v>34.200000000000003</v>
      </c>
      <c r="L30" s="75">
        <f>SUM(I30:K30)</f>
        <v>152.80000000000001</v>
      </c>
      <c r="M30" s="182"/>
    </row>
    <row r="31" spans="1:16" s="31" customFormat="1" ht="20.25" customHeight="1" x14ac:dyDescent="0.3">
      <c r="A31" s="86"/>
      <c r="B31" s="85"/>
      <c r="C31" s="66" t="s">
        <v>50</v>
      </c>
      <c r="D31" s="58"/>
      <c r="E31" s="58"/>
      <c r="F31" s="60"/>
      <c r="G31" s="58"/>
      <c r="H31" s="59">
        <f>H33+H32</f>
        <v>515.1</v>
      </c>
      <c r="I31" s="59">
        <f>I33+I32</f>
        <v>422</v>
      </c>
      <c r="J31" s="59">
        <f>J33+J32</f>
        <v>422</v>
      </c>
      <c r="K31" s="59">
        <f>K33+K32</f>
        <v>422</v>
      </c>
      <c r="L31" s="59">
        <f>I31+J31+K31</f>
        <v>1266</v>
      </c>
      <c r="M31" s="182"/>
    </row>
    <row r="32" spans="1:16" s="31" customFormat="1" ht="55.5" customHeight="1" x14ac:dyDescent="0.3">
      <c r="A32" s="177" t="s">
        <v>66</v>
      </c>
      <c r="B32" s="178" t="s">
        <v>118</v>
      </c>
      <c r="C32" s="178" t="s">
        <v>51</v>
      </c>
      <c r="D32" s="185" t="s">
        <v>52</v>
      </c>
      <c r="E32" s="179" t="s">
        <v>53</v>
      </c>
      <c r="F32" s="180" t="s">
        <v>91</v>
      </c>
      <c r="G32" s="84">
        <v>244</v>
      </c>
      <c r="H32" s="75">
        <v>436.8</v>
      </c>
      <c r="I32" s="75">
        <v>422</v>
      </c>
      <c r="J32" s="75">
        <v>422</v>
      </c>
      <c r="K32" s="75">
        <v>422</v>
      </c>
      <c r="L32" s="75">
        <f>SUM(I32:K32)</f>
        <v>1266</v>
      </c>
      <c r="M32" s="182"/>
    </row>
    <row r="33" spans="1:13" s="31" customFormat="1" ht="57.75" customHeight="1" x14ac:dyDescent="0.3">
      <c r="A33" s="183"/>
      <c r="B33" s="186"/>
      <c r="C33" s="178"/>
      <c r="D33" s="185"/>
      <c r="E33" s="179"/>
      <c r="F33" s="180"/>
      <c r="G33" s="84" t="s">
        <v>56</v>
      </c>
      <c r="H33" s="75">
        <v>78.3</v>
      </c>
      <c r="I33" s="75">
        <v>0</v>
      </c>
      <c r="J33" s="57">
        <v>0</v>
      </c>
      <c r="K33" s="57">
        <v>0</v>
      </c>
      <c r="L33" s="75">
        <f>SUM(I33:K33)</f>
        <v>0</v>
      </c>
      <c r="M33" s="182"/>
    </row>
    <row r="34" spans="1:13" s="31" customFormat="1" ht="21.75" customHeight="1" x14ac:dyDescent="0.3">
      <c r="A34" s="86"/>
      <c r="B34" s="85"/>
      <c r="C34" s="66" t="s">
        <v>50</v>
      </c>
      <c r="D34" s="58"/>
      <c r="E34" s="58"/>
      <c r="F34" s="60"/>
      <c r="G34" s="58"/>
      <c r="H34" s="59">
        <f>H35+H36+H37+H38+H45+H43+H44</f>
        <v>15030.168</v>
      </c>
      <c r="I34" s="59">
        <f>SUM(I35:I45)</f>
        <v>15447.307999999999</v>
      </c>
      <c r="J34" s="59">
        <f t="shared" ref="J34:K34" si="1">SUM(J35:J45)</f>
        <v>6031.9580000000005</v>
      </c>
      <c r="K34" s="59">
        <f t="shared" si="1"/>
        <v>6032.7620000000006</v>
      </c>
      <c r="L34" s="59">
        <f>I34+J34+K34</f>
        <v>27512.027999999998</v>
      </c>
      <c r="M34" s="182"/>
    </row>
    <row r="35" spans="1:13" s="31" customFormat="1" ht="19.5" customHeight="1" x14ac:dyDescent="0.3">
      <c r="A35" s="177" t="s">
        <v>84</v>
      </c>
      <c r="B35" s="178" t="s">
        <v>85</v>
      </c>
      <c r="C35" s="187" t="s">
        <v>51</v>
      </c>
      <c r="D35" s="179" t="s">
        <v>52</v>
      </c>
      <c r="E35" s="179" t="s">
        <v>53</v>
      </c>
      <c r="F35" s="180" t="s">
        <v>92</v>
      </c>
      <c r="G35" s="122" t="s">
        <v>93</v>
      </c>
      <c r="H35" s="75">
        <v>6725.018</v>
      </c>
      <c r="I35" s="75">
        <f>3612.06+5046.244-5046.244</f>
        <v>3612.0600000000004</v>
      </c>
      <c r="J35" s="75">
        <f>3612.06</f>
        <v>3612.06</v>
      </c>
      <c r="K35" s="75">
        <f>3612.06</f>
        <v>3612.06</v>
      </c>
      <c r="L35" s="75">
        <f>SUM(I35:K35)</f>
        <v>10836.18</v>
      </c>
      <c r="M35" s="182"/>
    </row>
    <row r="36" spans="1:13" s="31" customFormat="1" ht="21" customHeight="1" x14ac:dyDescent="0.3">
      <c r="A36" s="177"/>
      <c r="B36" s="178"/>
      <c r="C36" s="187"/>
      <c r="D36" s="179"/>
      <c r="E36" s="179"/>
      <c r="F36" s="180"/>
      <c r="G36" s="122" t="s">
        <v>94</v>
      </c>
      <c r="H36" s="75">
        <v>706.93600000000004</v>
      </c>
      <c r="I36" s="75">
        <f>198.562+427.5-427.5</f>
        <v>198.56200000000001</v>
      </c>
      <c r="J36" s="75">
        <f>198.562</f>
        <v>198.56200000000001</v>
      </c>
      <c r="K36" s="75">
        <f>198.562</f>
        <v>198.56200000000001</v>
      </c>
      <c r="L36" s="75">
        <f t="shared" ref="L36:L44" si="2">SUM(I36:K36)</f>
        <v>595.68600000000004</v>
      </c>
      <c r="M36" s="182"/>
    </row>
    <row r="37" spans="1:13" s="31" customFormat="1" ht="18.75" customHeight="1" x14ac:dyDescent="0.3">
      <c r="A37" s="177"/>
      <c r="B37" s="178"/>
      <c r="C37" s="187"/>
      <c r="D37" s="179"/>
      <c r="E37" s="179"/>
      <c r="F37" s="180"/>
      <c r="G37" s="122" t="s">
        <v>95</v>
      </c>
      <c r="H37" s="75">
        <v>2030.9559999999999</v>
      </c>
      <c r="I37" s="75">
        <f>1090.842+1523.966-1523.966</f>
        <v>1090.8420000000001</v>
      </c>
      <c r="J37" s="75">
        <f>1090.842</f>
        <v>1090.8420000000001</v>
      </c>
      <c r="K37" s="75">
        <f>1090.842</f>
        <v>1090.8420000000001</v>
      </c>
      <c r="L37" s="75">
        <f>SUM(I37:K37)</f>
        <v>3272.5260000000003</v>
      </c>
      <c r="M37" s="182"/>
    </row>
    <row r="38" spans="1:13" s="31" customFormat="1" ht="18.75" customHeight="1" x14ac:dyDescent="0.3">
      <c r="A38" s="177"/>
      <c r="B38" s="178"/>
      <c r="C38" s="187"/>
      <c r="D38" s="179"/>
      <c r="E38" s="179"/>
      <c r="F38" s="180"/>
      <c r="G38" s="122">
        <v>244</v>
      </c>
      <c r="H38" s="75">
        <v>3400.3580000000002</v>
      </c>
      <c r="I38" s="75">
        <f>1159.854+2368.28-2368.28</f>
        <v>1159.8539999999998</v>
      </c>
      <c r="J38" s="75">
        <f>1109.854</f>
        <v>1109.854</v>
      </c>
      <c r="K38" s="75">
        <f>1109.854</f>
        <v>1109.854</v>
      </c>
      <c r="L38" s="75">
        <f>SUM(I38:K38)</f>
        <v>3379.5619999999999</v>
      </c>
      <c r="M38" s="182"/>
    </row>
    <row r="39" spans="1:13" s="31" customFormat="1" ht="18.75" customHeight="1" x14ac:dyDescent="0.3">
      <c r="A39" s="177"/>
      <c r="B39" s="123"/>
      <c r="C39" s="187"/>
      <c r="D39" s="179" t="s">
        <v>52</v>
      </c>
      <c r="E39" s="179" t="s">
        <v>53</v>
      </c>
      <c r="F39" s="180" t="s">
        <v>134</v>
      </c>
      <c r="G39" s="122" t="s">
        <v>93</v>
      </c>
      <c r="H39" s="75"/>
      <c r="I39" s="75">
        <f>3276.602+1769.642</f>
        <v>5046.2439999999997</v>
      </c>
      <c r="J39" s="75">
        <v>0</v>
      </c>
      <c r="K39" s="75">
        <v>0</v>
      </c>
      <c r="L39" s="75">
        <f t="shared" ref="L39:L42" si="3">SUM(I39:K39)</f>
        <v>5046.2439999999997</v>
      </c>
      <c r="M39" s="182"/>
    </row>
    <row r="40" spans="1:13" s="31" customFormat="1" ht="18.75" customHeight="1" x14ac:dyDescent="0.3">
      <c r="A40" s="177"/>
      <c r="B40" s="123"/>
      <c r="C40" s="187"/>
      <c r="D40" s="179"/>
      <c r="E40" s="179"/>
      <c r="F40" s="180"/>
      <c r="G40" s="122" t="s">
        <v>94</v>
      </c>
      <c r="H40" s="75"/>
      <c r="I40" s="75">
        <f>300+127.5</f>
        <v>427.5</v>
      </c>
      <c r="J40" s="75">
        <v>0</v>
      </c>
      <c r="K40" s="75">
        <v>0</v>
      </c>
      <c r="L40" s="75">
        <f t="shared" si="3"/>
        <v>427.5</v>
      </c>
      <c r="M40" s="182"/>
    </row>
    <row r="41" spans="1:13" s="31" customFormat="1" ht="18.75" customHeight="1" x14ac:dyDescent="0.3">
      <c r="A41" s="177"/>
      <c r="B41" s="123"/>
      <c r="C41" s="187"/>
      <c r="D41" s="179"/>
      <c r="E41" s="179"/>
      <c r="F41" s="180"/>
      <c r="G41" s="122" t="s">
        <v>95</v>
      </c>
      <c r="H41" s="75"/>
      <c r="I41" s="75">
        <f>989.494+534.472</f>
        <v>1523.9659999999999</v>
      </c>
      <c r="J41" s="75">
        <v>0</v>
      </c>
      <c r="K41" s="75">
        <v>0</v>
      </c>
      <c r="L41" s="75">
        <f t="shared" si="3"/>
        <v>1523.9659999999999</v>
      </c>
      <c r="M41" s="182"/>
    </row>
    <row r="42" spans="1:13" s="31" customFormat="1" ht="18.75" customHeight="1" x14ac:dyDescent="0.3">
      <c r="A42" s="177"/>
      <c r="B42" s="123"/>
      <c r="C42" s="187"/>
      <c r="D42" s="179"/>
      <c r="E42" s="179"/>
      <c r="F42" s="180"/>
      <c r="G42" s="122">
        <v>244</v>
      </c>
      <c r="H42" s="75"/>
      <c r="I42" s="75">
        <v>2368.2800000000002</v>
      </c>
      <c r="J42" s="75">
        <v>0</v>
      </c>
      <c r="K42" s="75">
        <v>0</v>
      </c>
      <c r="L42" s="75">
        <f t="shared" si="3"/>
        <v>2368.2800000000002</v>
      </c>
      <c r="M42" s="182"/>
    </row>
    <row r="43" spans="1:13" s="31" customFormat="1" ht="21" customHeight="1" x14ac:dyDescent="0.3">
      <c r="A43" s="177"/>
      <c r="B43" s="123"/>
      <c r="C43" s="187"/>
      <c r="D43" s="124" t="s">
        <v>52</v>
      </c>
      <c r="E43" s="124" t="s">
        <v>53</v>
      </c>
      <c r="F43" s="121" t="s">
        <v>125</v>
      </c>
      <c r="G43" s="122" t="s">
        <v>93</v>
      </c>
      <c r="H43" s="75">
        <v>1664.2860000000001</v>
      </c>
      <c r="I43" s="75">
        <v>0</v>
      </c>
      <c r="J43" s="75">
        <v>0</v>
      </c>
      <c r="K43" s="75">
        <v>0</v>
      </c>
      <c r="L43" s="75">
        <f t="shared" si="2"/>
        <v>0</v>
      </c>
      <c r="M43" s="182"/>
    </row>
    <row r="44" spans="1:13" s="31" customFormat="1" ht="21" customHeight="1" x14ac:dyDescent="0.3">
      <c r="A44" s="177"/>
      <c r="B44" s="123"/>
      <c r="C44" s="187"/>
      <c r="D44" s="124" t="s">
        <v>52</v>
      </c>
      <c r="E44" s="124" t="s">
        <v>53</v>
      </c>
      <c r="F44" s="121" t="s">
        <v>125</v>
      </c>
      <c r="G44" s="122" t="s">
        <v>95</v>
      </c>
      <c r="H44" s="88">
        <v>502.61399999999998</v>
      </c>
      <c r="I44" s="75">
        <v>0</v>
      </c>
      <c r="J44" s="75">
        <v>0</v>
      </c>
      <c r="K44" s="75">
        <v>0</v>
      </c>
      <c r="L44" s="75">
        <f t="shared" si="2"/>
        <v>0</v>
      </c>
      <c r="M44" s="182"/>
    </row>
    <row r="45" spans="1:13" s="31" customFormat="1" ht="69.75" customHeight="1" x14ac:dyDescent="0.3">
      <c r="A45" s="177" t="s">
        <v>111</v>
      </c>
      <c r="B45" s="178" t="s">
        <v>112</v>
      </c>
      <c r="C45" s="187"/>
      <c r="D45" s="185" t="s">
        <v>52</v>
      </c>
      <c r="E45" s="179" t="s">
        <v>53</v>
      </c>
      <c r="F45" s="180" t="s">
        <v>96</v>
      </c>
      <c r="G45" s="122">
        <v>244</v>
      </c>
      <c r="H45" s="88">
        <v>0</v>
      </c>
      <c r="I45" s="75">
        <v>20</v>
      </c>
      <c r="J45" s="75">
        <f>20.64</f>
        <v>20.64</v>
      </c>
      <c r="K45" s="75">
        <f>21.444</f>
        <v>21.443999999999999</v>
      </c>
      <c r="L45" s="75">
        <f>SUM(I45:K45)</f>
        <v>62.084000000000003</v>
      </c>
      <c r="M45" s="182"/>
    </row>
    <row r="46" spans="1:13" s="31" customFormat="1" ht="26.25" hidden="1" customHeight="1" x14ac:dyDescent="0.3">
      <c r="A46" s="177"/>
      <c r="B46" s="178"/>
      <c r="C46" s="187"/>
      <c r="D46" s="185"/>
      <c r="E46" s="179"/>
      <c r="F46" s="180"/>
      <c r="G46" s="122" t="s">
        <v>56</v>
      </c>
      <c r="H46" s="122"/>
      <c r="I46" s="57">
        <v>54.8</v>
      </c>
      <c r="J46" s="57">
        <v>54.8</v>
      </c>
      <c r="K46" s="57">
        <v>54.8</v>
      </c>
      <c r="L46" s="57">
        <f>I46+J46+K46</f>
        <v>164.39999999999998</v>
      </c>
      <c r="M46" s="182"/>
    </row>
    <row r="47" spans="1:13" s="5" customFormat="1" ht="18.75" hidden="1" customHeight="1" x14ac:dyDescent="0.3">
      <c r="A47" s="177"/>
      <c r="B47" s="17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8.75" hidden="1" customHeight="1" x14ac:dyDescent="0.25">
      <c r="A48" s="177"/>
      <c r="B48" s="178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50" spans="8:12" x14ac:dyDescent="0.25">
      <c r="H50" s="89"/>
      <c r="I50" s="89"/>
      <c r="J50" s="89"/>
      <c r="K50" s="89"/>
      <c r="L50" s="89"/>
    </row>
    <row r="51" spans="8:12" x14ac:dyDescent="0.25">
      <c r="L51" s="90"/>
    </row>
    <row r="53" spans="8:12" x14ac:dyDescent="0.25">
      <c r="J53" s="89"/>
    </row>
  </sheetData>
  <autoFilter ref="A14:M16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42">
    <mergeCell ref="L9:M9"/>
    <mergeCell ref="A18:G18"/>
    <mergeCell ref="M18:M27"/>
    <mergeCell ref="A19:A20"/>
    <mergeCell ref="B19:B20"/>
    <mergeCell ref="A11:M11"/>
    <mergeCell ref="A12:M12"/>
    <mergeCell ref="A14:A15"/>
    <mergeCell ref="B14:B15"/>
    <mergeCell ref="C14:C15"/>
    <mergeCell ref="D14:G14"/>
    <mergeCell ref="A21:A25"/>
    <mergeCell ref="A17:G17"/>
    <mergeCell ref="I14:L14"/>
    <mergeCell ref="M14:M15"/>
    <mergeCell ref="B21:B25"/>
    <mergeCell ref="M28:M46"/>
    <mergeCell ref="F45:F46"/>
    <mergeCell ref="F32:F33"/>
    <mergeCell ref="A32:A33"/>
    <mergeCell ref="A28:G28"/>
    <mergeCell ref="D45:D46"/>
    <mergeCell ref="C32:C33"/>
    <mergeCell ref="B32:B33"/>
    <mergeCell ref="D32:D33"/>
    <mergeCell ref="C35:C46"/>
    <mergeCell ref="A35:A44"/>
    <mergeCell ref="E45:E46"/>
    <mergeCell ref="E32:E33"/>
    <mergeCell ref="B35:B38"/>
    <mergeCell ref="C22:C25"/>
    <mergeCell ref="D22:D25"/>
    <mergeCell ref="E21:E25"/>
    <mergeCell ref="F21:F25"/>
    <mergeCell ref="A45:A48"/>
    <mergeCell ref="B45:B48"/>
    <mergeCell ref="E35:E38"/>
    <mergeCell ref="D35:D38"/>
    <mergeCell ref="D39:D42"/>
    <mergeCell ref="E39:E42"/>
    <mergeCell ref="F35:F38"/>
    <mergeCell ref="F39:F42"/>
  </mergeCells>
  <printOptions horizontalCentered="1" verticalCentered="1"/>
  <pageMargins left="0.78740157480314965" right="0.51181102362204722" top="0.47244094488188981" bottom="0.19685039370078741" header="0.43307086614173229" footer="0.23622047244094491"/>
  <pageSetup paperSize="9" scale="60" fitToHeight="2" orientation="landscape" r:id="rId1"/>
  <headerFooter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25"/>
  <sheetViews>
    <sheetView zoomScale="80" zoomScaleNormal="80" workbookViewId="0">
      <selection activeCell="A10" sqref="A10:M10"/>
    </sheetView>
  </sheetViews>
  <sheetFormatPr defaultRowHeight="15.75" outlineLevelCol="1" x14ac:dyDescent="0.25"/>
  <cols>
    <col min="1" max="1" width="4.75" customWidth="1"/>
    <col min="2" max="2" width="48" customWidth="1"/>
    <col min="3" max="3" width="22.625" customWidth="1"/>
    <col min="4" max="5" width="7.375" customWidth="1"/>
    <col min="6" max="6" width="14.875" customWidth="1"/>
    <col min="7" max="7" width="5.75" customWidth="1"/>
    <col min="8" max="8" width="13.75" hidden="1" customWidth="1" outlineLevel="1"/>
    <col min="9" max="9" width="13.875" customWidth="1" collapsed="1"/>
    <col min="10" max="11" width="14.625" customWidth="1"/>
    <col min="12" max="12" width="20" customWidth="1"/>
    <col min="13" max="13" width="23.25" customWidth="1"/>
  </cols>
  <sheetData>
    <row r="1" spans="1:13" ht="30.75" customHeight="1" x14ac:dyDescent="0.25"/>
    <row r="2" spans="1:13" ht="18.75" x14ac:dyDescent="0.25">
      <c r="L2" s="17" t="s">
        <v>136</v>
      </c>
      <c r="M2" s="17"/>
    </row>
    <row r="3" spans="1:13" ht="18.75" x14ac:dyDescent="0.25">
      <c r="L3" s="17" t="s">
        <v>132</v>
      </c>
      <c r="M3" s="17"/>
    </row>
    <row r="4" spans="1:13" ht="18.75" x14ac:dyDescent="0.25">
      <c r="L4" s="17" t="s">
        <v>133</v>
      </c>
      <c r="M4" s="17"/>
    </row>
    <row r="5" spans="1:13" ht="18.75" x14ac:dyDescent="0.25">
      <c r="L5" s="17" t="s">
        <v>160</v>
      </c>
      <c r="M5" s="17"/>
    </row>
    <row r="7" spans="1:13" ht="88.5" customHeight="1" x14ac:dyDescent="0.25">
      <c r="A7" s="43"/>
      <c r="B7" s="17"/>
      <c r="C7" s="17"/>
      <c r="D7" s="17"/>
      <c r="E7" s="17"/>
      <c r="F7" s="17"/>
      <c r="G7" s="17"/>
      <c r="H7" s="17"/>
      <c r="I7" s="17"/>
      <c r="J7" s="17"/>
      <c r="K7" s="17"/>
      <c r="L7" s="162" t="s">
        <v>103</v>
      </c>
      <c r="M7" s="162"/>
    </row>
    <row r="8" spans="1:13" ht="18.75" x14ac:dyDescent="0.25">
      <c r="A8" s="4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8.75" x14ac:dyDescent="0.25">
      <c r="A9" s="194" t="s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</row>
    <row r="10" spans="1:13" ht="18.75" x14ac:dyDescent="0.25">
      <c r="A10" s="194" t="s">
        <v>62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1:13" ht="18.75" x14ac:dyDescent="0.25">
      <c r="A11" s="4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195" t="s">
        <v>4</v>
      </c>
      <c r="B12" s="195" t="s">
        <v>32</v>
      </c>
      <c r="C12" s="195" t="s">
        <v>11</v>
      </c>
      <c r="D12" s="195" t="s">
        <v>9</v>
      </c>
      <c r="E12" s="195"/>
      <c r="F12" s="195"/>
      <c r="G12" s="195"/>
      <c r="H12" s="82"/>
      <c r="I12" s="195" t="s">
        <v>33</v>
      </c>
      <c r="J12" s="195"/>
      <c r="K12" s="195"/>
      <c r="L12" s="195"/>
      <c r="M12" s="195" t="s">
        <v>34</v>
      </c>
    </row>
    <row r="13" spans="1:13" ht="47.25" x14ac:dyDescent="0.25">
      <c r="A13" s="195"/>
      <c r="B13" s="195"/>
      <c r="C13" s="195"/>
      <c r="D13" s="44" t="s">
        <v>11</v>
      </c>
      <c r="E13" s="44" t="s">
        <v>12</v>
      </c>
      <c r="F13" s="44" t="s">
        <v>13</v>
      </c>
      <c r="G13" s="44" t="s">
        <v>14</v>
      </c>
      <c r="H13" s="82">
        <v>2018</v>
      </c>
      <c r="I13" s="76">
        <v>2019</v>
      </c>
      <c r="J13" s="76">
        <v>2020</v>
      </c>
      <c r="K13" s="44">
        <v>2021</v>
      </c>
      <c r="L13" s="44" t="s">
        <v>35</v>
      </c>
      <c r="M13" s="195"/>
    </row>
    <row r="14" spans="1:13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82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</row>
    <row r="15" spans="1:13" x14ac:dyDescent="0.25">
      <c r="A15" s="197" t="s">
        <v>63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</row>
    <row r="16" spans="1:13" ht="19.5" customHeight="1" x14ac:dyDescent="0.25">
      <c r="A16" s="205" t="s">
        <v>128</v>
      </c>
      <c r="B16" s="205"/>
      <c r="C16" s="205"/>
      <c r="D16" s="205"/>
      <c r="E16" s="205"/>
      <c r="F16" s="205"/>
      <c r="G16" s="205"/>
      <c r="H16" s="22">
        <f>H17+H19</f>
        <v>331.18</v>
      </c>
      <c r="I16" s="22">
        <f>I17+I19</f>
        <v>349.8</v>
      </c>
      <c r="J16" s="22">
        <f>J17+J19</f>
        <v>400</v>
      </c>
      <c r="K16" s="22">
        <f>K17+K19</f>
        <v>400</v>
      </c>
      <c r="L16" s="22">
        <f>I16+J16+K16</f>
        <v>1149.8</v>
      </c>
      <c r="M16" s="202" t="s">
        <v>57</v>
      </c>
    </row>
    <row r="17" spans="1:13" ht="21.75" customHeight="1" x14ac:dyDescent="0.25">
      <c r="A17" s="206" t="s">
        <v>46</v>
      </c>
      <c r="B17" s="178" t="s">
        <v>119</v>
      </c>
      <c r="C17" s="28" t="s">
        <v>50</v>
      </c>
      <c r="D17" s="33" t="s">
        <v>16</v>
      </c>
      <c r="E17" s="33" t="s">
        <v>16</v>
      </c>
      <c r="F17" s="34" t="s">
        <v>16</v>
      </c>
      <c r="G17" s="33" t="s">
        <v>16</v>
      </c>
      <c r="H17" s="36">
        <f>H18</f>
        <v>231.18</v>
      </c>
      <c r="I17" s="36">
        <f>I18</f>
        <v>249.8</v>
      </c>
      <c r="J17" s="36">
        <f>J18</f>
        <v>300</v>
      </c>
      <c r="K17" s="36">
        <f>K18</f>
        <v>300</v>
      </c>
      <c r="L17" s="36">
        <f>I17+J17+K17</f>
        <v>849.8</v>
      </c>
      <c r="M17" s="203"/>
    </row>
    <row r="18" spans="1:13" ht="72" customHeight="1" x14ac:dyDescent="0.25">
      <c r="A18" s="206"/>
      <c r="B18" s="178"/>
      <c r="C18" s="45" t="s">
        <v>49</v>
      </c>
      <c r="D18" s="46" t="s">
        <v>52</v>
      </c>
      <c r="E18" s="46" t="s">
        <v>53</v>
      </c>
      <c r="F18" s="47" t="s">
        <v>98</v>
      </c>
      <c r="G18" s="46" t="s">
        <v>52</v>
      </c>
      <c r="H18" s="37">
        <v>231.18</v>
      </c>
      <c r="I18" s="37">
        <v>249.8</v>
      </c>
      <c r="J18" s="37">
        <v>300</v>
      </c>
      <c r="K18" s="37">
        <v>300</v>
      </c>
      <c r="L18" s="37">
        <f t="shared" ref="L18:L22" si="0">SUM(I18:K18)</f>
        <v>849.8</v>
      </c>
      <c r="M18" s="203"/>
    </row>
    <row r="19" spans="1:13" ht="20.25" customHeight="1" x14ac:dyDescent="0.25">
      <c r="A19" s="206" t="s">
        <v>47</v>
      </c>
      <c r="B19" s="178" t="s">
        <v>55</v>
      </c>
      <c r="C19" s="28" t="s">
        <v>50</v>
      </c>
      <c r="D19" s="33" t="s">
        <v>16</v>
      </c>
      <c r="E19" s="33" t="s">
        <v>16</v>
      </c>
      <c r="F19" s="34" t="s">
        <v>16</v>
      </c>
      <c r="G19" s="33" t="s">
        <v>16</v>
      </c>
      <c r="H19" s="36">
        <f>SUM(H20:H21)</f>
        <v>100</v>
      </c>
      <c r="I19" s="36">
        <f>I20+I21</f>
        <v>100</v>
      </c>
      <c r="J19" s="36">
        <f>J20+J21</f>
        <v>100</v>
      </c>
      <c r="K19" s="36">
        <f>K20+K21</f>
        <v>100</v>
      </c>
      <c r="L19" s="36">
        <f>I19+J19+K19</f>
        <v>300</v>
      </c>
      <c r="M19" s="203"/>
    </row>
    <row r="20" spans="1:13" ht="69.75" customHeight="1" x14ac:dyDescent="0.25">
      <c r="A20" s="206"/>
      <c r="B20" s="178"/>
      <c r="C20" s="63" t="s">
        <v>49</v>
      </c>
      <c r="D20" s="62" t="s">
        <v>52</v>
      </c>
      <c r="E20" s="61" t="s">
        <v>53</v>
      </c>
      <c r="F20" s="64" t="s">
        <v>106</v>
      </c>
      <c r="G20" s="46" t="s">
        <v>52</v>
      </c>
      <c r="H20" s="75">
        <v>50</v>
      </c>
      <c r="I20" s="75">
        <v>50</v>
      </c>
      <c r="J20" s="75">
        <v>50</v>
      </c>
      <c r="K20" s="75">
        <v>50</v>
      </c>
      <c r="L20" s="37">
        <f t="shared" si="0"/>
        <v>150</v>
      </c>
      <c r="M20" s="203"/>
    </row>
    <row r="21" spans="1:13" ht="80.25" customHeight="1" x14ac:dyDescent="0.25">
      <c r="A21" s="42" t="s">
        <v>64</v>
      </c>
      <c r="B21" s="25" t="s">
        <v>67</v>
      </c>
      <c r="C21" s="48" t="s">
        <v>49</v>
      </c>
      <c r="D21" s="49" t="s">
        <v>52</v>
      </c>
      <c r="E21" s="46" t="s">
        <v>53</v>
      </c>
      <c r="F21" s="69" t="s">
        <v>113</v>
      </c>
      <c r="G21" s="46" t="s">
        <v>52</v>
      </c>
      <c r="H21" s="75">
        <v>50</v>
      </c>
      <c r="I21" s="75">
        <v>50</v>
      </c>
      <c r="J21" s="75">
        <v>50</v>
      </c>
      <c r="K21" s="75">
        <v>50</v>
      </c>
      <c r="L21" s="37">
        <f t="shared" si="0"/>
        <v>150</v>
      </c>
      <c r="M21" s="204"/>
    </row>
    <row r="22" spans="1:13" ht="18.75" x14ac:dyDescent="0.3">
      <c r="A22" s="201" t="s">
        <v>48</v>
      </c>
      <c r="B22" s="201"/>
      <c r="C22" s="201"/>
      <c r="D22" s="201"/>
      <c r="E22" s="201"/>
      <c r="F22" s="201"/>
      <c r="G22" s="201"/>
      <c r="H22" s="38">
        <f>H16</f>
        <v>331.18</v>
      </c>
      <c r="I22" s="38">
        <f>I16</f>
        <v>349.8</v>
      </c>
      <c r="J22" s="38">
        <f>J16</f>
        <v>400</v>
      </c>
      <c r="K22" s="38">
        <f>K16</f>
        <v>400</v>
      </c>
      <c r="L22" s="38">
        <f t="shared" si="0"/>
        <v>1149.8</v>
      </c>
      <c r="M22" s="23"/>
    </row>
    <row r="25" spans="1:13" x14ac:dyDescent="0.25">
      <c r="L25" s="92"/>
    </row>
  </sheetData>
  <mergeCells count="17">
    <mergeCell ref="L7:M7"/>
    <mergeCell ref="A9:M9"/>
    <mergeCell ref="A10:M10"/>
    <mergeCell ref="A12:A13"/>
    <mergeCell ref="B12:B13"/>
    <mergeCell ref="C12:C13"/>
    <mergeCell ref="D12:G12"/>
    <mergeCell ref="I12:L12"/>
    <mergeCell ref="M12:M13"/>
    <mergeCell ref="A22:G22"/>
    <mergeCell ref="A15:M15"/>
    <mergeCell ref="M16:M21"/>
    <mergeCell ref="A16:G16"/>
    <mergeCell ref="A17:A18"/>
    <mergeCell ref="B17:B18"/>
    <mergeCell ref="A19:A20"/>
    <mergeCell ref="B19:B20"/>
  </mergeCells>
  <pageMargins left="0.70866141732283472" right="0.70866141732283472" top="0.34" bottom="0.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25"/>
  <sheetViews>
    <sheetView zoomScale="90" zoomScaleNormal="90" workbookViewId="0">
      <selection activeCell="L13" sqref="L13"/>
    </sheetView>
  </sheetViews>
  <sheetFormatPr defaultRowHeight="15.75" outlineLevelCol="1" x14ac:dyDescent="0.25"/>
  <cols>
    <col min="1" max="1" width="4.75" customWidth="1"/>
    <col min="2" max="2" width="37.125" customWidth="1"/>
    <col min="3" max="3" width="17.5" customWidth="1"/>
    <col min="4" max="5" width="7.375" customWidth="1"/>
    <col min="6" max="6" width="13" customWidth="1"/>
    <col min="7" max="7" width="5.75" customWidth="1"/>
    <col min="8" max="8" width="12" hidden="1" customWidth="1" outlineLevel="1"/>
    <col min="9" max="9" width="11.75" customWidth="1" collapsed="1"/>
    <col min="10" max="10" width="12.25" customWidth="1"/>
    <col min="11" max="11" width="13.5" customWidth="1"/>
    <col min="12" max="12" width="15" customWidth="1"/>
    <col min="13" max="13" width="23" customWidth="1"/>
  </cols>
  <sheetData>
    <row r="1" spans="1:13" ht="38.25" customHeight="1" x14ac:dyDescent="0.25"/>
    <row r="2" spans="1:13" ht="18.75" x14ac:dyDescent="0.25">
      <c r="L2" s="17" t="s">
        <v>137</v>
      </c>
      <c r="M2" s="17"/>
    </row>
    <row r="3" spans="1:13" ht="18.75" x14ac:dyDescent="0.25">
      <c r="L3" s="17" t="s">
        <v>132</v>
      </c>
      <c r="M3" s="17"/>
    </row>
    <row r="4" spans="1:13" ht="18.75" x14ac:dyDescent="0.25">
      <c r="L4" s="17" t="s">
        <v>133</v>
      </c>
      <c r="M4" s="17"/>
    </row>
    <row r="5" spans="1:13" ht="18.75" x14ac:dyDescent="0.25">
      <c r="L5" s="17" t="s">
        <v>160</v>
      </c>
      <c r="M5" s="17"/>
    </row>
    <row r="6" spans="1:13" ht="18.75" x14ac:dyDescent="0.25">
      <c r="L6" s="17"/>
      <c r="M6" s="17"/>
    </row>
    <row r="7" spans="1:13" ht="81" customHeight="1" x14ac:dyDescent="0.25">
      <c r="A7" s="43"/>
      <c r="B7" s="17"/>
      <c r="C7" s="17"/>
      <c r="D7" s="17"/>
      <c r="E7" s="17"/>
      <c r="F7" s="17"/>
      <c r="G7" s="17"/>
      <c r="H7" s="17"/>
      <c r="I7" s="17"/>
      <c r="J7" s="17"/>
      <c r="K7" s="17"/>
      <c r="L7" s="162" t="s">
        <v>104</v>
      </c>
      <c r="M7" s="162"/>
    </row>
    <row r="8" spans="1:13" ht="18.75" x14ac:dyDescent="0.25">
      <c r="A8" s="4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8.75" x14ac:dyDescent="0.25">
      <c r="A9" s="194" t="s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</row>
    <row r="10" spans="1:13" ht="18.75" x14ac:dyDescent="0.25">
      <c r="A10" s="194" t="s">
        <v>76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1:13" ht="18.75" x14ac:dyDescent="0.25">
      <c r="A11" s="4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195" t="s">
        <v>4</v>
      </c>
      <c r="B12" s="195" t="s">
        <v>32</v>
      </c>
      <c r="C12" s="195" t="s">
        <v>11</v>
      </c>
      <c r="D12" s="195" t="s">
        <v>9</v>
      </c>
      <c r="E12" s="195"/>
      <c r="F12" s="195"/>
      <c r="G12" s="195"/>
      <c r="H12" s="82"/>
      <c r="I12" s="195" t="s">
        <v>33</v>
      </c>
      <c r="J12" s="195"/>
      <c r="K12" s="195"/>
      <c r="L12" s="195"/>
      <c r="M12" s="195" t="s">
        <v>34</v>
      </c>
    </row>
    <row r="13" spans="1:13" ht="78.75" x14ac:dyDescent="0.25">
      <c r="A13" s="195"/>
      <c r="B13" s="195"/>
      <c r="C13" s="195"/>
      <c r="D13" s="44" t="s">
        <v>11</v>
      </c>
      <c r="E13" s="44" t="s">
        <v>12</v>
      </c>
      <c r="F13" s="44" t="s">
        <v>13</v>
      </c>
      <c r="G13" s="44" t="s">
        <v>14</v>
      </c>
      <c r="H13" s="82">
        <v>2018</v>
      </c>
      <c r="I13" s="76">
        <v>2019</v>
      </c>
      <c r="J13" s="76">
        <v>2020</v>
      </c>
      <c r="K13" s="44">
        <v>2021</v>
      </c>
      <c r="L13" s="44" t="s">
        <v>35</v>
      </c>
      <c r="M13" s="195"/>
    </row>
    <row r="14" spans="1:13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82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</row>
    <row r="15" spans="1:13" x14ac:dyDescent="0.25">
      <c r="A15" s="209" t="s">
        <v>129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1"/>
    </row>
    <row r="16" spans="1:13" x14ac:dyDescent="0.25">
      <c r="A16" s="209" t="s">
        <v>130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1"/>
    </row>
    <row r="17" spans="1:13" ht="30" x14ac:dyDescent="0.25">
      <c r="A17" s="44" t="s">
        <v>2</v>
      </c>
      <c r="B17" s="54" t="s">
        <v>68</v>
      </c>
      <c r="C17" s="52" t="s">
        <v>69</v>
      </c>
      <c r="D17" s="93">
        <v>241</v>
      </c>
      <c r="E17" s="94" t="s">
        <v>70</v>
      </c>
      <c r="F17" s="95" t="s">
        <v>99</v>
      </c>
      <c r="G17" s="93">
        <v>244</v>
      </c>
      <c r="H17" s="96">
        <v>87.438000000000002</v>
      </c>
      <c r="I17" s="96">
        <v>87.438000000000002</v>
      </c>
      <c r="J17" s="96">
        <v>87.438000000000002</v>
      </c>
      <c r="K17" s="96">
        <v>87.438000000000002</v>
      </c>
      <c r="L17" s="96">
        <f>I17+J17+K17</f>
        <v>262.31400000000002</v>
      </c>
      <c r="M17" s="51" t="s">
        <v>71</v>
      </c>
    </row>
    <row r="18" spans="1:13" ht="55.5" customHeight="1" x14ac:dyDescent="0.25">
      <c r="A18" s="44" t="s">
        <v>38</v>
      </c>
      <c r="B18" s="207" t="s">
        <v>72</v>
      </c>
      <c r="C18" s="212" t="s">
        <v>69</v>
      </c>
      <c r="D18" s="214">
        <v>241</v>
      </c>
      <c r="E18" s="216" t="s">
        <v>73</v>
      </c>
      <c r="F18" s="95">
        <v>1430050200</v>
      </c>
      <c r="G18" s="93">
        <v>322</v>
      </c>
      <c r="H18" s="96">
        <v>0</v>
      </c>
      <c r="I18" s="96">
        <v>0</v>
      </c>
      <c r="J18" s="96">
        <v>0</v>
      </c>
      <c r="K18" s="96">
        <v>0</v>
      </c>
      <c r="L18" s="96">
        <f>I18+J18+K18</f>
        <v>0</v>
      </c>
      <c r="M18" s="207" t="s">
        <v>71</v>
      </c>
    </row>
    <row r="19" spans="1:13" ht="57.75" customHeight="1" x14ac:dyDescent="0.25">
      <c r="A19" s="125"/>
      <c r="B19" s="208"/>
      <c r="C19" s="213"/>
      <c r="D19" s="215"/>
      <c r="E19" s="217"/>
      <c r="F19" s="95" t="s">
        <v>139</v>
      </c>
      <c r="G19" s="93">
        <v>322</v>
      </c>
      <c r="H19" s="96"/>
      <c r="I19" s="96">
        <v>25.928000000000001</v>
      </c>
      <c r="J19" s="96">
        <v>0</v>
      </c>
      <c r="K19" s="96">
        <v>0</v>
      </c>
      <c r="L19" s="96">
        <f>I19+J19+K19</f>
        <v>25.928000000000001</v>
      </c>
      <c r="M19" s="208"/>
    </row>
    <row r="20" spans="1:13" ht="57.75" customHeight="1" x14ac:dyDescent="0.25">
      <c r="A20" s="44" t="s">
        <v>58</v>
      </c>
      <c r="B20" s="207" t="s">
        <v>74</v>
      </c>
      <c r="C20" s="212" t="s">
        <v>69</v>
      </c>
      <c r="D20" s="214">
        <v>241</v>
      </c>
      <c r="E20" s="216" t="s">
        <v>73</v>
      </c>
      <c r="F20" s="95">
        <v>1430074580</v>
      </c>
      <c r="G20" s="93">
        <v>322</v>
      </c>
      <c r="H20" s="96">
        <v>0</v>
      </c>
      <c r="I20" s="96">
        <v>0</v>
      </c>
      <c r="J20" s="96">
        <v>0</v>
      </c>
      <c r="K20" s="96">
        <v>0</v>
      </c>
      <c r="L20" s="96">
        <f t="shared" ref="L20:L21" si="0">SUM(I20:K20)</f>
        <v>0</v>
      </c>
      <c r="M20" s="51" t="s">
        <v>71</v>
      </c>
    </row>
    <row r="21" spans="1:13" ht="49.5" customHeight="1" x14ac:dyDescent="0.25">
      <c r="A21" s="125"/>
      <c r="B21" s="208"/>
      <c r="C21" s="213"/>
      <c r="D21" s="215"/>
      <c r="E21" s="217"/>
      <c r="F21" s="95" t="s">
        <v>139</v>
      </c>
      <c r="G21" s="93">
        <v>322</v>
      </c>
      <c r="H21" s="96"/>
      <c r="I21" s="96">
        <v>45.183999999999997</v>
      </c>
      <c r="J21" s="96">
        <v>0</v>
      </c>
      <c r="K21" s="96">
        <v>0</v>
      </c>
      <c r="L21" s="96">
        <f t="shared" si="0"/>
        <v>45.183999999999997</v>
      </c>
      <c r="M21" s="51"/>
    </row>
    <row r="22" spans="1:13" ht="18.75" x14ac:dyDescent="0.25">
      <c r="A22" s="55"/>
      <c r="B22" s="50" t="s">
        <v>75</v>
      </c>
      <c r="C22" s="55" t="s">
        <v>16</v>
      </c>
      <c r="D22" s="55" t="s">
        <v>16</v>
      </c>
      <c r="E22" s="55" t="s">
        <v>16</v>
      </c>
      <c r="F22" s="55" t="s">
        <v>16</v>
      </c>
      <c r="G22" s="55" t="s">
        <v>16</v>
      </c>
      <c r="H22" s="96">
        <f>SUM(H17:H20)</f>
        <v>87.438000000000002</v>
      </c>
      <c r="I22" s="96">
        <f>I17+I19+I21</f>
        <v>158.55000000000001</v>
      </c>
      <c r="J22" s="96">
        <f>J17+J19+J21</f>
        <v>87.438000000000002</v>
      </c>
      <c r="K22" s="96">
        <f>K17+K19+K21</f>
        <v>87.438000000000002</v>
      </c>
      <c r="L22" s="96">
        <f>I22+J22+K22</f>
        <v>333.42599999999999</v>
      </c>
      <c r="M22" s="56"/>
    </row>
    <row r="25" spans="1:13" x14ac:dyDescent="0.25">
      <c r="I25" s="126"/>
    </row>
  </sheetData>
  <mergeCells count="20">
    <mergeCell ref="B20:B21"/>
    <mergeCell ref="C20:C21"/>
    <mergeCell ref="D20:D21"/>
    <mergeCell ref="E20:E21"/>
    <mergeCell ref="B18:B19"/>
    <mergeCell ref="C18:C19"/>
    <mergeCell ref="D18:D19"/>
    <mergeCell ref="E18:E19"/>
    <mergeCell ref="M18:M19"/>
    <mergeCell ref="A16:M16"/>
    <mergeCell ref="A15:M15"/>
    <mergeCell ref="L7:M7"/>
    <mergeCell ref="A9:M9"/>
    <mergeCell ref="A10:M10"/>
    <mergeCell ref="A12:A13"/>
    <mergeCell ref="B12:B13"/>
    <mergeCell ref="C12:C13"/>
    <mergeCell ref="D12:G12"/>
    <mergeCell ref="I12:L12"/>
    <mergeCell ref="M12:M13"/>
  </mergeCells>
  <pageMargins left="0.7" right="0.62" top="0.31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36"/>
  <sheetViews>
    <sheetView view="pageBreakPreview" zoomScale="70" zoomScaleNormal="85" zoomScaleSheetLayoutView="70" workbookViewId="0">
      <selection activeCell="K18" sqref="K18"/>
    </sheetView>
  </sheetViews>
  <sheetFormatPr defaultColWidth="9" defaultRowHeight="15.75" outlineLevelCol="1" x14ac:dyDescent="0.25"/>
  <cols>
    <col min="1" max="1" width="4.875" style="3" customWidth="1"/>
    <col min="2" max="2" width="15.75" style="1" customWidth="1"/>
    <col min="3" max="3" width="17.375" style="1" customWidth="1"/>
    <col min="4" max="4" width="32" style="1" customWidth="1"/>
    <col min="5" max="5" width="9" style="3"/>
    <col min="6" max="8" width="9" style="1"/>
    <col min="9" max="9" width="14.25" style="1" hidden="1" customWidth="1" outlineLevel="1"/>
    <col min="10" max="10" width="13.625" style="1" customWidth="1" collapsed="1"/>
    <col min="11" max="11" width="14.125" style="1" customWidth="1"/>
    <col min="12" max="12" width="13.5" style="1" customWidth="1"/>
    <col min="13" max="13" width="15" style="1" customWidth="1"/>
    <col min="14" max="14" width="9" style="1"/>
    <col min="15" max="16" width="10.25" style="1" bestFit="1" customWidth="1"/>
    <col min="17" max="16384" width="9" style="1"/>
  </cols>
  <sheetData>
    <row r="1" spans="1:13" ht="18.75" customHeight="1" x14ac:dyDescent="0.25"/>
    <row r="2" spans="1:13" ht="18.75" x14ac:dyDescent="0.25">
      <c r="K2" s="17" t="s">
        <v>138</v>
      </c>
      <c r="L2" s="17"/>
    </row>
    <row r="3" spans="1:13" ht="18.75" x14ac:dyDescent="0.25">
      <c r="K3" s="17" t="s">
        <v>132</v>
      </c>
      <c r="L3" s="17"/>
    </row>
    <row r="4" spans="1:13" ht="18.75" x14ac:dyDescent="0.25">
      <c r="K4" s="17" t="s">
        <v>133</v>
      </c>
      <c r="L4" s="17"/>
    </row>
    <row r="5" spans="1:13" ht="18.75" x14ac:dyDescent="0.25">
      <c r="K5" s="17" t="s">
        <v>159</v>
      </c>
      <c r="L5" s="17"/>
    </row>
    <row r="6" spans="1:13" ht="18.75" x14ac:dyDescent="0.25">
      <c r="K6" s="17"/>
      <c r="L6" s="17"/>
    </row>
    <row r="7" spans="1:13" ht="15.75" customHeight="1" x14ac:dyDescent="0.25">
      <c r="K7" s="74" t="s">
        <v>105</v>
      </c>
      <c r="L7" s="8"/>
      <c r="M7" s="15"/>
    </row>
    <row r="8" spans="1:13" ht="65.25" customHeight="1" x14ac:dyDescent="0.25">
      <c r="K8" s="221" t="s">
        <v>77</v>
      </c>
      <c r="L8" s="221"/>
      <c r="M8" s="221"/>
    </row>
    <row r="9" spans="1:13" ht="18.75" x14ac:dyDescent="0.25">
      <c r="A9" s="10"/>
    </row>
    <row r="10" spans="1:13" ht="18.75" x14ac:dyDescent="0.25">
      <c r="A10" s="163" t="s">
        <v>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ht="18.75" x14ac:dyDescent="0.25">
      <c r="A11" s="163" t="s">
        <v>44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ht="18.75" x14ac:dyDescent="0.25">
      <c r="A12" s="163" t="s">
        <v>45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ht="18.75" x14ac:dyDescent="0.25">
      <c r="A13" s="163" t="s">
        <v>22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ht="18.75" x14ac:dyDescent="0.25">
      <c r="M14" s="4" t="s">
        <v>5</v>
      </c>
    </row>
    <row r="15" spans="1:13" ht="60" customHeight="1" x14ac:dyDescent="0.25">
      <c r="A15" s="158" t="s">
        <v>4</v>
      </c>
      <c r="B15" s="158" t="s">
        <v>19</v>
      </c>
      <c r="C15" s="158" t="s">
        <v>20</v>
      </c>
      <c r="D15" s="158" t="s">
        <v>8</v>
      </c>
      <c r="E15" s="158" t="s">
        <v>9</v>
      </c>
      <c r="F15" s="158"/>
      <c r="G15" s="158"/>
      <c r="H15" s="158"/>
      <c r="I15" s="106" t="str">
        <f>I16</f>
        <v>план</v>
      </c>
      <c r="J15" s="106" t="s">
        <v>36</v>
      </c>
      <c r="K15" s="106" t="s">
        <v>100</v>
      </c>
      <c r="L15" s="106" t="s">
        <v>122</v>
      </c>
      <c r="M15" s="158" t="s">
        <v>10</v>
      </c>
    </row>
    <row r="16" spans="1:13" ht="49.5" customHeight="1" x14ac:dyDescent="0.25">
      <c r="A16" s="158"/>
      <c r="B16" s="158"/>
      <c r="C16" s="158"/>
      <c r="D16" s="158"/>
      <c r="E16" s="11" t="s">
        <v>11</v>
      </c>
      <c r="F16" s="2" t="s">
        <v>12</v>
      </c>
      <c r="G16" s="2" t="s">
        <v>13</v>
      </c>
      <c r="H16" s="2" t="s">
        <v>14</v>
      </c>
      <c r="I16" s="83" t="s">
        <v>15</v>
      </c>
      <c r="J16" s="2" t="s">
        <v>15</v>
      </c>
      <c r="K16" s="2" t="s">
        <v>15</v>
      </c>
      <c r="L16" s="108" t="s">
        <v>15</v>
      </c>
      <c r="M16" s="158"/>
    </row>
    <row r="17" spans="1:16" x14ac:dyDescent="0.25">
      <c r="A17" s="11">
        <v>1</v>
      </c>
      <c r="B17" s="2">
        <v>2</v>
      </c>
      <c r="C17" s="2">
        <v>3</v>
      </c>
      <c r="D17" s="2">
        <v>4</v>
      </c>
      <c r="E17" s="11">
        <v>5</v>
      </c>
      <c r="F17" s="2">
        <v>6</v>
      </c>
      <c r="G17" s="2">
        <v>7</v>
      </c>
      <c r="H17" s="2">
        <v>8</v>
      </c>
      <c r="I17" s="80">
        <v>9</v>
      </c>
      <c r="J17" s="2">
        <v>10</v>
      </c>
      <c r="K17" s="2">
        <v>11</v>
      </c>
      <c r="L17" s="2">
        <v>12</v>
      </c>
      <c r="M17" s="2">
        <v>13</v>
      </c>
    </row>
    <row r="18" spans="1:16" s="12" customFormat="1" ht="51.75" customHeight="1" x14ac:dyDescent="0.25">
      <c r="A18" s="220">
        <v>1</v>
      </c>
      <c r="B18" s="219" t="s">
        <v>25</v>
      </c>
      <c r="C18" s="219" t="s">
        <v>121</v>
      </c>
      <c r="D18" s="68" t="s">
        <v>43</v>
      </c>
      <c r="E18" s="65" t="s">
        <v>16</v>
      </c>
      <c r="F18" s="65" t="s">
        <v>16</v>
      </c>
      <c r="G18" s="65" t="s">
        <v>16</v>
      </c>
      <c r="H18" s="65" t="s">
        <v>16</v>
      </c>
      <c r="I18" s="98" t="e">
        <f>I20+I22</f>
        <v>#REF!</v>
      </c>
      <c r="J18" s="98">
        <f>J20+J22+J21</f>
        <v>20895.267999999996</v>
      </c>
      <c r="K18" s="98">
        <f>K20+K22+K21</f>
        <v>11408.806</v>
      </c>
      <c r="L18" s="98">
        <f>L20+L22+L21</f>
        <v>11409.61</v>
      </c>
      <c r="M18" s="98">
        <f>J18+K18+L18</f>
        <v>43713.683999999994</v>
      </c>
    </row>
    <row r="19" spans="1:16" s="12" customFormat="1" x14ac:dyDescent="0.25">
      <c r="A19" s="220"/>
      <c r="B19" s="219"/>
      <c r="C19" s="219"/>
      <c r="D19" s="68" t="s">
        <v>17</v>
      </c>
      <c r="E19" s="65"/>
      <c r="F19" s="65" t="s">
        <v>16</v>
      </c>
      <c r="G19" s="65" t="s">
        <v>16</v>
      </c>
      <c r="H19" s="65" t="s">
        <v>16</v>
      </c>
      <c r="I19" s="98" t="str">
        <f>I15</f>
        <v>план</v>
      </c>
      <c r="J19" s="110"/>
      <c r="K19" s="110"/>
      <c r="L19" s="110"/>
      <c r="M19" s="110"/>
    </row>
    <row r="20" spans="1:16" s="12" customFormat="1" ht="31.5" x14ac:dyDescent="0.25">
      <c r="A20" s="220"/>
      <c r="B20" s="219"/>
      <c r="C20" s="219"/>
      <c r="D20" s="68" t="s">
        <v>37</v>
      </c>
      <c r="E20" s="65">
        <v>241</v>
      </c>
      <c r="F20" s="65" t="s">
        <v>16</v>
      </c>
      <c r="G20" s="65" t="s">
        <v>16</v>
      </c>
      <c r="H20" s="65" t="s">
        <v>16</v>
      </c>
      <c r="I20" s="98">
        <f>I30</f>
        <v>78.3</v>
      </c>
      <c r="J20" s="98">
        <f>J30</f>
        <v>158.55000000000001</v>
      </c>
      <c r="K20" s="98">
        <f>K30</f>
        <v>87.438000000000002</v>
      </c>
      <c r="L20" s="98">
        <f>L30</f>
        <v>87.438000000000002</v>
      </c>
      <c r="M20" s="98">
        <f>SUM(I20:L20)</f>
        <v>411.726</v>
      </c>
    </row>
    <row r="21" spans="1:16" s="12" customFormat="1" ht="47.25" x14ac:dyDescent="0.25">
      <c r="A21" s="220"/>
      <c r="B21" s="219"/>
      <c r="C21" s="219"/>
      <c r="D21" s="87" t="s">
        <v>108</v>
      </c>
      <c r="E21" s="65">
        <v>242</v>
      </c>
      <c r="F21" s="65" t="s">
        <v>16</v>
      </c>
      <c r="G21" s="65" t="s">
        <v>16</v>
      </c>
      <c r="H21" s="65" t="s">
        <v>16</v>
      </c>
      <c r="I21" s="98">
        <v>0</v>
      </c>
      <c r="J21" s="98">
        <f>'пр к ПП1'!I21</f>
        <v>323.26</v>
      </c>
      <c r="K21" s="98">
        <f>'пр к ПП1'!J21</f>
        <v>323.26</v>
      </c>
      <c r="L21" s="98">
        <f>'пр к ПП1'!K21</f>
        <v>323.26</v>
      </c>
      <c r="M21" s="98">
        <f>J21+K21+L21</f>
        <v>969.78</v>
      </c>
    </row>
    <row r="22" spans="1:16" s="12" customFormat="1" ht="63.75" customHeight="1" x14ac:dyDescent="0.25">
      <c r="A22" s="220"/>
      <c r="B22" s="219"/>
      <c r="C22" s="219"/>
      <c r="D22" s="68" t="s">
        <v>51</v>
      </c>
      <c r="E22" s="65">
        <v>244</v>
      </c>
      <c r="F22" s="65" t="s">
        <v>16</v>
      </c>
      <c r="G22" s="65" t="s">
        <v>16</v>
      </c>
      <c r="H22" s="65" t="s">
        <v>16</v>
      </c>
      <c r="I22" s="98" t="e">
        <f>I26+I29+I35</f>
        <v>#REF!</v>
      </c>
      <c r="J22" s="98">
        <f>J26+J29+J35</f>
        <v>20413.457999999999</v>
      </c>
      <c r="K22" s="98">
        <f>K26+K29+K35</f>
        <v>10998.108</v>
      </c>
      <c r="L22" s="98">
        <f>L26+L29+L35</f>
        <v>10998.912</v>
      </c>
      <c r="M22" s="98">
        <f>J22+K22+L22</f>
        <v>42410.478000000003</v>
      </c>
      <c r="O22" s="99"/>
    </row>
    <row r="23" spans="1:16" s="12" customFormat="1" ht="52.5" customHeight="1" x14ac:dyDescent="0.25">
      <c r="A23" s="218" t="s">
        <v>2</v>
      </c>
      <c r="B23" s="219" t="s">
        <v>3</v>
      </c>
      <c r="C23" s="219" t="s">
        <v>82</v>
      </c>
      <c r="D23" s="68" t="s">
        <v>21</v>
      </c>
      <c r="E23" s="65"/>
      <c r="F23" s="65" t="s">
        <v>16</v>
      </c>
      <c r="G23" s="65" t="s">
        <v>16</v>
      </c>
      <c r="H23" s="65" t="s">
        <v>16</v>
      </c>
      <c r="I23" s="98">
        <f>'пр к ПП1'!H17</f>
        <v>20071.498</v>
      </c>
      <c r="J23" s="98">
        <f>J25+J26</f>
        <v>20376.917999999998</v>
      </c>
      <c r="K23" s="98">
        <f>K25+K26</f>
        <v>10911.368</v>
      </c>
      <c r="L23" s="98">
        <f>L25+L26</f>
        <v>10912.172</v>
      </c>
      <c r="M23" s="98">
        <f>J23+K23+L23</f>
        <v>42200.457999999999</v>
      </c>
    </row>
    <row r="24" spans="1:16" s="12" customFormat="1" x14ac:dyDescent="0.25">
      <c r="A24" s="218"/>
      <c r="B24" s="219"/>
      <c r="C24" s="219"/>
      <c r="D24" s="68" t="s">
        <v>17</v>
      </c>
      <c r="E24" s="65"/>
      <c r="F24" s="65" t="s">
        <v>16</v>
      </c>
      <c r="G24" s="65" t="s">
        <v>16</v>
      </c>
      <c r="H24" s="65" t="s">
        <v>16</v>
      </c>
      <c r="I24" s="97"/>
      <c r="J24" s="97"/>
      <c r="K24" s="97"/>
      <c r="L24" s="111"/>
      <c r="M24" s="97"/>
    </row>
    <row r="25" spans="1:16" s="12" customFormat="1" ht="51" customHeight="1" x14ac:dyDescent="0.25">
      <c r="A25" s="218"/>
      <c r="B25" s="219"/>
      <c r="C25" s="219"/>
      <c r="D25" s="109" t="s">
        <v>108</v>
      </c>
      <c r="E25" s="65">
        <v>242</v>
      </c>
      <c r="F25" s="65" t="s">
        <v>16</v>
      </c>
      <c r="G25" s="65" t="s">
        <v>16</v>
      </c>
      <c r="H25" s="65" t="s">
        <v>16</v>
      </c>
      <c r="I25" s="97" t="e">
        <f>I26+I28+I31</f>
        <v>#REF!</v>
      </c>
      <c r="J25" s="98">
        <f>'пр к ПП1'!I21</f>
        <v>323.26</v>
      </c>
      <c r="K25" s="98">
        <f>'пр к ПП1'!J21</f>
        <v>323.26</v>
      </c>
      <c r="L25" s="98">
        <f>'пр к ПП1'!K21</f>
        <v>323.26</v>
      </c>
      <c r="M25" s="98">
        <f>J25+K25+L25</f>
        <v>969.78</v>
      </c>
    </row>
    <row r="26" spans="1:16" s="12" customFormat="1" ht="63" x14ac:dyDescent="0.25">
      <c r="A26" s="218"/>
      <c r="B26" s="219"/>
      <c r="C26" s="219"/>
      <c r="D26" s="68" t="s">
        <v>51</v>
      </c>
      <c r="E26" s="65">
        <v>244</v>
      </c>
      <c r="F26" s="65" t="s">
        <v>16</v>
      </c>
      <c r="G26" s="65" t="s">
        <v>16</v>
      </c>
      <c r="H26" s="65" t="s">
        <v>16</v>
      </c>
      <c r="I26" s="97">
        <f>'пр к ПП1'!H17</f>
        <v>20071.498</v>
      </c>
      <c r="J26" s="98">
        <f>'пр к ПП1'!I17-'пр к ПП1'!I21</f>
        <v>20053.657999999999</v>
      </c>
      <c r="K26" s="98">
        <f>'пр к ПП1'!J17-'пр к ПП1'!J21</f>
        <v>10588.108</v>
      </c>
      <c r="L26" s="98">
        <f>'пр к ПП1'!K17-'пр к ПП1'!K21</f>
        <v>10588.912</v>
      </c>
      <c r="M26" s="97">
        <f>J26+K26+L26</f>
        <v>41230.678</v>
      </c>
      <c r="P26" s="99"/>
    </row>
    <row r="27" spans="1:16" s="12" customFormat="1" ht="24" customHeight="1" x14ac:dyDescent="0.25">
      <c r="A27" s="218" t="s">
        <v>38</v>
      </c>
      <c r="B27" s="219" t="s">
        <v>39</v>
      </c>
      <c r="C27" s="219" t="s">
        <v>83</v>
      </c>
      <c r="D27" s="68" t="s">
        <v>18</v>
      </c>
      <c r="E27" s="65"/>
      <c r="F27" s="65" t="s">
        <v>16</v>
      </c>
      <c r="G27" s="65" t="s">
        <v>16</v>
      </c>
      <c r="H27" s="65" t="s">
        <v>16</v>
      </c>
      <c r="I27" s="97">
        <f>+I29</f>
        <v>436.8</v>
      </c>
      <c r="J27" s="98">
        <f>J29</f>
        <v>349.8</v>
      </c>
      <c r="K27" s="98">
        <f>K29</f>
        <v>400</v>
      </c>
      <c r="L27" s="98">
        <f>L29</f>
        <v>400</v>
      </c>
      <c r="M27" s="98">
        <f>J27+K27+L27</f>
        <v>1149.8</v>
      </c>
    </row>
    <row r="28" spans="1:16" s="12" customFormat="1" x14ac:dyDescent="0.25">
      <c r="A28" s="218"/>
      <c r="B28" s="219"/>
      <c r="C28" s="219"/>
      <c r="D28" s="68" t="s">
        <v>17</v>
      </c>
      <c r="E28" s="65"/>
      <c r="F28" s="65" t="s">
        <v>16</v>
      </c>
      <c r="G28" s="65" t="s">
        <v>16</v>
      </c>
      <c r="H28" s="65" t="s">
        <v>16</v>
      </c>
      <c r="I28" s="97">
        <f>I30+I29</f>
        <v>515.1</v>
      </c>
      <c r="J28" s="97"/>
      <c r="K28" s="97"/>
      <c r="L28" s="97"/>
      <c r="M28" s="97"/>
    </row>
    <row r="29" spans="1:16" s="12" customFormat="1" ht="63" x14ac:dyDescent="0.25">
      <c r="A29" s="218"/>
      <c r="B29" s="219"/>
      <c r="C29" s="219"/>
      <c r="D29" s="68" t="s">
        <v>51</v>
      </c>
      <c r="E29" s="65">
        <v>244</v>
      </c>
      <c r="F29" s="65" t="s">
        <v>16</v>
      </c>
      <c r="G29" s="65" t="s">
        <v>16</v>
      </c>
      <c r="H29" s="65" t="s">
        <v>16</v>
      </c>
      <c r="I29" s="97">
        <v>436.8</v>
      </c>
      <c r="J29" s="98">
        <f>'пр к ПП2'!I22</f>
        <v>349.8</v>
      </c>
      <c r="K29" s="98">
        <f>'пр к ПП2'!J22</f>
        <v>400</v>
      </c>
      <c r="L29" s="98">
        <f>'пр к ПП2'!K22</f>
        <v>400</v>
      </c>
      <c r="M29" s="98">
        <f>J29+K29+L29</f>
        <v>1149.8</v>
      </c>
    </row>
    <row r="30" spans="1:16" s="12" customFormat="1" ht="21.75" customHeight="1" x14ac:dyDescent="0.25">
      <c r="A30" s="218" t="s">
        <v>58</v>
      </c>
      <c r="B30" s="219" t="s">
        <v>78</v>
      </c>
      <c r="C30" s="219" t="s">
        <v>80</v>
      </c>
      <c r="D30" s="68" t="s">
        <v>18</v>
      </c>
      <c r="E30" s="65"/>
      <c r="F30" s="65" t="s">
        <v>16</v>
      </c>
      <c r="G30" s="65" t="s">
        <v>16</v>
      </c>
      <c r="H30" s="65" t="s">
        <v>16</v>
      </c>
      <c r="I30" s="97">
        <v>78.3</v>
      </c>
      <c r="J30" s="98">
        <f>J32</f>
        <v>158.55000000000001</v>
      </c>
      <c r="K30" s="98">
        <f>K32</f>
        <v>87.438000000000002</v>
      </c>
      <c r="L30" s="98">
        <f>L32</f>
        <v>87.438000000000002</v>
      </c>
      <c r="M30" s="98">
        <f>J30+K30+L30</f>
        <v>333.42599999999999</v>
      </c>
    </row>
    <row r="31" spans="1:16" s="12" customFormat="1" x14ac:dyDescent="0.25">
      <c r="A31" s="218"/>
      <c r="B31" s="219"/>
      <c r="C31" s="219"/>
      <c r="D31" s="68" t="s">
        <v>17</v>
      </c>
      <c r="E31" s="65"/>
      <c r="F31" s="65" t="s">
        <v>16</v>
      </c>
      <c r="G31" s="65" t="s">
        <v>16</v>
      </c>
      <c r="H31" s="65" t="s">
        <v>16</v>
      </c>
      <c r="I31" s="97" t="e">
        <f>SUM(I32:I38)</f>
        <v>#REF!</v>
      </c>
      <c r="J31" s="97"/>
      <c r="K31" s="97"/>
      <c r="L31" s="97"/>
      <c r="M31" s="97"/>
    </row>
    <row r="32" spans="1:16" s="12" customFormat="1" ht="31.5" x14ac:dyDescent="0.25">
      <c r="A32" s="218"/>
      <c r="B32" s="219"/>
      <c r="C32" s="219"/>
      <c r="D32" s="68" t="s">
        <v>37</v>
      </c>
      <c r="E32" s="65">
        <v>241</v>
      </c>
      <c r="F32" s="65" t="s">
        <v>16</v>
      </c>
      <c r="G32" s="65" t="s">
        <v>16</v>
      </c>
      <c r="H32" s="65" t="s">
        <v>16</v>
      </c>
      <c r="I32" s="97">
        <v>1872.86</v>
      </c>
      <c r="J32" s="98">
        <f>'пр к ПП3'!I22</f>
        <v>158.55000000000001</v>
      </c>
      <c r="K32" s="98">
        <f>'пр к ПП3'!J22</f>
        <v>87.438000000000002</v>
      </c>
      <c r="L32" s="98">
        <f>'пр к ПП3'!K22</f>
        <v>87.438000000000002</v>
      </c>
      <c r="M32" s="98">
        <f>J32+K32+L32</f>
        <v>333.42599999999999</v>
      </c>
    </row>
    <row r="33" spans="1:13" s="12" customFormat="1" ht="21" customHeight="1" x14ac:dyDescent="0.25">
      <c r="A33" s="218" t="s">
        <v>86</v>
      </c>
      <c r="B33" s="219" t="s">
        <v>79</v>
      </c>
      <c r="C33" s="219" t="s">
        <v>81</v>
      </c>
      <c r="D33" s="68" t="s">
        <v>18</v>
      </c>
      <c r="E33" s="65"/>
      <c r="F33" s="65" t="s">
        <v>16</v>
      </c>
      <c r="G33" s="65" t="s">
        <v>16</v>
      </c>
      <c r="H33" s="65" t="s">
        <v>16</v>
      </c>
      <c r="I33" s="100" t="e">
        <f>#REF!</f>
        <v>#REF!</v>
      </c>
      <c r="J33" s="100">
        <f>J35</f>
        <v>10</v>
      </c>
      <c r="K33" s="100">
        <f t="shared" ref="K33:L33" si="0">K35</f>
        <v>10</v>
      </c>
      <c r="L33" s="100">
        <f t="shared" si="0"/>
        <v>10</v>
      </c>
      <c r="M33" s="98">
        <f>J33+K33+L33</f>
        <v>30</v>
      </c>
    </row>
    <row r="34" spans="1:13" s="12" customFormat="1" x14ac:dyDescent="0.25">
      <c r="A34" s="218"/>
      <c r="B34" s="219"/>
      <c r="C34" s="219"/>
      <c r="D34" s="68" t="s">
        <v>17</v>
      </c>
      <c r="E34" s="65"/>
      <c r="F34" s="65" t="s">
        <v>16</v>
      </c>
      <c r="G34" s="65" t="s">
        <v>16</v>
      </c>
      <c r="H34" s="65" t="s">
        <v>16</v>
      </c>
      <c r="I34" s="100">
        <v>565.60400000000004</v>
      </c>
      <c r="J34" s="100"/>
      <c r="K34" s="100"/>
      <c r="L34" s="100"/>
      <c r="M34" s="100"/>
    </row>
    <row r="35" spans="1:13" s="12" customFormat="1" ht="78.75" customHeight="1" x14ac:dyDescent="0.25">
      <c r="A35" s="218"/>
      <c r="B35" s="219"/>
      <c r="C35" s="219"/>
      <c r="D35" s="68" t="s">
        <v>51</v>
      </c>
      <c r="E35" s="65">
        <v>244</v>
      </c>
      <c r="F35" s="65" t="s">
        <v>16</v>
      </c>
      <c r="G35" s="65" t="s">
        <v>16</v>
      </c>
      <c r="H35" s="65" t="s">
        <v>16</v>
      </c>
      <c r="I35" s="100" t="e">
        <f>#REF!</f>
        <v>#REF!</v>
      </c>
      <c r="J35" s="155">
        <v>10</v>
      </c>
      <c r="K35" s="155">
        <v>10</v>
      </c>
      <c r="L35" s="155">
        <v>10</v>
      </c>
      <c r="M35" s="155">
        <f>J35+K35+L35</f>
        <v>30</v>
      </c>
    </row>
    <row r="36" spans="1:13" s="12" customFormat="1" x14ac:dyDescent="0.25">
      <c r="A36" s="16"/>
      <c r="E36" s="16"/>
    </row>
  </sheetData>
  <mergeCells count="26">
    <mergeCell ref="A33:A35"/>
    <mergeCell ref="B33:B35"/>
    <mergeCell ref="C33:C35"/>
    <mergeCell ref="K8:M8"/>
    <mergeCell ref="M15:M16"/>
    <mergeCell ref="A15:A16"/>
    <mergeCell ref="B15:B16"/>
    <mergeCell ref="C15:C16"/>
    <mergeCell ref="D15:D16"/>
    <mergeCell ref="E15:H15"/>
    <mergeCell ref="A10:M10"/>
    <mergeCell ref="A11:M11"/>
    <mergeCell ref="A12:M12"/>
    <mergeCell ref="A13:M13"/>
    <mergeCell ref="A27:A29"/>
    <mergeCell ref="B27:B29"/>
    <mergeCell ref="A30:A32"/>
    <mergeCell ref="B30:B32"/>
    <mergeCell ref="C30:C32"/>
    <mergeCell ref="C27:C29"/>
    <mergeCell ref="B18:B22"/>
    <mergeCell ref="C18:C22"/>
    <mergeCell ref="A23:A26"/>
    <mergeCell ref="B23:B26"/>
    <mergeCell ref="C23:C26"/>
    <mergeCell ref="A18:A22"/>
  </mergeCells>
  <pageMargins left="0.78740157480314965" right="0.47244094488188981" top="0.70866141732283472" bottom="0.39370078740157483" header="0.6692913385826772" footer="0.31496062992125984"/>
  <pageSetup paperSize="9" scale="68" fitToHeight="2" orientation="landscape" r:id="rId1"/>
  <rowBreaks count="1" manualBreakCount="1">
    <brk id="2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55"/>
  <sheetViews>
    <sheetView tabSelected="1" view="pageBreakPreview" topLeftCell="A4" zoomScale="55" zoomScaleNormal="100" zoomScaleSheetLayoutView="55" workbookViewId="0">
      <selection activeCell="I22" sqref="I22"/>
    </sheetView>
  </sheetViews>
  <sheetFormatPr defaultColWidth="9" defaultRowHeight="18.75" outlineLevelCol="1" x14ac:dyDescent="0.3"/>
  <cols>
    <col min="1" max="1" width="5.375" style="14" customWidth="1"/>
    <col min="2" max="2" width="20.625" style="5" customWidth="1"/>
    <col min="3" max="3" width="22.25" style="5" customWidth="1"/>
    <col min="4" max="4" width="26.5" style="5" customWidth="1"/>
    <col min="5" max="5" width="14" style="39" hidden="1" customWidth="1" outlineLevel="1"/>
    <col min="6" max="6" width="15.5" style="5" customWidth="1" collapsed="1"/>
    <col min="7" max="7" width="14.5" style="5" customWidth="1"/>
    <col min="8" max="8" width="14.875" style="5" customWidth="1"/>
    <col min="9" max="9" width="18.25" style="5" bestFit="1" customWidth="1"/>
    <col min="10" max="10" width="9" style="5"/>
    <col min="11" max="11" width="22" style="19" bestFit="1" customWidth="1"/>
    <col min="12" max="12" width="16.625" style="5" customWidth="1"/>
    <col min="13" max="13" width="38" style="5" customWidth="1"/>
    <col min="14" max="14" width="9" style="5"/>
    <col min="15" max="15" width="16" style="5" bestFit="1" customWidth="1"/>
    <col min="16" max="16384" width="9" style="5"/>
  </cols>
  <sheetData>
    <row r="1" spans="1:12" x14ac:dyDescent="0.3">
      <c r="G1" s="17"/>
      <c r="H1" s="17"/>
      <c r="I1" s="1"/>
    </row>
    <row r="2" spans="1:12" s="39" customFormat="1" x14ac:dyDescent="0.3">
      <c r="A2" s="14"/>
      <c r="G2" s="17" t="s">
        <v>105</v>
      </c>
      <c r="H2" s="17"/>
      <c r="I2" s="1"/>
      <c r="K2" s="19"/>
    </row>
    <row r="3" spans="1:12" s="39" customFormat="1" x14ac:dyDescent="0.3">
      <c r="A3" s="14"/>
      <c r="G3" s="17" t="s">
        <v>132</v>
      </c>
      <c r="H3" s="17"/>
      <c r="I3" s="1"/>
      <c r="K3" s="19"/>
    </row>
    <row r="4" spans="1:12" s="39" customFormat="1" x14ac:dyDescent="0.3">
      <c r="A4" s="14"/>
      <c r="G4" s="17" t="s">
        <v>133</v>
      </c>
      <c r="H4" s="17"/>
      <c r="I4" s="1"/>
      <c r="K4" s="19"/>
    </row>
    <row r="5" spans="1:12" s="39" customFormat="1" x14ac:dyDescent="0.3">
      <c r="A5" s="14"/>
      <c r="B5" s="41"/>
      <c r="G5" s="17" t="s">
        <v>161</v>
      </c>
      <c r="H5" s="17"/>
      <c r="I5" s="1"/>
      <c r="K5" s="19"/>
    </row>
    <row r="6" spans="1:12" s="39" customFormat="1" x14ac:dyDescent="0.3">
      <c r="A6" s="14"/>
      <c r="G6" s="17"/>
      <c r="H6" s="17"/>
      <c r="I6" s="1"/>
      <c r="K6" s="19"/>
    </row>
    <row r="7" spans="1:12" ht="23.25" x14ac:dyDescent="0.35">
      <c r="B7" s="129"/>
      <c r="G7" s="78" t="s">
        <v>120</v>
      </c>
    </row>
    <row r="8" spans="1:12" ht="42.75" customHeight="1" x14ac:dyDescent="0.3">
      <c r="B8" s="41"/>
      <c r="G8" s="221" t="s">
        <v>77</v>
      </c>
      <c r="H8" s="221"/>
      <c r="I8" s="221"/>
    </row>
    <row r="9" spans="1:12" x14ac:dyDescent="0.3">
      <c r="A9" s="10"/>
      <c r="B9" s="41"/>
    </row>
    <row r="10" spans="1:12" x14ac:dyDescent="0.3">
      <c r="A10" s="163" t="s">
        <v>0</v>
      </c>
      <c r="B10" s="163"/>
      <c r="C10" s="163"/>
      <c r="D10" s="163"/>
      <c r="E10" s="163"/>
      <c r="F10" s="163"/>
      <c r="G10" s="163"/>
      <c r="H10" s="163"/>
      <c r="I10" s="163"/>
    </row>
    <row r="11" spans="1:12" x14ac:dyDescent="0.3">
      <c r="A11" s="163" t="s">
        <v>27</v>
      </c>
      <c r="B11" s="163"/>
      <c r="C11" s="163"/>
      <c r="D11" s="163"/>
      <c r="E11" s="163"/>
      <c r="F11" s="163"/>
      <c r="G11" s="163"/>
      <c r="H11" s="163"/>
      <c r="I11" s="163"/>
    </row>
    <row r="12" spans="1:12" x14ac:dyDescent="0.3">
      <c r="A12" s="163" t="s">
        <v>28</v>
      </c>
      <c r="B12" s="163"/>
      <c r="C12" s="163"/>
      <c r="D12" s="163"/>
      <c r="E12" s="163"/>
      <c r="F12" s="163"/>
      <c r="G12" s="163"/>
      <c r="H12" s="163"/>
      <c r="I12" s="163"/>
    </row>
    <row r="13" spans="1:12" x14ac:dyDescent="0.3">
      <c r="A13" s="163" t="s">
        <v>29</v>
      </c>
      <c r="B13" s="163"/>
      <c r="C13" s="163"/>
      <c r="D13" s="163"/>
      <c r="E13" s="163"/>
      <c r="F13" s="163"/>
      <c r="G13" s="163"/>
      <c r="H13" s="163"/>
      <c r="I13" s="163"/>
    </row>
    <row r="14" spans="1:12" x14ac:dyDescent="0.3">
      <c r="A14" s="163" t="s">
        <v>30</v>
      </c>
      <c r="B14" s="163"/>
      <c r="C14" s="163"/>
      <c r="D14" s="163"/>
      <c r="E14" s="163"/>
      <c r="F14" s="163"/>
      <c r="G14" s="163"/>
      <c r="H14" s="163"/>
      <c r="I14" s="163"/>
    </row>
    <row r="15" spans="1:12" x14ac:dyDescent="0.3">
      <c r="A15" s="163" t="s">
        <v>31</v>
      </c>
      <c r="B15" s="163"/>
      <c r="C15" s="163"/>
      <c r="D15" s="163"/>
      <c r="E15" s="163"/>
      <c r="F15" s="163"/>
      <c r="G15" s="163"/>
      <c r="H15" s="163"/>
      <c r="I15" s="163"/>
    </row>
    <row r="16" spans="1:12" x14ac:dyDescent="0.3">
      <c r="A16" s="10"/>
      <c r="I16" s="103"/>
      <c r="L16" s="103"/>
    </row>
    <row r="17" spans="1:15" x14ac:dyDescent="0.3">
      <c r="I17" s="4" t="s">
        <v>5</v>
      </c>
      <c r="L17" s="103"/>
    </row>
    <row r="18" spans="1:15" ht="58.5" customHeight="1" x14ac:dyDescent="0.3">
      <c r="A18" s="158" t="s">
        <v>4</v>
      </c>
      <c r="B18" s="158" t="s">
        <v>19</v>
      </c>
      <c r="C18" s="158" t="s">
        <v>20</v>
      </c>
      <c r="D18" s="158" t="s">
        <v>24</v>
      </c>
      <c r="E18" s="83" t="s">
        <v>123</v>
      </c>
      <c r="F18" s="79" t="s">
        <v>36</v>
      </c>
      <c r="G18" s="79" t="s">
        <v>100</v>
      </c>
      <c r="H18" s="79" t="s">
        <v>122</v>
      </c>
      <c r="I18" s="158" t="s">
        <v>10</v>
      </c>
      <c r="K18" s="40"/>
      <c r="L18" s="105"/>
    </row>
    <row r="19" spans="1:15" x14ac:dyDescent="0.3">
      <c r="A19" s="158"/>
      <c r="B19" s="158"/>
      <c r="C19" s="158"/>
      <c r="D19" s="158"/>
      <c r="E19" s="83" t="s">
        <v>15</v>
      </c>
      <c r="F19" s="2" t="s">
        <v>15</v>
      </c>
      <c r="G19" s="2" t="s">
        <v>15</v>
      </c>
      <c r="H19" s="2" t="s">
        <v>15</v>
      </c>
      <c r="I19" s="158"/>
    </row>
    <row r="20" spans="1:15" x14ac:dyDescent="0.3">
      <c r="A20" s="11">
        <v>1</v>
      </c>
      <c r="B20" s="2">
        <v>2</v>
      </c>
      <c r="C20" s="2">
        <v>3</v>
      </c>
      <c r="D20" s="2">
        <v>4</v>
      </c>
      <c r="E20" s="83">
        <v>5</v>
      </c>
      <c r="F20" s="2">
        <v>6</v>
      </c>
      <c r="G20" s="2">
        <v>7</v>
      </c>
      <c r="H20" s="2">
        <v>8</v>
      </c>
      <c r="I20" s="107">
        <f>I16</f>
        <v>0</v>
      </c>
      <c r="L20" s="103"/>
    </row>
    <row r="21" spans="1:15" ht="27.75" x14ac:dyDescent="0.4">
      <c r="A21" s="222">
        <v>1</v>
      </c>
      <c r="B21" s="223" t="s">
        <v>25</v>
      </c>
      <c r="C21" s="223" t="str">
        <f>'пр 5 '!C18</f>
        <v>Молодёжь Туруханского района</v>
      </c>
      <c r="D21" s="9" t="s">
        <v>23</v>
      </c>
      <c r="E21" s="102" t="e">
        <f>SUM(E23:E27)</f>
        <v>#REF!</v>
      </c>
      <c r="F21" s="102">
        <f>F24+F25+F23</f>
        <v>20895.267999999996</v>
      </c>
      <c r="G21" s="102">
        <f>G24+G25+G23</f>
        <v>11408.806</v>
      </c>
      <c r="H21" s="102">
        <f>H24+H25+H23</f>
        <v>11409.61</v>
      </c>
      <c r="I21" s="102">
        <f>F21+G21+H21</f>
        <v>43713.683999999994</v>
      </c>
      <c r="K21" s="112"/>
      <c r="L21" s="19"/>
      <c r="M21" s="19"/>
      <c r="O21" s="39"/>
    </row>
    <row r="22" spans="1:15" x14ac:dyDescent="0.3">
      <c r="A22" s="222"/>
      <c r="B22" s="223"/>
      <c r="C22" s="223"/>
      <c r="D22" s="9" t="s">
        <v>6</v>
      </c>
      <c r="E22" s="20"/>
      <c r="F22" s="13"/>
      <c r="G22" s="13"/>
      <c r="H22" s="13"/>
      <c r="I22" s="13"/>
      <c r="L22" s="103"/>
      <c r="O22" s="39"/>
    </row>
    <row r="23" spans="1:15" x14ac:dyDescent="0.3">
      <c r="A23" s="222"/>
      <c r="B23" s="223"/>
      <c r="C23" s="223"/>
      <c r="D23" s="6" t="s">
        <v>40</v>
      </c>
      <c r="E23" s="20"/>
      <c r="F23" s="101">
        <f>F44</f>
        <v>25.928000000000001</v>
      </c>
      <c r="G23" s="20">
        <f t="shared" ref="G23:H23" si="0">G44</f>
        <v>0</v>
      </c>
      <c r="H23" s="20">
        <f t="shared" si="0"/>
        <v>0</v>
      </c>
      <c r="I23" s="101">
        <f>F23+G23+H23</f>
        <v>25.928000000000001</v>
      </c>
      <c r="L23" s="103"/>
      <c r="O23" s="39"/>
    </row>
    <row r="24" spans="1:15" x14ac:dyDescent="0.3">
      <c r="A24" s="222"/>
      <c r="B24" s="223"/>
      <c r="C24" s="223"/>
      <c r="D24" s="9" t="s">
        <v>41</v>
      </c>
      <c r="E24" s="101">
        <f>E31+E38</f>
        <v>2682</v>
      </c>
      <c r="F24" s="101">
        <f>F31+F38+F45</f>
        <v>467.18399999999997</v>
      </c>
      <c r="G24" s="101">
        <f t="shared" ref="G24:H24" si="1">G31+G38+G45</f>
        <v>422</v>
      </c>
      <c r="H24" s="101">
        <f t="shared" si="1"/>
        <v>422</v>
      </c>
      <c r="I24" s="101">
        <f>F24+G24+H24</f>
        <v>1311.184</v>
      </c>
      <c r="L24" s="104"/>
      <c r="O24" s="39"/>
    </row>
    <row r="25" spans="1:15" x14ac:dyDescent="0.3">
      <c r="A25" s="222"/>
      <c r="B25" s="223"/>
      <c r="C25" s="223"/>
      <c r="D25" s="9" t="s">
        <v>26</v>
      </c>
      <c r="E25" s="101" t="e">
        <f>E32+E39+E46+E53</f>
        <v>#REF!</v>
      </c>
      <c r="F25" s="101">
        <f>F32+F39+F46+F53</f>
        <v>20402.155999999995</v>
      </c>
      <c r="G25" s="101">
        <f>G32+G39+G46+G53</f>
        <v>10986.806</v>
      </c>
      <c r="H25" s="101">
        <f>H32+H39+H46+H53</f>
        <v>10987.61</v>
      </c>
      <c r="I25" s="101">
        <f>F25+G25+H25</f>
        <v>42376.572</v>
      </c>
      <c r="L25" s="104"/>
      <c r="O25" s="39"/>
    </row>
    <row r="26" spans="1:15" ht="50.25" x14ac:dyDescent="0.45">
      <c r="A26" s="222"/>
      <c r="B26" s="223"/>
      <c r="C26" s="223"/>
      <c r="D26" s="7" t="s">
        <v>42</v>
      </c>
      <c r="E26" s="20"/>
      <c r="F26" s="20"/>
      <c r="G26" s="20"/>
      <c r="H26" s="20"/>
      <c r="I26" s="13"/>
      <c r="L26" s="103"/>
      <c r="M26" s="128"/>
      <c r="O26" s="39"/>
    </row>
    <row r="27" spans="1:15" x14ac:dyDescent="0.3">
      <c r="A27" s="222"/>
      <c r="B27" s="223"/>
      <c r="C27" s="223"/>
      <c r="D27" s="9" t="s">
        <v>7</v>
      </c>
      <c r="E27" s="20"/>
      <c r="F27" s="20"/>
      <c r="G27" s="20"/>
      <c r="H27" s="20"/>
      <c r="I27" s="13"/>
      <c r="L27" s="103"/>
    </row>
    <row r="28" spans="1:15" x14ac:dyDescent="0.3">
      <c r="A28" s="222" t="s">
        <v>2</v>
      </c>
      <c r="B28" s="224" t="s">
        <v>3</v>
      </c>
      <c r="C28" s="224" t="s">
        <v>82</v>
      </c>
      <c r="D28" s="113" t="s">
        <v>23</v>
      </c>
      <c r="E28" s="114">
        <f>E31+E32</f>
        <v>20071.498</v>
      </c>
      <c r="F28" s="114">
        <f>F31+F32</f>
        <v>20376.917999999998</v>
      </c>
      <c r="G28" s="114">
        <f>G31+G32</f>
        <v>10911.368</v>
      </c>
      <c r="H28" s="114">
        <f>H31+H32</f>
        <v>10912.172</v>
      </c>
      <c r="I28" s="114">
        <f>F28+G28+H28</f>
        <v>42200.457999999999</v>
      </c>
      <c r="L28" s="19"/>
      <c r="M28" s="19"/>
      <c r="O28" s="39"/>
    </row>
    <row r="29" spans="1:15" x14ac:dyDescent="0.3">
      <c r="A29" s="222"/>
      <c r="B29" s="224"/>
      <c r="C29" s="224"/>
      <c r="D29" s="113" t="s">
        <v>6</v>
      </c>
      <c r="E29" s="115"/>
      <c r="F29" s="115"/>
      <c r="G29" s="115"/>
      <c r="H29" s="115"/>
      <c r="I29" s="115"/>
      <c r="L29" s="104"/>
    </row>
    <row r="30" spans="1:15" x14ac:dyDescent="0.3">
      <c r="A30" s="222"/>
      <c r="B30" s="224"/>
      <c r="C30" s="224"/>
      <c r="D30" s="116" t="s">
        <v>40</v>
      </c>
      <c r="E30" s="115"/>
      <c r="F30" s="115"/>
      <c r="G30" s="115"/>
      <c r="H30" s="115"/>
      <c r="I30" s="115"/>
      <c r="L30" s="104"/>
    </row>
    <row r="31" spans="1:15" x14ac:dyDescent="0.3">
      <c r="A31" s="222"/>
      <c r="B31" s="224"/>
      <c r="C31" s="224"/>
      <c r="D31" s="113" t="s">
        <v>41</v>
      </c>
      <c r="E31" s="115">
        <f>'пр к ПП1'!H32+'пр к ПП1'!H33+'пр к ПП1'!H43+'пр к ПП1'!H44</f>
        <v>2682</v>
      </c>
      <c r="F31" s="115">
        <f>'пр к ПП1'!I32+'пр к ПП1'!I33+'пр к ПП1'!I43+'пр к ПП1'!I44</f>
        <v>422</v>
      </c>
      <c r="G31" s="115">
        <f>'пр к ПП1'!J32+'пр к ПП1'!J33+'пр к ПП1'!J43+'пр к ПП1'!J44</f>
        <v>422</v>
      </c>
      <c r="H31" s="115">
        <f>'пр к ПП1'!K32+'пр к ПП1'!K33+'пр к ПП1'!K43+'пр к ПП1'!K44</f>
        <v>422</v>
      </c>
      <c r="I31" s="115">
        <f>F31+G31+H31</f>
        <v>1266</v>
      </c>
      <c r="L31" s="104"/>
      <c r="M31" s="41"/>
      <c r="O31" s="39"/>
    </row>
    <row r="32" spans="1:15" x14ac:dyDescent="0.3">
      <c r="A32" s="222"/>
      <c r="B32" s="224"/>
      <c r="C32" s="224"/>
      <c r="D32" s="113" t="s">
        <v>26</v>
      </c>
      <c r="E32" s="115">
        <f>'пр к ПП1'!H18+'пр к ПП1'!H29+'пр к ПП1'!H35+'пр к ПП1'!H36+'пр к ПП1'!H37+'пр к ПП1'!H38+'пр к ПП1'!H45</f>
        <v>17389.498</v>
      </c>
      <c r="F32" s="115">
        <f>'пр к ПП1'!I18+'пр к ПП1'!I29+'пр к ПП1'!I34</f>
        <v>19954.917999999998</v>
      </c>
      <c r="G32" s="115">
        <f>'пр к ПП1'!J18+'пр к ПП1'!J29+'пр к ПП1'!J34</f>
        <v>10489.368</v>
      </c>
      <c r="H32" s="115">
        <f>'пр к ПП1'!K18+'пр к ПП1'!K29+'пр к ПП1'!K34</f>
        <v>10490.172</v>
      </c>
      <c r="I32" s="115">
        <f>F32+G32+H32</f>
        <v>40934.457999999999</v>
      </c>
      <c r="L32" s="104"/>
      <c r="O32" s="39"/>
    </row>
    <row r="33" spans="1:15" ht="48" x14ac:dyDescent="0.3">
      <c r="A33" s="222"/>
      <c r="B33" s="224"/>
      <c r="C33" s="224"/>
      <c r="D33" s="117" t="s">
        <v>42</v>
      </c>
      <c r="E33" s="115"/>
      <c r="F33" s="115"/>
      <c r="G33" s="115"/>
      <c r="H33" s="115"/>
      <c r="I33" s="115"/>
      <c r="K33" s="127"/>
      <c r="L33" s="104"/>
    </row>
    <row r="34" spans="1:15" x14ac:dyDescent="0.3">
      <c r="A34" s="222"/>
      <c r="B34" s="224"/>
      <c r="C34" s="224"/>
      <c r="D34" s="113" t="s">
        <v>7</v>
      </c>
      <c r="E34" s="115"/>
      <c r="F34" s="115"/>
      <c r="G34" s="115"/>
      <c r="H34" s="115"/>
      <c r="I34" s="115"/>
      <c r="L34" s="104"/>
    </row>
    <row r="35" spans="1:15" x14ac:dyDescent="0.3">
      <c r="A35" s="222" t="s">
        <v>38</v>
      </c>
      <c r="B35" s="224" t="s">
        <v>39</v>
      </c>
      <c r="C35" s="224" t="s">
        <v>87</v>
      </c>
      <c r="D35" s="113" t="s">
        <v>23</v>
      </c>
      <c r="E35" s="114">
        <f>E39+E38</f>
        <v>331.18</v>
      </c>
      <c r="F35" s="114">
        <f>F39+F38</f>
        <v>349.8</v>
      </c>
      <c r="G35" s="114">
        <f>G39+G38</f>
        <v>400</v>
      </c>
      <c r="H35" s="114">
        <f>H39+H38</f>
        <v>400</v>
      </c>
      <c r="I35" s="114">
        <f>F35+G35+H35</f>
        <v>1149.8</v>
      </c>
      <c r="J35" s="104"/>
      <c r="L35" s="19"/>
      <c r="M35" s="19"/>
      <c r="O35" s="39"/>
    </row>
    <row r="36" spans="1:15" x14ac:dyDescent="0.3">
      <c r="A36" s="222"/>
      <c r="B36" s="224"/>
      <c r="C36" s="224"/>
      <c r="D36" s="113" t="s">
        <v>6</v>
      </c>
      <c r="E36" s="115"/>
      <c r="F36" s="115"/>
      <c r="G36" s="115"/>
      <c r="H36" s="115"/>
      <c r="I36" s="115"/>
      <c r="L36" s="104"/>
    </row>
    <row r="37" spans="1:15" x14ac:dyDescent="0.3">
      <c r="A37" s="222"/>
      <c r="B37" s="224"/>
      <c r="C37" s="224"/>
      <c r="D37" s="116" t="s">
        <v>40</v>
      </c>
      <c r="E37" s="115"/>
      <c r="F37" s="115"/>
      <c r="G37" s="115"/>
      <c r="H37" s="115"/>
      <c r="I37" s="115"/>
      <c r="L37" s="104"/>
    </row>
    <row r="38" spans="1:15" x14ac:dyDescent="0.3">
      <c r="A38" s="222"/>
      <c r="B38" s="224"/>
      <c r="C38" s="224"/>
      <c r="D38" s="113" t="s">
        <v>41</v>
      </c>
      <c r="E38" s="115"/>
      <c r="F38" s="115"/>
      <c r="G38" s="115"/>
      <c r="H38" s="115"/>
      <c r="I38" s="115"/>
      <c r="L38" s="19"/>
      <c r="M38" s="19"/>
      <c r="O38" s="39"/>
    </row>
    <row r="39" spans="1:15" x14ac:dyDescent="0.3">
      <c r="A39" s="222"/>
      <c r="B39" s="224"/>
      <c r="C39" s="224"/>
      <c r="D39" s="113" t="s">
        <v>26</v>
      </c>
      <c r="E39" s="115">
        <f>'пр к ПП2'!H16</f>
        <v>331.18</v>
      </c>
      <c r="F39" s="115">
        <f>'пр к ПП2'!I16</f>
        <v>349.8</v>
      </c>
      <c r="G39" s="115">
        <f>'пр к ПП2'!J16</f>
        <v>400</v>
      </c>
      <c r="H39" s="115">
        <f>'пр к ПП2'!K16</f>
        <v>400</v>
      </c>
      <c r="I39" s="115">
        <f>F39+G39+H39</f>
        <v>1149.8</v>
      </c>
      <c r="L39" s="19"/>
      <c r="M39" s="19"/>
      <c r="O39" s="39"/>
    </row>
    <row r="40" spans="1:15" ht="48" x14ac:dyDescent="0.3">
      <c r="A40" s="222"/>
      <c r="B40" s="224"/>
      <c r="C40" s="224"/>
      <c r="D40" s="117" t="s">
        <v>42</v>
      </c>
      <c r="E40" s="115"/>
      <c r="F40" s="115"/>
      <c r="G40" s="115"/>
      <c r="H40" s="115"/>
      <c r="I40" s="115"/>
    </row>
    <row r="41" spans="1:15" x14ac:dyDescent="0.3">
      <c r="A41" s="222"/>
      <c r="B41" s="224"/>
      <c r="C41" s="224"/>
      <c r="D41" s="113" t="s">
        <v>7</v>
      </c>
      <c r="E41" s="118"/>
      <c r="F41" s="118"/>
      <c r="G41" s="118"/>
      <c r="H41" s="118"/>
      <c r="I41" s="118"/>
    </row>
    <row r="42" spans="1:15" x14ac:dyDescent="0.3">
      <c r="A42" s="222" t="s">
        <v>58</v>
      </c>
      <c r="B42" s="224" t="s">
        <v>78</v>
      </c>
      <c r="C42" s="224" t="s">
        <v>80</v>
      </c>
      <c r="D42" s="113" t="s">
        <v>23</v>
      </c>
      <c r="E42" s="114">
        <f>E46+E45</f>
        <v>87.438000000000002</v>
      </c>
      <c r="F42" s="114">
        <f>F46+F45+F44</f>
        <v>158.55000000000001</v>
      </c>
      <c r="G42" s="114">
        <f>G46+G45</f>
        <v>87.438000000000002</v>
      </c>
      <c r="H42" s="114">
        <f>H46+H45</f>
        <v>87.438000000000002</v>
      </c>
      <c r="I42" s="114">
        <f>SUM(F42:H42)</f>
        <v>333.42599999999999</v>
      </c>
    </row>
    <row r="43" spans="1:15" x14ac:dyDescent="0.3">
      <c r="A43" s="222"/>
      <c r="B43" s="224"/>
      <c r="C43" s="224"/>
      <c r="D43" s="113" t="s">
        <v>6</v>
      </c>
      <c r="E43" s="115"/>
      <c r="F43" s="115"/>
      <c r="G43" s="115"/>
      <c r="H43" s="115"/>
      <c r="I43" s="115"/>
    </row>
    <row r="44" spans="1:15" x14ac:dyDescent="0.3">
      <c r="A44" s="222"/>
      <c r="B44" s="224"/>
      <c r="C44" s="224"/>
      <c r="D44" s="116" t="s">
        <v>40</v>
      </c>
      <c r="E44" s="115"/>
      <c r="F44" s="115">
        <f>'пр к ПП3'!I19</f>
        <v>25.928000000000001</v>
      </c>
      <c r="G44" s="115">
        <f>'пр к ПП3'!J19</f>
        <v>0</v>
      </c>
      <c r="H44" s="115">
        <f>'пр к ПП3'!K19</f>
        <v>0</v>
      </c>
      <c r="I44" s="115">
        <f t="shared" ref="I44:I45" si="2">SUM(F44:H44)</f>
        <v>25.928000000000001</v>
      </c>
    </row>
    <row r="45" spans="1:15" x14ac:dyDescent="0.3">
      <c r="A45" s="222"/>
      <c r="B45" s="224"/>
      <c r="C45" s="224"/>
      <c r="D45" s="113" t="s">
        <v>41</v>
      </c>
      <c r="E45" s="115"/>
      <c r="F45" s="115">
        <f>'пр к ПП3'!I21</f>
        <v>45.183999999999997</v>
      </c>
      <c r="G45" s="115">
        <f>'пр к ПП3'!J21</f>
        <v>0</v>
      </c>
      <c r="H45" s="115">
        <f>'пр к ПП3'!K21</f>
        <v>0</v>
      </c>
      <c r="I45" s="115">
        <f t="shared" si="2"/>
        <v>45.183999999999997</v>
      </c>
    </row>
    <row r="46" spans="1:15" x14ac:dyDescent="0.3">
      <c r="A46" s="222"/>
      <c r="B46" s="224"/>
      <c r="C46" s="224"/>
      <c r="D46" s="113" t="s">
        <v>26</v>
      </c>
      <c r="E46" s="115">
        <f>'пр к ПП3'!H22</f>
        <v>87.438000000000002</v>
      </c>
      <c r="F46" s="115">
        <f>'пр к ПП3'!I17</f>
        <v>87.438000000000002</v>
      </c>
      <c r="G46" s="115">
        <f>'пр к ПП3'!J22</f>
        <v>87.438000000000002</v>
      </c>
      <c r="H46" s="115">
        <f>'пр к ПП3'!K22</f>
        <v>87.438000000000002</v>
      </c>
      <c r="I46" s="115">
        <f>SUM(F46:H46)</f>
        <v>262.31400000000002</v>
      </c>
    </row>
    <row r="47" spans="1:15" ht="48" x14ac:dyDescent="0.3">
      <c r="A47" s="222"/>
      <c r="B47" s="224"/>
      <c r="C47" s="224"/>
      <c r="D47" s="117" t="s">
        <v>42</v>
      </c>
      <c r="E47" s="115"/>
      <c r="F47" s="115"/>
      <c r="G47" s="115"/>
      <c r="H47" s="115"/>
      <c r="I47" s="115"/>
    </row>
    <row r="48" spans="1:15" x14ac:dyDescent="0.3">
      <c r="A48" s="222"/>
      <c r="B48" s="224"/>
      <c r="C48" s="224"/>
      <c r="D48" s="113" t="s">
        <v>7</v>
      </c>
      <c r="E48" s="115"/>
      <c r="F48" s="115"/>
      <c r="G48" s="115"/>
      <c r="H48" s="115"/>
      <c r="I48" s="115"/>
    </row>
    <row r="49" spans="1:9" x14ac:dyDescent="0.3">
      <c r="A49" s="222" t="s">
        <v>86</v>
      </c>
      <c r="B49" s="224" t="s">
        <v>79</v>
      </c>
      <c r="C49" s="224" t="s">
        <v>81</v>
      </c>
      <c r="D49" s="113" t="s">
        <v>23</v>
      </c>
      <c r="E49" s="114" t="e">
        <f>E53+E52</f>
        <v>#REF!</v>
      </c>
      <c r="F49" s="114">
        <f>F53+F52</f>
        <v>10</v>
      </c>
      <c r="G49" s="114">
        <f t="shared" ref="G49:H49" si="3">G53+G52</f>
        <v>10</v>
      </c>
      <c r="H49" s="114">
        <f t="shared" si="3"/>
        <v>10</v>
      </c>
      <c r="I49" s="114">
        <f>SUM(F49:H49)</f>
        <v>30</v>
      </c>
    </row>
    <row r="50" spans="1:9" x14ac:dyDescent="0.3">
      <c r="A50" s="222"/>
      <c r="B50" s="224"/>
      <c r="C50" s="224"/>
      <c r="D50" s="113" t="s">
        <v>6</v>
      </c>
      <c r="E50" s="115"/>
      <c r="F50" s="115"/>
      <c r="G50" s="115"/>
      <c r="H50" s="115"/>
      <c r="I50" s="115"/>
    </row>
    <row r="51" spans="1:9" x14ac:dyDescent="0.3">
      <c r="A51" s="222"/>
      <c r="B51" s="224"/>
      <c r="C51" s="224"/>
      <c r="D51" s="116" t="s">
        <v>40</v>
      </c>
      <c r="E51" s="115"/>
      <c r="F51" s="115"/>
      <c r="G51" s="115"/>
      <c r="H51" s="115"/>
      <c r="I51" s="115"/>
    </row>
    <row r="52" spans="1:9" x14ac:dyDescent="0.3">
      <c r="A52" s="222"/>
      <c r="B52" s="224"/>
      <c r="C52" s="224"/>
      <c r="D52" s="113" t="s">
        <v>41</v>
      </c>
      <c r="E52" s="115"/>
      <c r="F52" s="115"/>
      <c r="G52" s="115"/>
      <c r="H52" s="115"/>
      <c r="I52" s="115"/>
    </row>
    <row r="53" spans="1:9" x14ac:dyDescent="0.3">
      <c r="A53" s="222"/>
      <c r="B53" s="224"/>
      <c r="C53" s="224"/>
      <c r="D53" s="113" t="s">
        <v>26</v>
      </c>
      <c r="E53" s="115" t="e">
        <f>#REF!</f>
        <v>#REF!</v>
      </c>
      <c r="F53" s="115">
        <v>10</v>
      </c>
      <c r="G53" s="115">
        <v>10</v>
      </c>
      <c r="H53" s="115">
        <v>10</v>
      </c>
      <c r="I53" s="115">
        <f>SUM(F53:H53)</f>
        <v>30</v>
      </c>
    </row>
    <row r="54" spans="1:9" ht="48" x14ac:dyDescent="0.3">
      <c r="A54" s="222"/>
      <c r="B54" s="224"/>
      <c r="C54" s="224"/>
      <c r="D54" s="117" t="s">
        <v>42</v>
      </c>
      <c r="E54" s="115"/>
      <c r="F54" s="115"/>
      <c r="G54" s="115"/>
      <c r="H54" s="115"/>
      <c r="I54" s="115"/>
    </row>
    <row r="55" spans="1:9" x14ac:dyDescent="0.3">
      <c r="A55" s="222"/>
      <c r="B55" s="224"/>
      <c r="C55" s="224"/>
      <c r="D55" s="113" t="s">
        <v>7</v>
      </c>
      <c r="E55" s="113"/>
      <c r="F55" s="118"/>
      <c r="G55" s="118"/>
      <c r="H55" s="118"/>
      <c r="I55" s="118"/>
    </row>
  </sheetData>
  <mergeCells count="27">
    <mergeCell ref="A42:A48"/>
    <mergeCell ref="B42:B48"/>
    <mergeCell ref="C42:C48"/>
    <mergeCell ref="A49:A55"/>
    <mergeCell ref="B49:B55"/>
    <mergeCell ref="C49:C55"/>
    <mergeCell ref="A35:A41"/>
    <mergeCell ref="B35:B41"/>
    <mergeCell ref="C35:C41"/>
    <mergeCell ref="G8:I8"/>
    <mergeCell ref="A10:I10"/>
    <mergeCell ref="A11:I11"/>
    <mergeCell ref="A12:I12"/>
    <mergeCell ref="A13:I13"/>
    <mergeCell ref="A14:I14"/>
    <mergeCell ref="A28:A34"/>
    <mergeCell ref="B28:B34"/>
    <mergeCell ref="C28:C34"/>
    <mergeCell ref="A18:A19"/>
    <mergeCell ref="B18:B19"/>
    <mergeCell ref="C18:C19"/>
    <mergeCell ref="D18:D19"/>
    <mergeCell ref="A15:I15"/>
    <mergeCell ref="I18:I19"/>
    <mergeCell ref="A21:A27"/>
    <mergeCell ref="B21:B27"/>
    <mergeCell ref="C21:C27"/>
  </mergeCells>
  <pageMargins left="0.78740157480314965" right="0.51" top="0.3" bottom="0.39370078740157483" header="0.31496062992125984" footer="0.31496062992125984"/>
  <pageSetup paperSize="9" scale="60" orientation="portrait" r:id="rId1"/>
  <rowBreaks count="1" manualBreakCount="1">
    <brk id="27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пр к паспорту</vt:lpstr>
      <vt:lpstr>пр к ПП1</vt:lpstr>
      <vt:lpstr>пр к ПП2</vt:lpstr>
      <vt:lpstr>пр к ПП3</vt:lpstr>
      <vt:lpstr>пр 5 </vt:lpstr>
      <vt:lpstr>пр 6</vt:lpstr>
      <vt:lpstr>'пр 5 '!Заголовки_для_печати</vt:lpstr>
      <vt:lpstr>'пр 6'!Заголовки_для_печати</vt:lpstr>
      <vt:lpstr>'пр к ПП1'!Заголовки_для_печати</vt:lpstr>
      <vt:lpstr>'пр 5 '!Область_печати</vt:lpstr>
      <vt:lpstr>'пр 6'!Область_печати</vt:lpstr>
      <vt:lpstr>'пр к паспорту'!Область_печати</vt:lpstr>
      <vt:lpstr>'пр к ПП1'!Область_печати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2019-04-12T08:51:57Z</cp:lastPrinted>
  <dcterms:created xsi:type="dcterms:W3CDTF">2016-10-20T04:37:12Z</dcterms:created>
  <dcterms:modified xsi:type="dcterms:W3CDTF">2019-04-12T08:52:01Z</dcterms:modified>
</cp:coreProperties>
</file>