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19\муниципальные программы - изменения в 2019 году\14    молодежь\Постановление от июля Молодёжь\"/>
    </mc:Choice>
  </mc:AlternateContent>
  <bookViews>
    <workbookView xWindow="0" yWindow="0" windowWidth="21570" windowHeight="8160" tabRatio="921" activeTab="5"/>
  </bookViews>
  <sheets>
    <sheet name="пр к паспорту" sheetId="25" r:id="rId1"/>
    <sheet name="пр к ПП1" sheetId="15" r:id="rId2"/>
    <sheet name="пр к ПП2" sheetId="22" r:id="rId3"/>
    <sheet name="пр к ПП3" sheetId="23" r:id="rId4"/>
    <sheet name="пр 5 " sheetId="5" r:id="rId5"/>
    <sheet name="пр 6" sheetId="6" r:id="rId6"/>
  </sheets>
  <definedNames>
    <definedName name="_xlnm._FilterDatabase" localSheetId="1" hidden="1">'пр к ПП1'!$A$15:$M$17</definedName>
    <definedName name="_xlnm.Print_Titles" localSheetId="4">'пр 5 '!$15:$17</definedName>
    <definedName name="_xlnm.Print_Titles" localSheetId="5">'пр 6'!$18:$20</definedName>
    <definedName name="_xlnm.Print_Titles" localSheetId="1">'пр к ПП1'!$15:$16</definedName>
    <definedName name="_xlnm.Print_Area" localSheetId="4">'пр 5 '!$A$1:$M$35</definedName>
    <definedName name="_xlnm.Print_Area" localSheetId="5">'пр 6'!$A$1:$I$55</definedName>
    <definedName name="_xlnm.Print_Area" localSheetId="0">'пр к паспорту'!$A$1:$K$23</definedName>
    <definedName name="_xlnm.Print_Area" localSheetId="1">'пр к ПП1'!$A$1:$M$49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23" l="1"/>
  <c r="J23" i="23"/>
  <c r="L18" i="23"/>
  <c r="I40" i="15" l="1"/>
  <c r="I20" i="15"/>
  <c r="I19" i="15" s="1"/>
  <c r="L24" i="15"/>
  <c r="L46" i="15"/>
  <c r="L45" i="15"/>
  <c r="L44" i="15"/>
  <c r="I42" i="15"/>
  <c r="I38" i="15"/>
  <c r="I41" i="15"/>
  <c r="I36" i="15"/>
  <c r="G49" i="6"/>
  <c r="H49" i="6"/>
  <c r="F49" i="6"/>
  <c r="I53" i="6"/>
  <c r="K33" i="5"/>
  <c r="L33" i="5"/>
  <c r="M33" i="5" s="1"/>
  <c r="J33" i="5"/>
  <c r="M35" i="5"/>
  <c r="L32" i="5"/>
  <c r="L30" i="5" s="1"/>
  <c r="L20" i="5" s="1"/>
  <c r="K32" i="5"/>
  <c r="K30" i="5" s="1"/>
  <c r="K20" i="5" s="1"/>
  <c r="I23" i="23"/>
  <c r="I49" i="6" l="1"/>
  <c r="L23" i="23"/>
  <c r="J32" i="5"/>
  <c r="J30" i="5" s="1"/>
  <c r="J20" i="5" s="1"/>
  <c r="L42" i="15"/>
  <c r="L41" i="15"/>
  <c r="F46" i="6"/>
  <c r="G45" i="6"/>
  <c r="H45" i="6"/>
  <c r="F45" i="6"/>
  <c r="G44" i="6"/>
  <c r="G23" i="6" s="1"/>
  <c r="H44" i="6"/>
  <c r="H23" i="6" s="1"/>
  <c r="F44" i="6"/>
  <c r="L22" i="23"/>
  <c r="L20" i="23"/>
  <c r="L40" i="15"/>
  <c r="L43" i="15"/>
  <c r="I39" i="15"/>
  <c r="L39" i="15" s="1"/>
  <c r="I37" i="15"/>
  <c r="L33" i="15"/>
  <c r="K49" i="15"/>
  <c r="J49" i="15"/>
  <c r="L49" i="15" s="1"/>
  <c r="K39" i="15"/>
  <c r="J39" i="15"/>
  <c r="K38" i="15"/>
  <c r="J38" i="15"/>
  <c r="K37" i="15"/>
  <c r="J37" i="15"/>
  <c r="K36" i="15"/>
  <c r="K35" i="15" s="1"/>
  <c r="J36" i="15"/>
  <c r="K31" i="15"/>
  <c r="J31" i="15"/>
  <c r="L31" i="15" s="1"/>
  <c r="L23" i="15"/>
  <c r="L22" i="15"/>
  <c r="K21" i="15"/>
  <c r="J21" i="15"/>
  <c r="L21" i="15" s="1"/>
  <c r="L38" i="15" l="1"/>
  <c r="I35" i="15"/>
  <c r="I44" i="6"/>
  <c r="J35" i="15"/>
  <c r="L36" i="15"/>
  <c r="I45" i="6"/>
  <c r="F42" i="6"/>
  <c r="F23" i="6"/>
  <c r="I23" i="6" s="1"/>
  <c r="K21" i="5"/>
  <c r="L21" i="5"/>
  <c r="J21" i="5"/>
  <c r="M21" i="5" l="1"/>
  <c r="L25" i="5"/>
  <c r="K25" i="5"/>
  <c r="J25" i="5"/>
  <c r="K19" i="22"/>
  <c r="J19" i="22"/>
  <c r="I19" i="22"/>
  <c r="L19" i="22" l="1"/>
  <c r="M25" i="5"/>
  <c r="I15" i="5"/>
  <c r="I19" i="5" s="1"/>
  <c r="I20" i="6"/>
  <c r="L17" i="23"/>
  <c r="L19" i="23"/>
  <c r="K32" i="15"/>
  <c r="J32" i="15"/>
  <c r="I28" i="5"/>
  <c r="I32" i="15"/>
  <c r="L34" i="15"/>
  <c r="L48" i="15"/>
  <c r="L47" i="15"/>
  <c r="L37" i="15"/>
  <c r="L35" i="15" s="1"/>
  <c r="L28" i="15"/>
  <c r="L27" i="15"/>
  <c r="L26" i="15"/>
  <c r="L21" i="22"/>
  <c r="L25" i="15"/>
  <c r="L20" i="22"/>
  <c r="L18" i="22"/>
  <c r="L21" i="23"/>
  <c r="M30" i="5" l="1"/>
  <c r="M32" i="5"/>
  <c r="L32" i="15"/>
  <c r="I35" i="5"/>
  <c r="I33" i="5"/>
  <c r="F31" i="6"/>
  <c r="F24" i="6" s="1"/>
  <c r="G31" i="6"/>
  <c r="G24" i="6" s="1"/>
  <c r="H31" i="6"/>
  <c r="H24" i="6" s="1"/>
  <c r="E31" i="6"/>
  <c r="H20" i="15"/>
  <c r="H35" i="15"/>
  <c r="E53" i="6"/>
  <c r="E49" i="6" s="1"/>
  <c r="H23" i="23"/>
  <c r="E46" i="6" s="1"/>
  <c r="E42" i="6" s="1"/>
  <c r="H19" i="22"/>
  <c r="H17" i="22"/>
  <c r="H32" i="15"/>
  <c r="H30" i="15"/>
  <c r="I31" i="5" l="1"/>
  <c r="I31" i="6"/>
  <c r="E24" i="6"/>
  <c r="H19" i="15"/>
  <c r="H29" i="15"/>
  <c r="H16" i="22"/>
  <c r="C21" i="6"/>
  <c r="H22" i="22" l="1"/>
  <c r="I27" i="5" s="1"/>
  <c r="E39" i="6"/>
  <c r="I20" i="5"/>
  <c r="E32" i="6"/>
  <c r="E28" i="6" s="1"/>
  <c r="H18" i="15"/>
  <c r="I30" i="15"/>
  <c r="I29" i="15" s="1"/>
  <c r="I18" i="15" s="1"/>
  <c r="J26" i="5" s="1"/>
  <c r="J30" i="15"/>
  <c r="J29" i="15" s="1"/>
  <c r="K30" i="15"/>
  <c r="K29" i="15" s="1"/>
  <c r="M20" i="5" l="1"/>
  <c r="L30" i="15"/>
  <c r="L29" i="15" s="1"/>
  <c r="E35" i="6"/>
  <c r="I26" i="5"/>
  <c r="I23" i="5"/>
  <c r="E25" i="6"/>
  <c r="I22" i="5" l="1"/>
  <c r="I18" i="5" s="1"/>
  <c r="I25" i="5"/>
  <c r="E21" i="6"/>
  <c r="G46" i="6"/>
  <c r="H46" i="6"/>
  <c r="I46" i="6" l="1"/>
  <c r="H42" i="6"/>
  <c r="L50" i="15"/>
  <c r="G42" i="6" l="1"/>
  <c r="I42" i="6" s="1"/>
  <c r="K17" i="22"/>
  <c r="K16" i="22" s="1"/>
  <c r="J17" i="22"/>
  <c r="J16" i="22" s="1"/>
  <c r="I17" i="22"/>
  <c r="L17" i="22" l="1"/>
  <c r="I16" i="22"/>
  <c r="L16" i="22" s="1"/>
  <c r="J22" i="22"/>
  <c r="K29" i="5" s="1"/>
  <c r="G39" i="6"/>
  <c r="K27" i="5" l="1"/>
  <c r="F39" i="6"/>
  <c r="I22" i="22"/>
  <c r="J29" i="5" s="1"/>
  <c r="J22" i="5" s="1"/>
  <c r="K22" i="22"/>
  <c r="L29" i="5" s="1"/>
  <c r="H39" i="6"/>
  <c r="L27" i="5" l="1"/>
  <c r="I39" i="6"/>
  <c r="M29" i="5"/>
  <c r="J27" i="5"/>
  <c r="M27" i="5" s="1"/>
  <c r="L22" i="22"/>
  <c r="I24" i="6" l="1"/>
  <c r="G35" i="6"/>
  <c r="H35" i="6"/>
  <c r="F35" i="6" l="1"/>
  <c r="I35" i="6" s="1"/>
  <c r="J20" i="15" l="1"/>
  <c r="J19" i="15" s="1"/>
  <c r="J18" i="15" s="1"/>
  <c r="K20" i="15"/>
  <c r="K19" i="15" s="1"/>
  <c r="K18" i="15" s="1"/>
  <c r="L26" i="5" s="1"/>
  <c r="F32" i="6" l="1"/>
  <c r="F25" i="6" s="1"/>
  <c r="L22" i="5"/>
  <c r="L18" i="5" s="1"/>
  <c r="H32" i="6"/>
  <c r="H25" i="6" s="1"/>
  <c r="H21" i="6" s="1"/>
  <c r="G32" i="6"/>
  <c r="G25" i="6" s="1"/>
  <c r="G21" i="6" s="1"/>
  <c r="L20" i="15"/>
  <c r="K26" i="5"/>
  <c r="K22" i="5" s="1"/>
  <c r="K18" i="5" s="1"/>
  <c r="F21" i="6" l="1"/>
  <c r="I21" i="6" s="1"/>
  <c r="I25" i="6"/>
  <c r="L23" i="5"/>
  <c r="F28" i="6"/>
  <c r="K23" i="5"/>
  <c r="H28" i="6"/>
  <c r="G28" i="6"/>
  <c r="J18" i="5"/>
  <c r="L19" i="15"/>
  <c r="L18" i="15" s="1"/>
  <c r="M18" i="5" l="1"/>
  <c r="M22" i="5"/>
  <c r="M26" i="5"/>
  <c r="J23" i="5"/>
  <c r="M23" i="5" s="1"/>
  <c r="I28" i="6"/>
  <c r="I32" i="6"/>
</calcChain>
</file>

<file path=xl/comments1.xml><?xml version="1.0" encoding="utf-8"?>
<comments xmlns="http://schemas.openxmlformats.org/spreadsheetml/2006/main">
  <authors>
    <author>Гончаров</author>
  </authors>
  <commentList>
    <comment ref="D27" authorId="0" shapeId="0">
      <text>
        <r>
          <rPr>
            <b/>
            <sz val="9"/>
            <color indexed="81"/>
            <rFont val="Tahoma"/>
            <family val="2"/>
            <charset val="204"/>
          </rPr>
          <t>Гончаров:</t>
        </r>
        <r>
          <rPr>
            <sz val="9"/>
            <color indexed="81"/>
            <rFont val="Tahoma"/>
            <family val="2"/>
            <charset val="204"/>
          </rPr>
          <t xml:space="preserve">
241</t>
        </r>
      </text>
    </comment>
  </commentList>
</comments>
</file>

<file path=xl/sharedStrings.xml><?xml version="1.0" encoding="utf-8"?>
<sst xmlns="http://schemas.openxmlformats.org/spreadsheetml/2006/main" count="432" uniqueCount="163">
  <si>
    <t>ИНФОРМАЦИЯ</t>
  </si>
  <si>
    <t>ПЕРЕЧЕНЬ</t>
  </si>
  <si>
    <t>1.1.</t>
  </si>
  <si>
    <t>Подпрограмма 1</t>
  </si>
  <si>
    <t>№ п/п</t>
  </si>
  <si>
    <t>(тыс. рублей)</t>
  </si>
  <si>
    <t>в том числе:</t>
  </si>
  <si>
    <t>внебюджетные источники</t>
  </si>
  <si>
    <t>Наименование главного распорядителя бюджетных средств (далее - ГРБС)</t>
  </si>
  <si>
    <t>Код бюджетной классификации</t>
  </si>
  <si>
    <t>Итого на очередной финансовый год и плановый период</t>
  </si>
  <si>
    <t>ГРБС</t>
  </si>
  <si>
    <t>РзПр</t>
  </si>
  <si>
    <t>ЦСР</t>
  </si>
  <si>
    <t>ВР</t>
  </si>
  <si>
    <t>план</t>
  </si>
  <si>
    <t>Х</t>
  </si>
  <si>
    <t>в том числе по ГРБС:</t>
  </si>
  <si>
    <t>всего расходные обязательства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</si>
  <si>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</si>
  <si>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</si>
  <si>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всего расходные обязательства по подпрограмме муниципальной программы Туруханского района</t>
  </si>
  <si>
    <t>внебюджетных фондов</t>
  </si>
  <si>
    <t>всего</t>
  </si>
  <si>
    <t>Уровень бюджетной системы / источники финансирования</t>
  </si>
  <si>
    <t>Муниципальная программа Туруханского района</t>
  </si>
  <si>
    <t>районный бюджет</t>
  </si>
  <si>
    <t>об источниках финансирования подпрограмм, отдельных</t>
  </si>
  <si>
    <t>мероприятий муниципальной программы Туруханского района</t>
  </si>
  <si>
    <t xml:space="preserve">(средства районного бюджета, в том числе средства, </t>
  </si>
  <si>
    <t>поступившие из бюджетов других уровней бюджетной системы,</t>
  </si>
  <si>
    <t>бюджетов государственных внебюджетных фондов)</t>
  </si>
  <si>
    <t>Цели, задачи, мероприятия подпрограммы</t>
  </si>
  <si>
    <t>Расходы по годам реализации программы (тыс. 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</si>
  <si>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</si>
  <si>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</si>
  <si>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2019 год</t>
  </si>
  <si>
    <t>Администрация Туруханского района</t>
  </si>
  <si>
    <t>1.2.</t>
  </si>
  <si>
    <t>Подпрограмма 2</t>
  </si>
  <si>
    <t>федеральный бюджет</t>
  </si>
  <si>
    <t>краевой бюджет</t>
  </si>
  <si>
    <t>бюджеты муниципальных образований Туруханского района</t>
  </si>
  <si>
    <t>всего расходные обязательства по муниципальной программе Туруханского района</t>
  </si>
  <si>
    <t>ресурсном обеспечении муниципальной программы Туруханского района за счет средств районного бюджета,</t>
  </si>
  <si>
    <t>в том числе средств, поступивших из бюджетов других уровней бюджетной системы и бюджетов государственных</t>
  </si>
  <si>
    <t>1.1</t>
  </si>
  <si>
    <t>1.2</t>
  </si>
  <si>
    <t>ВСЕГО</t>
  </si>
  <si>
    <t>Управление культуры и молодёжной политики администрации Туруханского района</t>
  </si>
  <si>
    <t>Итого по мероприятию</t>
  </si>
  <si>
    <t>Управление культуры и молодёжной политки администрации Туруханского района</t>
  </si>
  <si>
    <t>244</t>
  </si>
  <si>
    <t>0707</t>
  </si>
  <si>
    <t xml:space="preserve">Создание оптимальных условий обеспечивающих полноценный отдых подростков, их оздоровление и занятость в каникулярный период до 10 подростков ежегодно. Повышение профессионального уровня специалистов, использование инновационных форм работы. Информирование подрастающего поколения через информационно-техническое оснащение. </t>
  </si>
  <si>
    <t xml:space="preserve">Организация деятельности по созданию  по месту жительства сети подростковых клубов военно-патриотической, спортивной и краеведческой направленности, их развитие </t>
  </si>
  <si>
    <t>540</t>
  </si>
  <si>
    <t>Увеличение охвата молодежи мероприятиями патриотической направленности до 100 человек ежегодно</t>
  </si>
  <si>
    <t>1.3.</t>
  </si>
  <si>
    <t>мероприятий подпрограммы 1 «Вовлечение молодёжи Туруханского района в социальную практику»</t>
  </si>
  <si>
    <t>Цель подпрограммы: Создание условий успешной социализации и эффективной самореализации молодёжи Туруханского района</t>
  </si>
  <si>
    <t>Появление эффективных механизмов включения молодежи в процессы социально общественного и культурного развития Туруханского района. Увеличение численности молодежи участвующей в акциях, конкурсах и молодежных проектах на 100 человек ежегодно. Сокращение негативных общественно опасных проявлений в молодежной среде таких как: преступность, наркомания, алкоголизм. Увеличение численности молодежи выбирающих здоровый образ жизни и формирование ответственного отношения к своему здоровью</t>
  </si>
  <si>
    <t>мероприятий подпрограммы 2 «Развитие системы патриотического воспитания молодёжи Туруханского района»</t>
  </si>
  <si>
    <t>Цель подпрограммы: Создание условий для дальнейшего развития и совершенствования системы патриотического воспитания</t>
  </si>
  <si>
    <t>1.3</t>
  </si>
  <si>
    <t>2.3.</t>
  </si>
  <si>
    <t>2.4.</t>
  </si>
  <si>
    <t>Грантовая поддержка лучших проектов по патриотическому и гражданскому воспитанию детей и молодёжи среди общественных объединений, подростковых клубов по месту жительства и центров патриотического воспитания</t>
  </si>
  <si>
    <t>Софинансирование затрат на приобретение жилья в собственность молодых семей</t>
  </si>
  <si>
    <t>Администрациия Туруханского района</t>
  </si>
  <si>
    <t>Улучшение жилищных условий молодым семьям</t>
  </si>
  <si>
    <t>Софинансирование расходных обязательств муниципальных образований Красноярского края на предоставление социальных выплат молодым семьям на приобретение (строительство) жилья бюджетам муниципальных образований Красноярского края за счет средств федерального бюджета</t>
  </si>
  <si>
    <t>1003</t>
  </si>
  <si>
    <t>Софинансирование расходных обязательств муниципальных образований Красноярского края на предоставление социальных выплат молодым семьям на приобретение (строительство) жилья бюджетам муниципальных образований Красноярского края за счет средств краевого бюджета</t>
  </si>
  <si>
    <t>Итого по подпрограмме</t>
  </si>
  <si>
    <t>мероприятий подпрограммы 3 «Обеспечение жильем молодых семей в Туруханском районе»</t>
  </si>
  <si>
    <t>к муниципальной программе Туруханского района "Молодёжь Туруханского района"</t>
  </si>
  <si>
    <t>Подпрограмма 3</t>
  </si>
  <si>
    <t>Подпрограмма 4</t>
  </si>
  <si>
    <t>Обеспечение жильем молодых семей в Туруханском районе</t>
  </si>
  <si>
    <t>Поддержка социально ориентированных некоммерческих организаций Туруханского района</t>
  </si>
  <si>
    <t>Вовлечение молодёжи Туруханского района в социальную практику</t>
  </si>
  <si>
    <t>Развитие системы патриотического воспитания молодёжи Туруханского района»</t>
  </si>
  <si>
    <t>2.5.</t>
  </si>
  <si>
    <t>Обеспечение деятельности подведомственных учреждений</t>
  </si>
  <si>
    <t>1.4.</t>
  </si>
  <si>
    <t>Развитие системы патриотического воспитания молодёжи Туруханского района</t>
  </si>
  <si>
    <t>1410081900</t>
  </si>
  <si>
    <t>1410081910</t>
  </si>
  <si>
    <t>1410081920</t>
  </si>
  <si>
    <t>1410074560</t>
  </si>
  <si>
    <t>1410080610</t>
  </si>
  <si>
    <t>111</t>
  </si>
  <si>
    <t>112</t>
  </si>
  <si>
    <t>119</t>
  </si>
  <si>
    <t>1410080650</t>
  </si>
  <si>
    <t>1410082800</t>
  </si>
  <si>
    <t>1420081950</t>
  </si>
  <si>
    <t>2020 год</t>
  </si>
  <si>
    <t>1.4</t>
  </si>
  <si>
    <t>Приложение 2
к подпрограмме 1 «Вовлечение молодёжи Туруханского района в социальную практику»</t>
  </si>
  <si>
    <t>Приложение 2
к подпрограмме 2 «Развитие системы патриотического воспитания молодёжи Туруханского района»</t>
  </si>
  <si>
    <t>Приложение 2
к подпрограмме 3 «Обеспечение жильем молодых семей в Туруханском районе»</t>
  </si>
  <si>
    <t>Приложение № 6</t>
  </si>
  <si>
    <t>1420081960</t>
  </si>
  <si>
    <t>360</t>
  </si>
  <si>
    <t>Территориальное управление администрации Туруханского района</t>
  </si>
  <si>
    <t>242</t>
  </si>
  <si>
    <t>14100S4560</t>
  </si>
  <si>
    <t>2.6.</t>
  </si>
  <si>
    <t>Обеспечение деятельности подведомственных учреждений за счет прочих доходов от оказания платных услуг (работ)</t>
  </si>
  <si>
    <t>1420083800</t>
  </si>
  <si>
    <t xml:space="preserve">Создание условий успешной социализации и эффективной самореализации молодежи </t>
  </si>
  <si>
    <t>Создание условий, направленных на формирование здорового образа жизни в молодёжной среде</t>
  </si>
  <si>
    <t>Развитие системы комплексной профилактической работы в Туруханском районе, обеспечивающей сокращение масштабов распространения алкоголизма, наркомании и сопутствующих заболеваний среди молодежи, детей и подростков</t>
  </si>
  <si>
    <t>Поддержка деятельности муниципальных молодёжных центров за счет средств местного бюджета</t>
  </si>
  <si>
    <t>Поддержка деятельности муниципальных молодёжных центров за счет средств краевого бюджета</t>
  </si>
  <si>
    <t>Создание эффективной системы патриотического воспитания, обеспечивающей оптимальные условия развития у молодежи гражданственности и патриотизма</t>
  </si>
  <si>
    <t>Приложение № 7</t>
  </si>
  <si>
    <t>Молодёжь Туруханского района</t>
  </si>
  <si>
    <t>2021 год</t>
  </si>
  <si>
    <t>2018 год</t>
  </si>
  <si>
    <t xml:space="preserve">Трудовое
воспитание несовершеннолетних граждан в возрасте 14-17 лет
</t>
  </si>
  <si>
    <t>1410010430</t>
  </si>
  <si>
    <t>Задача 2. Развивать инфраструктуру и кадровый потенциал молодёжной политики Туруханского района</t>
  </si>
  <si>
    <t>Задача 1. Развивать молодёжные общественные объединения, действующие на территории Туруханского района, вовлекать молодёжь в общественную деятельность</t>
  </si>
  <si>
    <t>Задача 1. Апробировать и внедрять современные формы, методы работы в области патриотического воспитания молодёжи.</t>
  </si>
  <si>
    <t>Цель: Поддержка в решении жилищной проблемы молодых семей, признанных в установленном порядке нуждающимися в улучшении жилищных условий.</t>
  </si>
  <si>
    <t>Задача. Предоставить молодым семьям социальные выплаты на приобретение жилья или строительство индивидуального жилого дома</t>
  </si>
  <si>
    <t>Приложение № 1</t>
  </si>
  <si>
    <t>к постановлению</t>
  </si>
  <si>
    <t>администрации Туруханского района</t>
  </si>
  <si>
    <t>1410084010</t>
  </si>
  <si>
    <t>Приложение № 2</t>
  </si>
  <si>
    <t>Приложение № 3</t>
  </si>
  <si>
    <t>Приложение № 4</t>
  </si>
  <si>
    <t>Приложение № 5</t>
  </si>
  <si>
    <t>Приложение 
к паспорту муниципальной программы "Молодёжь Туруханского района"</t>
  </si>
  <si>
    <t>целевых показателей муниципальной программы "Молодёжь Туруханского района"</t>
  </si>
  <si>
    <t>с указанием планируемых к достижению значений в результате реализации муниципальной программы "Развитие малого и среднего предпринимательства на территории Туруханского района"</t>
  </si>
  <si>
    <t>Цели, целевые показатели муниципальной программы Туруханского района</t>
  </si>
  <si>
    <t>Единица измерения</t>
  </si>
  <si>
    <t>Годы реализации муниципальной программы</t>
  </si>
  <si>
    <t>2017 год</t>
  </si>
  <si>
    <t>Годы до конца реализации муниципальной программы Туруханского района в пятилетнем интервале</t>
  </si>
  <si>
    <t>2025 год</t>
  </si>
  <si>
    <t>2030 год</t>
  </si>
  <si>
    <t>Создание условий для развития потенциала молодёжи и его реализации в интересах развития Туруханского района</t>
  </si>
  <si>
    <t>Численность молодёжи Туруханского района, участвующей в акциях, конкурсах и молодёжных проектах</t>
  </si>
  <si>
    <t>чел.</t>
  </si>
  <si>
    <t>Удельный вес детей и молодёжи регулярно участвующей в работе патриотических объединений и клубов</t>
  </si>
  <si>
    <t>%</t>
  </si>
  <si>
    <t>Количество молодых семей, улучшивших жилищные условия при получении социальных выплат</t>
  </si>
  <si>
    <t>ед.</t>
  </si>
  <si>
    <t>Доля жителей Туруханского района, принявших участие в ходе реализации социальных проектов</t>
  </si>
  <si>
    <t>0804</t>
  </si>
  <si>
    <t>14300L4971</t>
  </si>
  <si>
    <t>14300L4970</t>
  </si>
  <si>
    <t>14300S1800</t>
  </si>
  <si>
    <t xml:space="preserve">от 23.07.2019 № 629 -п </t>
  </si>
  <si>
    <t xml:space="preserve">от 23.07.2019 № 629 - п </t>
  </si>
  <si>
    <t xml:space="preserve">от 23.07.2019  № 629 - п </t>
  </si>
  <si>
    <t>от 23.07.2019  № 629 - 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</si>
</sst>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_(* #,##0.00_);_(* \(#,##0.00\);_(* &quot;-&quot;??_);_(@_)"/>
    <numFmt numFmtId="166" formatCode="#,##0.000"/>
    <numFmt numFmtId="167" formatCode="_-* #,##0_р_._-;\-* #,##0_р_._-;_-* &quot;-&quot;??_р_._-;_-@_-"/>
    <numFmt numFmtId="168" formatCode="0.000"/>
    <numFmt numFmtId="169" formatCode="_-* #,##0.000_р_._-;\-* #,##0.000_р_._-;_-* &quot;-&quot;??_р_._-;_-@_-"/>
  </numFmts>
  <fonts count="22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2"/>
      <charset val="204"/>
    </font>
    <font>
      <b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22"/>
      <name val="Times New Roman"/>
      <family val="2"/>
      <charset val="204"/>
    </font>
    <font>
      <sz val="24"/>
      <name val="Times New Roman"/>
      <family val="2"/>
      <charset val="204"/>
    </font>
    <font>
      <sz val="18"/>
      <name val="Times New Roman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</cellStyleXfs>
  <cellXfs count="23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164" fontId="4" fillId="0" borderId="1" xfId="2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3" fillId="0" borderId="0" xfId="2" applyFont="1"/>
    <xf numFmtId="164" fontId="4" fillId="0" borderId="1" xfId="2" applyFont="1" applyBorder="1" applyAlignment="1">
      <alignment vertical="center" wrapText="1"/>
    </xf>
    <xf numFmtId="166" fontId="3" fillId="0" borderId="0" xfId="0" applyNumberFormat="1" applyFont="1"/>
    <xf numFmtId="166" fontId="6" fillId="3" borderId="1" xfId="5" applyNumberFormat="1" applyFont="1" applyFill="1" applyBorder="1" applyAlignment="1" applyProtection="1">
      <alignment horizontal="center" vertical="center"/>
    </xf>
    <xf numFmtId="0" fontId="3" fillId="0" borderId="1" xfId="0" applyFont="1" applyBorder="1"/>
    <xf numFmtId="0" fontId="4" fillId="0" borderId="1" xfId="5" applyFont="1" applyBorder="1" applyAlignment="1">
      <alignment horizontal="justify" vertical="center"/>
    </xf>
    <xf numFmtId="0" fontId="9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166" fontId="6" fillId="3" borderId="1" xfId="5" applyNumberFormat="1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left" vertical="center" wrapText="1"/>
    </xf>
    <xf numFmtId="0" fontId="6" fillId="2" borderId="1" xfId="5" applyFont="1" applyFill="1" applyBorder="1" applyAlignment="1">
      <alignment horizontal="center" vertical="center" wrapText="1"/>
    </xf>
    <xf numFmtId="166" fontId="6" fillId="2" borderId="1" xfId="5" applyNumberFormat="1" applyFont="1" applyFill="1" applyBorder="1" applyAlignment="1">
      <alignment horizontal="center" vertical="center"/>
    </xf>
    <xf numFmtId="0" fontId="10" fillId="0" borderId="0" xfId="0" applyFont="1"/>
    <xf numFmtId="166" fontId="10" fillId="0" borderId="0" xfId="0" applyNumberFormat="1" applyFont="1"/>
    <xf numFmtId="49" fontId="4" fillId="2" borderId="1" xfId="5" applyNumberFormat="1" applyFont="1" applyFill="1" applyBorder="1" applyAlignment="1">
      <alignment horizontal="center" vertical="center"/>
    </xf>
    <xf numFmtId="49" fontId="4" fillId="2" borderId="1" xfId="5" applyNumberFormat="1" applyFont="1" applyFill="1" applyBorder="1" applyAlignment="1">
      <alignment horizontal="center" vertical="center" wrapText="1"/>
    </xf>
    <xf numFmtId="49" fontId="4" fillId="0" borderId="1" xfId="5" applyNumberFormat="1" applyFont="1" applyFill="1" applyBorder="1" applyAlignment="1">
      <alignment horizontal="center" vertical="center"/>
    </xf>
    <xf numFmtId="166" fontId="4" fillId="2" borderId="1" xfId="5" applyNumberFormat="1" applyFont="1" applyFill="1" applyBorder="1" applyAlignment="1" applyProtection="1">
      <alignment horizontal="center" vertical="center"/>
    </xf>
    <xf numFmtId="166" fontId="4" fillId="0" borderId="1" xfId="5" applyNumberFormat="1" applyFont="1" applyFill="1" applyBorder="1" applyAlignment="1" applyProtection="1">
      <alignment horizontal="center" vertical="center"/>
    </xf>
    <xf numFmtId="164" fontId="6" fillId="0" borderId="1" xfId="2" applyFont="1" applyBorder="1" applyAlignment="1">
      <alignment horizontal="center" vertical="center"/>
    </xf>
    <xf numFmtId="0" fontId="3" fillId="0" borderId="0" xfId="0" applyFont="1"/>
    <xf numFmtId="167" fontId="3" fillId="0" borderId="0" xfId="2" applyNumberFormat="1" applyFont="1"/>
    <xf numFmtId="168" fontId="3" fillId="0" borderId="0" xfId="0" applyNumberFormat="1" applyFont="1"/>
    <xf numFmtId="49" fontId="4" fillId="0" borderId="1" xfId="5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5" applyFont="1" applyBorder="1" applyAlignment="1">
      <alignment horizontal="left" vertical="center" wrapText="1"/>
    </xf>
    <xf numFmtId="49" fontId="4" fillId="0" borderId="1" xfId="5" applyNumberFormat="1" applyFont="1" applyBorder="1" applyAlignment="1">
      <alignment horizontal="center" vertical="center"/>
    </xf>
    <xf numFmtId="49" fontId="4" fillId="0" borderId="1" xfId="5" applyNumberFormat="1" applyFont="1" applyBorder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left" vertical="center" wrapText="1"/>
    </xf>
    <xf numFmtId="49" fontId="4" fillId="0" borderId="6" xfId="5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166" fontId="4" fillId="0" borderId="1" xfId="5" applyNumberFormat="1" applyFont="1" applyBorder="1" applyAlignment="1">
      <alignment horizontal="center" vertical="center"/>
    </xf>
    <xf numFmtId="49" fontId="4" fillId="4" borderId="1" xfId="5" applyNumberFormat="1" applyFont="1" applyFill="1" applyBorder="1" applyAlignment="1">
      <alignment horizontal="center" vertical="center"/>
    </xf>
    <xf numFmtId="166" fontId="4" fillId="4" borderId="1" xfId="5" applyNumberFormat="1" applyFont="1" applyFill="1" applyBorder="1" applyAlignment="1">
      <alignment horizontal="center" vertical="center"/>
    </xf>
    <xf numFmtId="49" fontId="4" fillId="4" borderId="1" xfId="5" applyNumberFormat="1" applyFont="1" applyFill="1" applyBorder="1" applyAlignment="1">
      <alignment horizontal="center" vertical="center" wrapText="1"/>
    </xf>
    <xf numFmtId="49" fontId="4" fillId="0" borderId="1" xfId="5" applyNumberFormat="1" applyFont="1" applyBorder="1" applyAlignment="1">
      <alignment horizontal="center" vertical="center"/>
    </xf>
    <xf numFmtId="49" fontId="4" fillId="0" borderId="6" xfId="5" applyNumberFormat="1" applyFont="1" applyBorder="1" applyAlignment="1">
      <alignment horizontal="center" vertical="center"/>
    </xf>
    <xf numFmtId="0" fontId="4" fillId="0" borderId="1" xfId="5" applyNumberFormat="1" applyFont="1" applyFill="1" applyBorder="1" applyAlignment="1" applyProtection="1">
      <alignment horizontal="left" vertical="center" wrapText="1"/>
    </xf>
    <xf numFmtId="49" fontId="4" fillId="0" borderId="6" xfId="5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5" applyFont="1" applyFill="1" applyBorder="1" applyAlignment="1">
      <alignment horizontal="left" vertical="center" wrapText="1"/>
    </xf>
    <xf numFmtId="0" fontId="4" fillId="2" borderId="1" xfId="5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6" xfId="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5" applyNumberFormat="1" applyFont="1" applyFill="1" applyBorder="1" applyAlignment="1" applyProtection="1">
      <alignment horizontal="center" vertical="center"/>
    </xf>
    <xf numFmtId="0" fontId="4" fillId="0" borderId="1" xfId="5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66" fontId="4" fillId="0" borderId="1" xfId="5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5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5" applyNumberFormat="1" applyFont="1" applyBorder="1" applyAlignment="1">
      <alignment horizontal="center" vertical="center"/>
    </xf>
    <xf numFmtId="0" fontId="4" fillId="0" borderId="1" xfId="5" applyFont="1" applyBorder="1" applyAlignment="1">
      <alignment horizontal="left" vertical="center" wrapText="1"/>
    </xf>
    <xf numFmtId="16" fontId="4" fillId="0" borderId="1" xfId="5" applyNumberFormat="1" applyFont="1" applyBorder="1" applyAlignment="1">
      <alignment horizontal="center" vertical="center"/>
    </xf>
    <xf numFmtId="0" fontId="4" fillId="0" borderId="5" xfId="5" applyFont="1" applyFill="1" applyBorder="1" applyAlignment="1">
      <alignment horizontal="left" vertical="center" wrapText="1"/>
    </xf>
    <xf numFmtId="168" fontId="4" fillId="0" borderId="1" xfId="5" applyNumberFormat="1" applyFont="1" applyBorder="1" applyAlignment="1">
      <alignment horizontal="center" vertical="center"/>
    </xf>
    <xf numFmtId="168" fontId="3" fillId="0" borderId="0" xfId="0" applyNumberFormat="1" applyFont="1" applyFill="1" applyAlignment="1">
      <alignment vertical="center"/>
    </xf>
    <xf numFmtId="166" fontId="3" fillId="0" borderId="0" xfId="0" applyNumberFormat="1" applyFont="1" applyFill="1" applyAlignment="1">
      <alignment vertical="center"/>
    </xf>
    <xf numFmtId="166" fontId="6" fillId="0" borderId="1" xfId="5" applyNumberFormat="1" applyFont="1" applyBorder="1" applyAlignment="1">
      <alignment vertical="center" wrapText="1"/>
    </xf>
    <xf numFmtId="166" fontId="0" fillId="0" borderId="0" xfId="0" applyNumberFormat="1"/>
    <xf numFmtId="0" fontId="8" fillId="0" borderId="1" xfId="0" applyFont="1" applyBorder="1" applyAlignment="1">
      <alignment horizontal="center" vertical="center" wrapText="1"/>
    </xf>
    <xf numFmtId="168" fontId="2" fillId="0" borderId="1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vertical="center" wrapText="1"/>
    </xf>
    <xf numFmtId="168" fontId="4" fillId="0" borderId="1" xfId="2" applyNumberFormat="1" applyFont="1" applyFill="1" applyBorder="1" applyAlignment="1">
      <alignment vertical="center" wrapText="1"/>
    </xf>
    <xf numFmtId="168" fontId="4" fillId="0" borderId="0" xfId="0" applyNumberFormat="1" applyFont="1"/>
    <xf numFmtId="2" fontId="4" fillId="0" borderId="1" xfId="2" applyNumberFormat="1" applyFont="1" applyFill="1" applyBorder="1" applyAlignment="1">
      <alignment horizontal="right" wrapText="1"/>
    </xf>
    <xf numFmtId="169" fontId="4" fillId="0" borderId="1" xfId="2" applyNumberFormat="1" applyFont="1" applyBorder="1" applyAlignment="1">
      <alignment vertical="center" wrapText="1"/>
    </xf>
    <xf numFmtId="169" fontId="6" fillId="0" borderId="1" xfId="2" applyNumberFormat="1" applyFont="1" applyBorder="1" applyAlignment="1">
      <alignment vertical="center" wrapText="1"/>
    </xf>
    <xf numFmtId="164" fontId="3" fillId="0" borderId="0" xfId="0" applyNumberFormat="1" applyFont="1"/>
    <xf numFmtId="169" fontId="3" fillId="0" borderId="0" xfId="0" applyNumberFormat="1" applyFont="1"/>
    <xf numFmtId="167" fontId="3" fillId="0" borderId="0" xfId="0" applyNumberFormat="1" applyFont="1"/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5" xfId="5" applyFont="1" applyFill="1" applyBorder="1" applyAlignment="1">
      <alignment horizontal="left" vertical="center" wrapText="1"/>
    </xf>
    <xf numFmtId="168" fontId="4" fillId="0" borderId="1" xfId="2" applyNumberFormat="1" applyFont="1" applyFill="1" applyBorder="1" applyAlignment="1">
      <alignment vertical="center"/>
    </xf>
    <xf numFmtId="2" fontId="4" fillId="0" borderId="1" xfId="2" applyNumberFormat="1" applyFont="1" applyFill="1" applyBorder="1" applyAlignment="1">
      <alignment vertical="center"/>
    </xf>
    <xf numFmtId="164" fontId="17" fillId="0" borderId="0" xfId="2" applyFont="1"/>
    <xf numFmtId="0" fontId="2" fillId="0" borderId="1" xfId="0" applyFont="1" applyFill="1" applyBorder="1" applyAlignment="1">
      <alignment vertical="center" wrapText="1"/>
    </xf>
    <xf numFmtId="169" fontId="6" fillId="0" borderId="1" xfId="2" applyNumberFormat="1" applyFont="1" applyFill="1" applyBorder="1" applyAlignment="1">
      <alignment vertical="center" wrapText="1"/>
    </xf>
    <xf numFmtId="169" fontId="4" fillId="0" borderId="1" xfId="2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164" fontId="4" fillId="0" borderId="1" xfId="2" applyFont="1" applyFill="1" applyBorder="1" applyAlignment="1">
      <alignment vertical="center" wrapText="1"/>
    </xf>
    <xf numFmtId="49" fontId="4" fillId="0" borderId="1" xfId="5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5" applyNumberFormat="1" applyFont="1" applyFill="1" applyBorder="1" applyAlignment="1">
      <alignment horizontal="center" vertical="center" wrapText="1"/>
    </xf>
    <xf numFmtId="49" fontId="4" fillId="0" borderId="1" xfId="5" applyNumberFormat="1" applyFont="1" applyBorder="1" applyAlignment="1">
      <alignment horizontal="center" vertical="center"/>
    </xf>
    <xf numFmtId="0" fontId="4" fillId="0" borderId="1" xfId="5" applyFont="1" applyBorder="1" applyAlignment="1">
      <alignment horizontal="left" vertical="center" wrapText="1"/>
    </xf>
    <xf numFmtId="49" fontId="4" fillId="0" borderId="1" xfId="5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8" fontId="0" fillId="0" borderId="0" xfId="0" applyNumberFormat="1"/>
    <xf numFmtId="169" fontId="3" fillId="0" borderId="0" xfId="2" applyNumberFormat="1" applyFont="1"/>
    <xf numFmtId="0" fontId="18" fillId="0" borderId="0" xfId="0" applyFont="1"/>
    <xf numFmtId="168" fontId="19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4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/>
    <xf numFmtId="0" fontId="0" fillId="0" borderId="8" xfId="0" applyBorder="1" applyAlignment="1"/>
    <xf numFmtId="49" fontId="4" fillId="0" borderId="1" xfId="4" applyNumberFormat="1" applyFont="1" applyFill="1" applyBorder="1" applyAlignment="1" applyProtection="1">
      <alignment horizontal="center" vertical="center"/>
    </xf>
    <xf numFmtId="0" fontId="20" fillId="0" borderId="1" xfId="4" applyFont="1" applyBorder="1" applyAlignment="1">
      <alignment horizontal="left" vertical="center" wrapText="1"/>
    </xf>
    <xf numFmtId="0" fontId="4" fillId="0" borderId="1" xfId="4" applyNumberFormat="1" applyFont="1" applyFill="1" applyBorder="1" applyAlignment="1" applyProtection="1">
      <alignment horizontal="center" vertical="center"/>
    </xf>
    <xf numFmtId="0" fontId="4" fillId="0" borderId="0" xfId="4" applyNumberFormat="1" applyFont="1" applyFill="1" applyBorder="1" applyAlignment="1" applyProtection="1">
      <alignment horizontal="center" vertical="center"/>
    </xf>
    <xf numFmtId="0" fontId="21" fillId="0" borderId="1" xfId="4" applyFont="1" applyBorder="1" applyAlignment="1">
      <alignment horizontal="center" vertical="center"/>
    </xf>
    <xf numFmtId="0" fontId="21" fillId="0" borderId="0" xfId="4" applyFont="1" applyBorder="1" applyAlignment="1">
      <alignment horizontal="center" vertical="center"/>
    </xf>
    <xf numFmtId="0" fontId="4" fillId="5" borderId="1" xfId="4" applyNumberFormat="1" applyFont="1" applyFill="1" applyBorder="1" applyAlignment="1" applyProtection="1">
      <alignment horizontal="center" vertical="center"/>
    </xf>
    <xf numFmtId="0" fontId="4" fillId="5" borderId="0" xfId="4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/>
    </xf>
    <xf numFmtId="49" fontId="4" fillId="0" borderId="1" xfId="5" applyNumberFormat="1" applyFont="1" applyBorder="1" applyAlignment="1">
      <alignment horizontal="center" vertical="center"/>
    </xf>
    <xf numFmtId="0" fontId="4" fillId="0" borderId="1" xfId="5" applyFont="1" applyBorder="1" applyAlignment="1">
      <alignment horizontal="left" vertical="center" wrapText="1"/>
    </xf>
    <xf numFmtId="168" fontId="4" fillId="0" borderId="1" xfId="2" applyNumberFormat="1" applyFont="1" applyFill="1" applyBorder="1" applyAlignment="1">
      <alignment horizontal="right" wrapText="1"/>
    </xf>
    <xf numFmtId="0" fontId="19" fillId="0" borderId="0" xfId="0" applyFont="1"/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4" applyNumberFormat="1" applyFont="1" applyFill="1" applyBorder="1" applyAlignment="1" applyProtection="1">
      <alignment horizontal="left" vertical="center" wrapText="1"/>
    </xf>
    <xf numFmtId="0" fontId="6" fillId="0" borderId="3" xfId="4" applyNumberFormat="1" applyFont="1" applyFill="1" applyBorder="1" applyAlignment="1" applyProtection="1">
      <alignment horizontal="left" vertical="center" wrapText="1"/>
    </xf>
    <xf numFmtId="0" fontId="6" fillId="0" borderId="4" xfId="4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5" applyFont="1" applyBorder="1" applyAlignment="1">
      <alignment horizontal="left" vertical="center" wrapText="1"/>
    </xf>
    <xf numFmtId="0" fontId="4" fillId="0" borderId="7" xfId="5" applyFont="1" applyBorder="1" applyAlignment="1">
      <alignment horizontal="left" vertical="center" wrapText="1"/>
    </xf>
    <xf numFmtId="0" fontId="4" fillId="0" borderId="6" xfId="5" applyFont="1" applyBorder="1" applyAlignment="1">
      <alignment horizontal="left" vertical="center" wrapText="1"/>
    </xf>
    <xf numFmtId="49" fontId="4" fillId="0" borderId="5" xfId="5" applyNumberFormat="1" applyFont="1" applyBorder="1" applyAlignment="1">
      <alignment horizontal="center" vertical="center"/>
    </xf>
    <xf numFmtId="49" fontId="4" fillId="0" borderId="7" xfId="5" applyNumberFormat="1" applyFont="1" applyBorder="1" applyAlignment="1">
      <alignment horizontal="center" vertical="center"/>
    </xf>
    <xf numFmtId="49" fontId="4" fillId="0" borderId="6" xfId="5" applyNumberFormat="1" applyFont="1" applyBorder="1" applyAlignment="1">
      <alignment horizontal="center" vertical="center"/>
    </xf>
    <xf numFmtId="49" fontId="4" fillId="0" borderId="5" xfId="5" applyNumberFormat="1" applyFont="1" applyBorder="1" applyAlignment="1">
      <alignment horizontal="center" vertical="center" wrapText="1"/>
    </xf>
    <xf numFmtId="49" fontId="4" fillId="0" borderId="7" xfId="5" applyNumberFormat="1" applyFont="1" applyBorder="1" applyAlignment="1">
      <alignment horizontal="center" vertical="center" wrapText="1"/>
    </xf>
    <xf numFmtId="49" fontId="4" fillId="0" borderId="6" xfId="5" applyNumberFormat="1" applyFont="1" applyBorder="1" applyAlignment="1">
      <alignment horizontal="center" vertical="center" wrapText="1"/>
    </xf>
    <xf numFmtId="16" fontId="4" fillId="0" borderId="1" xfId="5" applyNumberFormat="1" applyFont="1" applyBorder="1" applyAlignment="1">
      <alignment horizontal="center" vertical="center"/>
    </xf>
    <xf numFmtId="0" fontId="4" fillId="0" borderId="1" xfId="5" applyFont="1" applyBorder="1" applyAlignment="1">
      <alignment horizontal="left" vertical="center" wrapText="1"/>
    </xf>
    <xf numFmtId="49" fontId="4" fillId="0" borderId="1" xfId="5" applyNumberFormat="1" applyFont="1" applyFill="1" applyBorder="1" applyAlignment="1">
      <alignment horizontal="center" vertical="center"/>
    </xf>
    <xf numFmtId="49" fontId="4" fillId="0" borderId="1" xfId="5" applyNumberFormat="1" applyFont="1" applyFill="1" applyBorder="1" applyAlignment="1">
      <alignment horizontal="center" vertical="center" wrapText="1"/>
    </xf>
    <xf numFmtId="49" fontId="4" fillId="0" borderId="5" xfId="5" applyNumberFormat="1" applyFont="1" applyFill="1" applyBorder="1" applyAlignment="1">
      <alignment horizontal="center" vertical="center"/>
    </xf>
    <xf numFmtId="49" fontId="4" fillId="0" borderId="7" xfId="5" applyNumberFormat="1" applyFont="1" applyFill="1" applyBorder="1" applyAlignment="1">
      <alignment horizontal="center" vertical="center"/>
    </xf>
    <xf numFmtId="49" fontId="4" fillId="0" borderId="6" xfId="5" applyNumberFormat="1" applyFont="1" applyFill="1" applyBorder="1" applyAlignment="1">
      <alignment horizontal="center" vertical="center"/>
    </xf>
    <xf numFmtId="49" fontId="4" fillId="0" borderId="5" xfId="5" applyNumberFormat="1" applyFont="1" applyFill="1" applyBorder="1" applyAlignment="1">
      <alignment horizontal="center" vertical="center" wrapText="1"/>
    </xf>
    <xf numFmtId="49" fontId="4" fillId="0" borderId="7" xfId="5" applyNumberFormat="1" applyFont="1" applyFill="1" applyBorder="1" applyAlignment="1">
      <alignment horizontal="center" vertical="center" wrapText="1"/>
    </xf>
    <xf numFmtId="49" fontId="4" fillId="0" borderId="6" xfId="5" applyNumberFormat="1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3" borderId="1" xfId="5" applyFont="1" applyFill="1" applyBorder="1" applyAlignment="1">
      <alignment horizontal="left" vertical="center" wrapText="1"/>
    </xf>
    <xf numFmtId="49" fontId="4" fillId="0" borderId="1" xfId="5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left" vertical="center" wrapText="1"/>
    </xf>
    <xf numFmtId="0" fontId="6" fillId="3" borderId="3" xfId="5" applyFont="1" applyFill="1" applyBorder="1" applyAlignment="1">
      <alignment horizontal="left" vertical="center" wrapText="1"/>
    </xf>
    <xf numFmtId="0" fontId="6" fillId="3" borderId="4" xfId="5" applyFont="1" applyFill="1" applyBorder="1" applyAlignment="1">
      <alignment horizontal="left" vertical="center" wrapText="1"/>
    </xf>
    <xf numFmtId="49" fontId="4" fillId="0" borderId="5" xfId="5" applyNumberFormat="1" applyFont="1" applyFill="1" applyBorder="1" applyAlignment="1" applyProtection="1">
      <alignment horizontal="center" vertical="center"/>
    </xf>
    <xf numFmtId="49" fontId="4" fillId="0" borderId="6" xfId="5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0" borderId="7" xfId="5" applyNumberFormat="1" applyFont="1" applyFill="1" applyBorder="1" applyAlignment="1" applyProtection="1">
      <alignment horizontal="center" vertical="center"/>
    </xf>
    <xf numFmtId="0" fontId="6" fillId="0" borderId="1" xfId="5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6" fillId="0" borderId="1" xfId="5" applyFont="1" applyBorder="1" applyAlignment="1">
      <alignment horizontal="left"/>
    </xf>
    <xf numFmtId="0" fontId="4" fillId="0" borderId="5" xfId="5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6" fillId="3" borderId="1" xfId="5" applyNumberFormat="1" applyFont="1" applyFill="1" applyBorder="1" applyAlignment="1" applyProtection="1">
      <alignment horizontal="left" vertical="center" wrapText="1"/>
    </xf>
    <xf numFmtId="49" fontId="4" fillId="0" borderId="1" xfId="5" applyNumberFormat="1" applyFont="1" applyFill="1" applyBorder="1" applyAlignment="1" applyProtection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3" fillId="0" borderId="2" xfId="4" applyFont="1" applyFill="1" applyBorder="1" applyAlignment="1">
      <alignment horizontal="left" vertical="center" wrapText="1"/>
    </xf>
    <xf numFmtId="0" fontId="13" fillId="0" borderId="3" xfId="4" applyFont="1" applyFill="1" applyBorder="1" applyAlignment="1">
      <alignment horizontal="left" vertical="center" wrapText="1"/>
    </xf>
    <xf numFmtId="0" fontId="13" fillId="0" borderId="4" xfId="4" applyFont="1" applyFill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</cellXfs>
  <cellStyles count="6">
    <cellStyle name="Гиперссылка" xfId="1" builtinId="8"/>
    <cellStyle name="Обычный" xfId="0" builtinId="0"/>
    <cellStyle name="Обычный 2" xfId="4"/>
    <cellStyle name="Обычный 3" xfId="5"/>
    <cellStyle name="Финансовый" xfId="2" builtinId="3"/>
    <cellStyle name="Финансовый 3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zoomScale="60" workbookViewId="0">
      <selection activeCell="G6" sqref="G6"/>
    </sheetView>
  </sheetViews>
  <sheetFormatPr defaultColWidth="9" defaultRowHeight="15.75" x14ac:dyDescent="0.25"/>
  <cols>
    <col min="1" max="1" width="9" style="1"/>
    <col min="2" max="2" width="6.5" style="3" customWidth="1"/>
    <col min="3" max="3" width="55.5" style="1" customWidth="1"/>
    <col min="4" max="5" width="11.5" style="3" customWidth="1"/>
    <col min="6" max="6" width="11" style="1" customWidth="1"/>
    <col min="7" max="7" width="11.625" style="1" customWidth="1"/>
    <col min="8" max="8" width="12" style="1" customWidth="1"/>
    <col min="9" max="9" width="11.5" style="1" customWidth="1"/>
    <col min="10" max="10" width="12.875" style="1" customWidth="1"/>
    <col min="11" max="13" width="12" style="1" customWidth="1"/>
    <col min="14" max="16384" width="9" style="1"/>
  </cols>
  <sheetData>
    <row r="1" spans="1:13" ht="18.75" x14ac:dyDescent="0.25">
      <c r="G1" s="17"/>
    </row>
    <row r="2" spans="1:13" ht="18.75" x14ac:dyDescent="0.25">
      <c r="G2" s="17"/>
    </row>
    <row r="3" spans="1:13" ht="18.75" x14ac:dyDescent="0.25">
      <c r="G3" s="17" t="s">
        <v>129</v>
      </c>
    </row>
    <row r="4" spans="1:13" ht="18.75" x14ac:dyDescent="0.25">
      <c r="G4" s="17" t="s">
        <v>130</v>
      </c>
    </row>
    <row r="5" spans="1:13" ht="18.75" x14ac:dyDescent="0.25">
      <c r="G5" s="17" t="s">
        <v>131</v>
      </c>
    </row>
    <row r="6" spans="1:13" ht="18.75" x14ac:dyDescent="0.25">
      <c r="G6" s="17" t="s">
        <v>159</v>
      </c>
    </row>
    <row r="8" spans="1:13" ht="79.5" customHeight="1" x14ac:dyDescent="0.25">
      <c r="G8" s="164" t="s">
        <v>137</v>
      </c>
      <c r="H8" s="164"/>
      <c r="I8" s="164"/>
      <c r="J8" s="128"/>
      <c r="K8" s="128"/>
      <c r="L8" s="128"/>
      <c r="M8" s="128"/>
    </row>
    <row r="9" spans="1:13" ht="18.75" x14ac:dyDescent="0.25">
      <c r="B9" s="127"/>
    </row>
    <row r="10" spans="1:13" ht="18.75" x14ac:dyDescent="0.25">
      <c r="B10" s="127"/>
    </row>
    <row r="11" spans="1:13" ht="18.75" x14ac:dyDescent="0.25">
      <c r="B11" s="165" t="s">
        <v>1</v>
      </c>
      <c r="C11" s="165"/>
      <c r="D11" s="165"/>
      <c r="E11" s="165"/>
      <c r="F11" s="165"/>
      <c r="G11" s="165"/>
      <c r="H11" s="165"/>
      <c r="I11" s="165"/>
      <c r="J11" s="165"/>
      <c r="K11" s="129"/>
      <c r="L11" s="129"/>
      <c r="M11" s="129"/>
    </row>
    <row r="12" spans="1:13" ht="19.5" customHeight="1" x14ac:dyDescent="0.25">
      <c r="A12" s="166" t="s">
        <v>138</v>
      </c>
      <c r="B12" s="166"/>
      <c r="C12" s="166"/>
      <c r="D12" s="166"/>
      <c r="E12" s="166"/>
      <c r="F12" s="166"/>
      <c r="G12" s="166"/>
      <c r="H12" s="166"/>
      <c r="I12" s="166"/>
      <c r="J12" s="130"/>
      <c r="K12" s="129"/>
      <c r="L12" s="129"/>
      <c r="M12" s="129"/>
    </row>
    <row r="13" spans="1:13" ht="39" customHeight="1" x14ac:dyDescent="0.25">
      <c r="B13" s="166" t="s">
        <v>139</v>
      </c>
      <c r="C13" s="166"/>
      <c r="D13" s="166"/>
      <c r="E13" s="166"/>
      <c r="F13" s="166"/>
      <c r="G13" s="166"/>
      <c r="H13" s="166"/>
      <c r="I13" s="166"/>
      <c r="J13" s="130"/>
      <c r="K13" s="129"/>
      <c r="L13" s="129"/>
      <c r="M13" s="129"/>
    </row>
    <row r="14" spans="1:13" ht="18.75" x14ac:dyDescent="0.25">
      <c r="B14" s="127"/>
      <c r="C14" s="131"/>
      <c r="D14" s="132"/>
      <c r="E14" s="132"/>
      <c r="F14" s="131"/>
      <c r="G14" s="131"/>
      <c r="H14" s="131"/>
      <c r="I14" s="131"/>
      <c r="J14" s="131"/>
      <c r="K14" s="131"/>
      <c r="L14" s="131"/>
      <c r="M14" s="131"/>
    </row>
    <row r="15" spans="1:13" ht="15.75" customHeight="1" x14ac:dyDescent="0.25">
      <c r="B15" s="126" t="s">
        <v>4</v>
      </c>
      <c r="C15" s="160" t="s">
        <v>140</v>
      </c>
      <c r="D15" s="160" t="s">
        <v>141</v>
      </c>
      <c r="E15" s="167" t="s">
        <v>142</v>
      </c>
      <c r="F15" s="168"/>
      <c r="G15" s="168"/>
      <c r="H15" s="168"/>
      <c r="I15" s="168"/>
      <c r="J15" s="168"/>
      <c r="K15" s="169"/>
      <c r="L15" s="133"/>
      <c r="M15" s="134"/>
    </row>
    <row r="16" spans="1:13" ht="67.5" customHeight="1" x14ac:dyDescent="0.25">
      <c r="B16" s="126"/>
      <c r="C16" s="160"/>
      <c r="D16" s="160"/>
      <c r="E16" s="158" t="s">
        <v>143</v>
      </c>
      <c r="F16" s="158" t="s">
        <v>121</v>
      </c>
      <c r="G16" s="158" t="s">
        <v>36</v>
      </c>
      <c r="H16" s="158" t="s">
        <v>98</v>
      </c>
      <c r="I16" s="158" t="s">
        <v>120</v>
      </c>
      <c r="J16" s="160" t="s">
        <v>144</v>
      </c>
      <c r="K16" s="160"/>
      <c r="L16" s="133"/>
      <c r="M16" s="133"/>
    </row>
    <row r="17" spans="2:13" ht="15.75" customHeight="1" x14ac:dyDescent="0.25">
      <c r="B17" s="126"/>
      <c r="C17" s="160"/>
      <c r="D17" s="160"/>
      <c r="E17" s="159"/>
      <c r="F17" s="159"/>
      <c r="G17" s="159"/>
      <c r="H17" s="159"/>
      <c r="I17" s="159"/>
      <c r="J17" s="126" t="s">
        <v>145</v>
      </c>
      <c r="K17" s="126" t="s">
        <v>146</v>
      </c>
      <c r="L17" s="133"/>
      <c r="M17" s="133"/>
    </row>
    <row r="18" spans="2:13" x14ac:dyDescent="0.25">
      <c r="B18" s="126">
        <v>1</v>
      </c>
      <c r="C18" s="126">
        <v>2</v>
      </c>
      <c r="D18" s="126">
        <v>3</v>
      </c>
      <c r="E18" s="126">
        <v>4</v>
      </c>
      <c r="F18" s="126">
        <v>5</v>
      </c>
      <c r="G18" s="126">
        <v>6</v>
      </c>
      <c r="H18" s="126">
        <v>7</v>
      </c>
      <c r="I18" s="126">
        <v>8</v>
      </c>
      <c r="J18" s="126">
        <v>9</v>
      </c>
      <c r="K18" s="126">
        <v>10</v>
      </c>
      <c r="L18" s="135"/>
      <c r="M18" s="135"/>
    </row>
    <row r="19" spans="2:13" ht="18" customHeight="1" x14ac:dyDescent="0.25">
      <c r="B19" s="136">
        <v>1</v>
      </c>
      <c r="C19" s="161" t="s">
        <v>147</v>
      </c>
      <c r="D19" s="162"/>
      <c r="E19" s="162"/>
      <c r="F19" s="162"/>
      <c r="G19" s="162"/>
      <c r="H19" s="162"/>
      <c r="I19" s="162"/>
      <c r="J19" s="162"/>
      <c r="K19" s="163"/>
      <c r="L19" s="137"/>
      <c r="M19" s="138"/>
    </row>
    <row r="20" spans="2:13" ht="48" customHeight="1" x14ac:dyDescent="0.25">
      <c r="B20" s="139" t="s">
        <v>2</v>
      </c>
      <c r="C20" s="140" t="s">
        <v>148</v>
      </c>
      <c r="D20" s="141" t="s">
        <v>149</v>
      </c>
      <c r="E20" s="141">
        <v>2478</v>
      </c>
      <c r="F20" s="141">
        <v>2480</v>
      </c>
      <c r="G20" s="141">
        <v>2550</v>
      </c>
      <c r="H20" s="141">
        <v>2550</v>
      </c>
      <c r="I20" s="141">
        <v>2550</v>
      </c>
      <c r="J20" s="141">
        <v>2555</v>
      </c>
      <c r="K20" s="141">
        <v>2555</v>
      </c>
      <c r="L20" s="142"/>
      <c r="M20" s="142"/>
    </row>
    <row r="21" spans="2:13" ht="52.5" customHeight="1" x14ac:dyDescent="0.25">
      <c r="B21" s="139" t="s">
        <v>38</v>
      </c>
      <c r="C21" s="140" t="s">
        <v>150</v>
      </c>
      <c r="D21" s="141" t="s">
        <v>151</v>
      </c>
      <c r="E21" s="141">
        <v>5.7</v>
      </c>
      <c r="F21" s="143">
        <v>5.7</v>
      </c>
      <c r="G21" s="143">
        <v>6</v>
      </c>
      <c r="H21" s="143">
        <v>6</v>
      </c>
      <c r="I21" s="143">
        <v>6</v>
      </c>
      <c r="J21" s="143">
        <v>6</v>
      </c>
      <c r="K21" s="143">
        <v>6</v>
      </c>
      <c r="L21" s="144"/>
      <c r="M21" s="144"/>
    </row>
    <row r="22" spans="2:13" ht="58.5" customHeight="1" x14ac:dyDescent="0.25">
      <c r="B22" s="139" t="s">
        <v>58</v>
      </c>
      <c r="C22" s="140" t="s">
        <v>152</v>
      </c>
      <c r="D22" s="143" t="s">
        <v>153</v>
      </c>
      <c r="E22" s="143">
        <v>1</v>
      </c>
      <c r="F22" s="145">
        <v>1</v>
      </c>
      <c r="G22" s="145">
        <v>2</v>
      </c>
      <c r="H22" s="145">
        <v>2</v>
      </c>
      <c r="I22" s="145">
        <v>2</v>
      </c>
      <c r="J22" s="145">
        <v>2</v>
      </c>
      <c r="K22" s="145">
        <v>2</v>
      </c>
      <c r="L22" s="146"/>
      <c r="M22" s="147"/>
    </row>
    <row r="23" spans="2:13" ht="60.75" customHeight="1" x14ac:dyDescent="0.25">
      <c r="B23" s="148" t="s">
        <v>85</v>
      </c>
      <c r="C23" s="149" t="s">
        <v>154</v>
      </c>
      <c r="D23" s="141" t="s">
        <v>151</v>
      </c>
      <c r="E23" s="141">
        <v>0</v>
      </c>
      <c r="F23" s="150">
        <v>0</v>
      </c>
      <c r="G23" s="150">
        <v>0</v>
      </c>
      <c r="H23" s="150">
        <v>0</v>
      </c>
      <c r="I23" s="150">
        <v>0</v>
      </c>
      <c r="J23" s="150">
        <v>0</v>
      </c>
      <c r="K23" s="150">
        <v>0</v>
      </c>
    </row>
  </sheetData>
  <mergeCells count="14">
    <mergeCell ref="H16:H17"/>
    <mergeCell ref="I16:I17"/>
    <mergeCell ref="J16:K16"/>
    <mergeCell ref="C19:K19"/>
    <mergeCell ref="G8:I8"/>
    <mergeCell ref="B11:J11"/>
    <mergeCell ref="A12:I12"/>
    <mergeCell ref="B13:I13"/>
    <mergeCell ref="C15:C17"/>
    <mergeCell ref="D15:D17"/>
    <mergeCell ref="E15:K15"/>
    <mergeCell ref="E16:E17"/>
    <mergeCell ref="F16:F17"/>
    <mergeCell ref="G16:G17"/>
  </mergeCells>
  <pageMargins left="0.5" right="0.28000000000000003" top="0.32" bottom="0.32" header="0.31496062992125984" footer="0.31496062992125984"/>
  <pageSetup paperSize="9" scale="79" orientation="landscape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P59"/>
  <sheetViews>
    <sheetView topLeftCell="A3" zoomScale="70" zoomScaleNormal="70" zoomScaleSheetLayoutView="75" workbookViewId="0">
      <selection activeCell="L8" sqref="L8"/>
    </sheetView>
  </sheetViews>
  <sheetFormatPr defaultColWidth="9" defaultRowHeight="18.75" outlineLevelCol="1" x14ac:dyDescent="0.25"/>
  <cols>
    <col min="1" max="1" width="4.625" style="26" customWidth="1"/>
    <col min="2" max="2" width="38.375" style="17" customWidth="1"/>
    <col min="3" max="3" width="34.5" style="17" customWidth="1"/>
    <col min="4" max="5" width="7.375" style="17" customWidth="1"/>
    <col min="6" max="6" width="13.125" style="17" customWidth="1"/>
    <col min="7" max="7" width="5.75" style="17" customWidth="1"/>
    <col min="8" max="8" width="13.75" style="17" hidden="1" customWidth="1" outlineLevel="1"/>
    <col min="9" max="9" width="15.125" style="17" customWidth="1" collapsed="1"/>
    <col min="10" max="10" width="14.75" style="17" customWidth="1"/>
    <col min="11" max="11" width="14" style="17" customWidth="1"/>
    <col min="12" max="12" width="17.125" style="17" customWidth="1"/>
    <col min="13" max="13" width="24.5" style="17" customWidth="1"/>
    <col min="14" max="16384" width="9" style="17"/>
  </cols>
  <sheetData>
    <row r="1" spans="1:13" ht="0.75" hidden="1" customHeight="1" x14ac:dyDescent="0.25"/>
    <row r="2" spans="1:13" hidden="1" x14ac:dyDescent="0.25"/>
    <row r="3" spans="1:13" x14ac:dyDescent="0.25">
      <c r="A3" s="75"/>
    </row>
    <row r="4" spans="1:13" x14ac:dyDescent="0.25">
      <c r="A4" s="155"/>
    </row>
    <row r="5" spans="1:13" x14ac:dyDescent="0.25">
      <c r="A5" s="116"/>
      <c r="L5" s="17" t="s">
        <v>133</v>
      </c>
    </row>
    <row r="6" spans="1:13" x14ac:dyDescent="0.25">
      <c r="A6" s="116"/>
      <c r="L6" s="17" t="s">
        <v>130</v>
      </c>
    </row>
    <row r="7" spans="1:13" x14ac:dyDescent="0.25">
      <c r="A7" s="116"/>
      <c r="L7" s="17" t="s">
        <v>131</v>
      </c>
    </row>
    <row r="8" spans="1:13" x14ac:dyDescent="0.25">
      <c r="A8" s="116"/>
      <c r="L8" s="17" t="s">
        <v>160</v>
      </c>
    </row>
    <row r="9" spans="1:13" x14ac:dyDescent="0.25">
      <c r="A9" s="116"/>
    </row>
    <row r="10" spans="1:13" ht="77.25" customHeight="1" x14ac:dyDescent="0.25">
      <c r="A10" s="75"/>
      <c r="L10" s="164" t="s">
        <v>100</v>
      </c>
      <c r="M10" s="164"/>
    </row>
    <row r="11" spans="1:13" x14ac:dyDescent="0.25">
      <c r="A11" s="75"/>
    </row>
    <row r="12" spans="1:13" x14ac:dyDescent="0.25">
      <c r="A12" s="202" t="s">
        <v>1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  <row r="13" spans="1:13" x14ac:dyDescent="0.25">
      <c r="A13" s="202" t="s">
        <v>59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  <row r="14" spans="1:13" ht="12.75" customHeight="1" x14ac:dyDescent="0.25"/>
    <row r="15" spans="1:13" s="18" customFormat="1" ht="32.25" customHeight="1" x14ac:dyDescent="0.25">
      <c r="A15" s="203" t="s">
        <v>4</v>
      </c>
      <c r="B15" s="203" t="s">
        <v>32</v>
      </c>
      <c r="C15" s="203" t="s">
        <v>11</v>
      </c>
      <c r="D15" s="203" t="s">
        <v>9</v>
      </c>
      <c r="E15" s="203"/>
      <c r="F15" s="203"/>
      <c r="G15" s="203"/>
      <c r="H15" s="80"/>
      <c r="I15" s="203" t="s">
        <v>33</v>
      </c>
      <c r="J15" s="203"/>
      <c r="K15" s="203"/>
      <c r="L15" s="203"/>
      <c r="M15" s="203" t="s">
        <v>34</v>
      </c>
    </row>
    <row r="16" spans="1:13" s="18" customFormat="1" ht="94.5" customHeight="1" x14ac:dyDescent="0.25">
      <c r="A16" s="203"/>
      <c r="B16" s="203"/>
      <c r="C16" s="203"/>
      <c r="D16" s="69" t="s">
        <v>11</v>
      </c>
      <c r="E16" s="69" t="s">
        <v>12</v>
      </c>
      <c r="F16" s="69" t="s">
        <v>13</v>
      </c>
      <c r="G16" s="69" t="s">
        <v>14</v>
      </c>
      <c r="H16" s="80">
        <v>2018</v>
      </c>
      <c r="I16" s="74">
        <v>2019</v>
      </c>
      <c r="J16" s="74">
        <v>2020</v>
      </c>
      <c r="K16" s="69">
        <v>2021</v>
      </c>
      <c r="L16" s="69" t="s">
        <v>35</v>
      </c>
      <c r="M16" s="203"/>
    </row>
    <row r="17" spans="1:16" s="18" customFormat="1" ht="15.75" x14ac:dyDescent="0.25">
      <c r="A17" s="69">
        <v>1</v>
      </c>
      <c r="B17" s="69">
        <v>2</v>
      </c>
      <c r="C17" s="69">
        <v>3</v>
      </c>
      <c r="D17" s="69">
        <v>4</v>
      </c>
      <c r="E17" s="69">
        <v>5</v>
      </c>
      <c r="F17" s="69">
        <v>6</v>
      </c>
      <c r="G17" s="69">
        <v>7</v>
      </c>
      <c r="H17" s="80">
        <v>8</v>
      </c>
      <c r="I17" s="69">
        <v>9</v>
      </c>
      <c r="J17" s="69">
        <v>10</v>
      </c>
      <c r="K17" s="69">
        <v>11</v>
      </c>
      <c r="L17" s="69">
        <v>12</v>
      </c>
      <c r="M17" s="69">
        <v>13</v>
      </c>
    </row>
    <row r="18" spans="1:16" s="5" customFormat="1" ht="40.5" customHeight="1" x14ac:dyDescent="0.3">
      <c r="A18" s="205" t="s">
        <v>60</v>
      </c>
      <c r="B18" s="205"/>
      <c r="C18" s="205"/>
      <c r="D18" s="205"/>
      <c r="E18" s="205"/>
      <c r="F18" s="205"/>
      <c r="G18" s="205"/>
      <c r="H18" s="89">
        <f>H19+H29</f>
        <v>20071.498</v>
      </c>
      <c r="I18" s="89">
        <f>I19+I29</f>
        <v>21023.218000000001</v>
      </c>
      <c r="J18" s="89">
        <f>J19+J29</f>
        <v>10911.368</v>
      </c>
      <c r="K18" s="89">
        <f>K19+K29</f>
        <v>10912.172</v>
      </c>
      <c r="L18" s="89">
        <f>L19+L29</f>
        <v>42846.758000000002</v>
      </c>
      <c r="M18" s="89"/>
      <c r="O18" s="21"/>
      <c r="P18" s="21"/>
    </row>
    <row r="19" spans="1:16" s="5" customFormat="1" ht="36.75" customHeight="1" x14ac:dyDescent="0.3">
      <c r="A19" s="196" t="s">
        <v>125</v>
      </c>
      <c r="B19" s="197"/>
      <c r="C19" s="197"/>
      <c r="D19" s="197"/>
      <c r="E19" s="197"/>
      <c r="F19" s="197"/>
      <c r="G19" s="198"/>
      <c r="H19" s="27">
        <f>H20</f>
        <v>4423.21</v>
      </c>
      <c r="I19" s="27">
        <f>I20</f>
        <v>4423.21</v>
      </c>
      <c r="J19" s="27">
        <f>J20</f>
        <v>4423.21</v>
      </c>
      <c r="K19" s="27">
        <f>K20</f>
        <v>4423.21</v>
      </c>
      <c r="L19" s="27">
        <f>I19+J19+K19</f>
        <v>13269.630000000001</v>
      </c>
      <c r="M19" s="189" t="s">
        <v>61</v>
      </c>
      <c r="O19" s="21"/>
      <c r="P19" s="21"/>
    </row>
    <row r="20" spans="1:16" s="31" customFormat="1" ht="26.25" customHeight="1" x14ac:dyDescent="0.3">
      <c r="A20" s="199" t="s">
        <v>46</v>
      </c>
      <c r="B20" s="201" t="s">
        <v>112</v>
      </c>
      <c r="C20" s="65" t="s">
        <v>50</v>
      </c>
      <c r="D20" s="29" t="s">
        <v>16</v>
      </c>
      <c r="E20" s="29" t="s">
        <v>16</v>
      </c>
      <c r="F20" s="29" t="s">
        <v>16</v>
      </c>
      <c r="G20" s="29" t="s">
        <v>16</v>
      </c>
      <c r="H20" s="30">
        <f>SUM(H21:H28)</f>
        <v>4423.21</v>
      </c>
      <c r="I20" s="30">
        <f>I21+I22+I23+I25+I26+I27+I28</f>
        <v>4423.21</v>
      </c>
      <c r="J20" s="30">
        <f>SUM(J21:J28)</f>
        <v>4423.21</v>
      </c>
      <c r="K20" s="30">
        <f>SUM(K21:K28)</f>
        <v>4423.21</v>
      </c>
      <c r="L20" s="30">
        <f>I20+J20+K20</f>
        <v>13269.630000000001</v>
      </c>
      <c r="M20" s="189"/>
      <c r="P20" s="32"/>
    </row>
    <row r="21" spans="1:16" s="31" customFormat="1" ht="51.75" customHeight="1" x14ac:dyDescent="0.3">
      <c r="A21" s="200"/>
      <c r="B21" s="201"/>
      <c r="C21" s="71" t="s">
        <v>51</v>
      </c>
      <c r="D21" s="59" t="s">
        <v>52</v>
      </c>
      <c r="E21" s="59" t="s">
        <v>53</v>
      </c>
      <c r="F21" s="47" t="s">
        <v>87</v>
      </c>
      <c r="G21" s="59">
        <v>244</v>
      </c>
      <c r="H21" s="73">
        <v>1589.8</v>
      </c>
      <c r="I21" s="73">
        <v>1554.8</v>
      </c>
      <c r="J21" s="73">
        <f>1554.8</f>
        <v>1554.8</v>
      </c>
      <c r="K21" s="73">
        <f>1554.8</f>
        <v>1554.8</v>
      </c>
      <c r="L21" s="73">
        <f>SUM(I21:K21)</f>
        <v>4664.3999999999996</v>
      </c>
      <c r="M21" s="189"/>
      <c r="P21" s="32"/>
    </row>
    <row r="22" spans="1:16" s="31" customFormat="1" ht="39.75" customHeight="1" x14ac:dyDescent="0.3">
      <c r="A22" s="199" t="s">
        <v>38</v>
      </c>
      <c r="B22" s="206" t="s">
        <v>122</v>
      </c>
      <c r="C22" s="71" t="s">
        <v>106</v>
      </c>
      <c r="D22" s="79" t="s">
        <v>107</v>
      </c>
      <c r="E22" s="173" t="s">
        <v>53</v>
      </c>
      <c r="F22" s="176" t="s">
        <v>96</v>
      </c>
      <c r="G22" s="59" t="s">
        <v>105</v>
      </c>
      <c r="H22" s="73">
        <v>323.26</v>
      </c>
      <c r="I22" s="73">
        <v>323.26</v>
      </c>
      <c r="J22" s="73">
        <v>323.26</v>
      </c>
      <c r="K22" s="73">
        <v>323.26</v>
      </c>
      <c r="L22" s="73">
        <f>SUM(I22:K22)</f>
        <v>969.78</v>
      </c>
      <c r="M22" s="189"/>
      <c r="P22" s="32"/>
    </row>
    <row r="23" spans="1:16" s="31" customFormat="1" ht="18.75" customHeight="1" x14ac:dyDescent="0.3">
      <c r="A23" s="204"/>
      <c r="B23" s="207"/>
      <c r="C23" s="170" t="s">
        <v>51</v>
      </c>
      <c r="D23" s="173" t="s">
        <v>52</v>
      </c>
      <c r="E23" s="174"/>
      <c r="F23" s="177"/>
      <c r="G23" s="59" t="s">
        <v>56</v>
      </c>
      <c r="H23" s="73">
        <v>1075.913</v>
      </c>
      <c r="I23" s="73">
        <v>459.12</v>
      </c>
      <c r="J23" s="73">
        <v>1075.913</v>
      </c>
      <c r="K23" s="73">
        <v>1075.913</v>
      </c>
      <c r="L23" s="73">
        <f>SUM(I23:K23)</f>
        <v>2610.9459999999999</v>
      </c>
      <c r="M23" s="189"/>
      <c r="P23" s="32"/>
    </row>
    <row r="24" spans="1:16" s="31" customFormat="1" ht="18.75" customHeight="1" x14ac:dyDescent="0.3">
      <c r="A24" s="204"/>
      <c r="B24" s="207"/>
      <c r="C24" s="171"/>
      <c r="D24" s="174"/>
      <c r="E24" s="174"/>
      <c r="F24" s="177"/>
      <c r="G24" s="115" t="s">
        <v>52</v>
      </c>
      <c r="H24" s="73"/>
      <c r="I24" s="73">
        <v>0</v>
      </c>
      <c r="J24" s="73">
        <v>1339.2370000000001</v>
      </c>
      <c r="K24" s="73">
        <v>1339.2370000000001</v>
      </c>
      <c r="L24" s="73">
        <f>I24+J24+K24</f>
        <v>2678.4740000000002</v>
      </c>
      <c r="M24" s="189"/>
      <c r="P24" s="32"/>
    </row>
    <row r="25" spans="1:16" s="31" customFormat="1" ht="20.25" customHeight="1" x14ac:dyDescent="0.3">
      <c r="A25" s="204"/>
      <c r="B25" s="207"/>
      <c r="C25" s="171"/>
      <c r="D25" s="174"/>
      <c r="E25" s="174"/>
      <c r="F25" s="177"/>
      <c r="G25" s="79" t="s">
        <v>92</v>
      </c>
      <c r="H25" s="73">
        <v>1028.5999999999999</v>
      </c>
      <c r="I25" s="73">
        <v>1502.328</v>
      </c>
      <c r="J25" s="73">
        <v>0</v>
      </c>
      <c r="K25" s="73">
        <v>0</v>
      </c>
      <c r="L25" s="73">
        <f t="shared" ref="L25:L28" si="0">SUM(I25:K25)</f>
        <v>1502.328</v>
      </c>
      <c r="M25" s="189"/>
      <c r="P25" s="32"/>
    </row>
    <row r="26" spans="1:16" s="31" customFormat="1" ht="18" customHeight="1" x14ac:dyDescent="0.3">
      <c r="A26" s="200"/>
      <c r="B26" s="208"/>
      <c r="C26" s="172"/>
      <c r="D26" s="175"/>
      <c r="E26" s="175"/>
      <c r="F26" s="178"/>
      <c r="G26" s="79" t="s">
        <v>94</v>
      </c>
      <c r="H26" s="73">
        <v>310.637</v>
      </c>
      <c r="I26" s="73">
        <v>453.702</v>
      </c>
      <c r="J26" s="73">
        <v>0</v>
      </c>
      <c r="K26" s="73">
        <v>0</v>
      </c>
      <c r="L26" s="73">
        <f t="shared" si="0"/>
        <v>453.702</v>
      </c>
      <c r="M26" s="189"/>
      <c r="P26" s="32"/>
    </row>
    <row r="27" spans="1:16" s="31" customFormat="1" ht="54.75" customHeight="1" x14ac:dyDescent="0.3">
      <c r="A27" s="70" t="s">
        <v>64</v>
      </c>
      <c r="B27" s="71" t="s">
        <v>113</v>
      </c>
      <c r="C27" s="71" t="s">
        <v>51</v>
      </c>
      <c r="D27" s="35" t="s">
        <v>52</v>
      </c>
      <c r="E27" s="59" t="s">
        <v>53</v>
      </c>
      <c r="F27" s="35" t="s">
        <v>88</v>
      </c>
      <c r="G27" s="59" t="s">
        <v>52</v>
      </c>
      <c r="H27" s="73">
        <v>80</v>
      </c>
      <c r="I27" s="73">
        <v>80</v>
      </c>
      <c r="J27" s="73">
        <v>80</v>
      </c>
      <c r="K27" s="73">
        <v>80</v>
      </c>
      <c r="L27" s="73">
        <f t="shared" si="0"/>
        <v>240</v>
      </c>
      <c r="M27" s="189"/>
      <c r="P27" s="32"/>
    </row>
    <row r="28" spans="1:16" s="31" customFormat="1" ht="103.5" customHeight="1" x14ac:dyDescent="0.3">
      <c r="A28" s="70" t="s">
        <v>99</v>
      </c>
      <c r="B28" s="24" t="s">
        <v>114</v>
      </c>
      <c r="C28" s="71" t="s">
        <v>51</v>
      </c>
      <c r="D28" s="35" t="s">
        <v>52</v>
      </c>
      <c r="E28" s="59" t="s">
        <v>53</v>
      </c>
      <c r="F28" s="35" t="s">
        <v>89</v>
      </c>
      <c r="G28" s="59" t="s">
        <v>52</v>
      </c>
      <c r="H28" s="73">
        <v>15</v>
      </c>
      <c r="I28" s="73">
        <v>50</v>
      </c>
      <c r="J28" s="73">
        <v>50</v>
      </c>
      <c r="K28" s="73">
        <v>50</v>
      </c>
      <c r="L28" s="73">
        <f t="shared" si="0"/>
        <v>150</v>
      </c>
      <c r="M28" s="189"/>
      <c r="P28" s="32"/>
    </row>
    <row r="29" spans="1:16" s="5" customFormat="1" ht="20.25" customHeight="1" x14ac:dyDescent="0.3">
      <c r="A29" s="192" t="s">
        <v>124</v>
      </c>
      <c r="B29" s="192"/>
      <c r="C29" s="192"/>
      <c r="D29" s="192"/>
      <c r="E29" s="192"/>
      <c r="F29" s="192"/>
      <c r="G29" s="192"/>
      <c r="H29" s="27">
        <f>H30+H32+H35</f>
        <v>15648.288</v>
      </c>
      <c r="I29" s="27">
        <f>I30+I32+I35</f>
        <v>16600.008000000002</v>
      </c>
      <c r="J29" s="27">
        <f>J30+J32+J35</f>
        <v>6488.1580000000004</v>
      </c>
      <c r="K29" s="27">
        <f>K30+K32+K35</f>
        <v>6488.9620000000004</v>
      </c>
      <c r="L29" s="27">
        <f>L30+L32+L35</f>
        <v>29577.127999999997</v>
      </c>
      <c r="M29" s="189" t="s">
        <v>54</v>
      </c>
      <c r="O29" s="21"/>
    </row>
    <row r="30" spans="1:16" s="31" customFormat="1" ht="19.5" customHeight="1" x14ac:dyDescent="0.3">
      <c r="A30" s="84"/>
      <c r="B30" s="52"/>
      <c r="C30" s="64" t="s">
        <v>50</v>
      </c>
      <c r="D30" s="56"/>
      <c r="E30" s="56"/>
      <c r="F30" s="58"/>
      <c r="G30" s="56"/>
      <c r="H30" s="57">
        <f>H31</f>
        <v>103.02</v>
      </c>
      <c r="I30" s="57">
        <f>I31</f>
        <v>84.4</v>
      </c>
      <c r="J30" s="57">
        <f>J31</f>
        <v>34.200000000000003</v>
      </c>
      <c r="K30" s="57">
        <f>K31</f>
        <v>34.200000000000003</v>
      </c>
      <c r="L30" s="57">
        <f>I30+J30+K30</f>
        <v>152.80000000000001</v>
      </c>
      <c r="M30" s="190"/>
    </row>
    <row r="31" spans="1:16" s="31" customFormat="1" ht="57" customHeight="1" x14ac:dyDescent="0.3">
      <c r="A31" s="84" t="s">
        <v>65</v>
      </c>
      <c r="B31" s="83" t="s">
        <v>115</v>
      </c>
      <c r="C31" s="83" t="s">
        <v>51</v>
      </c>
      <c r="D31" s="82" t="s">
        <v>52</v>
      </c>
      <c r="E31" s="82" t="s">
        <v>53</v>
      </c>
      <c r="F31" s="47" t="s">
        <v>108</v>
      </c>
      <c r="G31" s="82" t="s">
        <v>52</v>
      </c>
      <c r="H31" s="73">
        <v>103.02</v>
      </c>
      <c r="I31" s="73">
        <v>84.4</v>
      </c>
      <c r="J31" s="73">
        <f>34.2</f>
        <v>34.200000000000003</v>
      </c>
      <c r="K31" s="73">
        <f>34.2</f>
        <v>34.200000000000003</v>
      </c>
      <c r="L31" s="73">
        <f>SUM(I31:K31)</f>
        <v>152.80000000000001</v>
      </c>
      <c r="M31" s="190"/>
    </row>
    <row r="32" spans="1:16" s="31" customFormat="1" ht="20.25" customHeight="1" x14ac:dyDescent="0.3">
      <c r="A32" s="84"/>
      <c r="B32" s="83"/>
      <c r="C32" s="64" t="s">
        <v>50</v>
      </c>
      <c r="D32" s="56"/>
      <c r="E32" s="56"/>
      <c r="F32" s="58"/>
      <c r="G32" s="56"/>
      <c r="H32" s="57">
        <f>H34+H33</f>
        <v>515.1</v>
      </c>
      <c r="I32" s="57">
        <f>I34+I33</f>
        <v>422</v>
      </c>
      <c r="J32" s="57">
        <f>J34+J33</f>
        <v>422</v>
      </c>
      <c r="K32" s="57">
        <f>K34+K33</f>
        <v>422</v>
      </c>
      <c r="L32" s="57">
        <f>I32+J32+K32</f>
        <v>1266</v>
      </c>
      <c r="M32" s="190"/>
    </row>
    <row r="33" spans="1:13" s="31" customFormat="1" ht="55.5" customHeight="1" x14ac:dyDescent="0.3">
      <c r="A33" s="179" t="s">
        <v>66</v>
      </c>
      <c r="B33" s="180" t="s">
        <v>116</v>
      </c>
      <c r="C33" s="180" t="s">
        <v>51</v>
      </c>
      <c r="D33" s="193" t="s">
        <v>52</v>
      </c>
      <c r="E33" s="181" t="s">
        <v>53</v>
      </c>
      <c r="F33" s="182" t="s">
        <v>90</v>
      </c>
      <c r="G33" s="82">
        <v>244</v>
      </c>
      <c r="H33" s="73">
        <v>436.8</v>
      </c>
      <c r="I33" s="73">
        <v>422</v>
      </c>
      <c r="J33" s="73">
        <v>422</v>
      </c>
      <c r="K33" s="73">
        <v>422</v>
      </c>
      <c r="L33" s="73">
        <f>SUM(I33:K33)</f>
        <v>1266</v>
      </c>
      <c r="M33" s="190"/>
    </row>
    <row r="34" spans="1:13" s="31" customFormat="1" ht="57.75" customHeight="1" x14ac:dyDescent="0.3">
      <c r="A34" s="191"/>
      <c r="B34" s="194"/>
      <c r="C34" s="180"/>
      <c r="D34" s="193"/>
      <c r="E34" s="181"/>
      <c r="F34" s="182"/>
      <c r="G34" s="82" t="s">
        <v>56</v>
      </c>
      <c r="H34" s="73">
        <v>78.3</v>
      </c>
      <c r="I34" s="73">
        <v>0</v>
      </c>
      <c r="J34" s="55">
        <v>0</v>
      </c>
      <c r="K34" s="55">
        <v>0</v>
      </c>
      <c r="L34" s="73">
        <f>SUM(I34:K34)</f>
        <v>0</v>
      </c>
      <c r="M34" s="190"/>
    </row>
    <row r="35" spans="1:13" s="31" customFormat="1" ht="21.75" customHeight="1" x14ac:dyDescent="0.3">
      <c r="A35" s="84"/>
      <c r="B35" s="83"/>
      <c r="C35" s="64" t="s">
        <v>50</v>
      </c>
      <c r="D35" s="56"/>
      <c r="E35" s="56"/>
      <c r="F35" s="58"/>
      <c r="G35" s="56"/>
      <c r="H35" s="57">
        <f>H36+H37+H38+H39+H49+H47+H48</f>
        <v>15030.168</v>
      </c>
      <c r="I35" s="57">
        <f>I36+I37+I38+I39+I40+I41+I42+I43+I44+I45+I46+I49</f>
        <v>16093.608000000002</v>
      </c>
      <c r="J35" s="57">
        <f>J36+J37+J38+J39+J40+J41+J42+J43+J44+J45+J46+J49</f>
        <v>6031.9580000000005</v>
      </c>
      <c r="K35" s="57">
        <f>K36+K37+K38+K39+K40+K41+K42+K43+K44+K45+K46+K49</f>
        <v>6032.7620000000006</v>
      </c>
      <c r="L35" s="57">
        <f>L36+L37+L38+L39+L40+L41+L42+L43+L44+L45+L46+L49</f>
        <v>28158.327999999998</v>
      </c>
      <c r="M35" s="190"/>
    </row>
    <row r="36" spans="1:13" s="31" customFormat="1" ht="19.5" customHeight="1" x14ac:dyDescent="0.3">
      <c r="A36" s="179" t="s">
        <v>83</v>
      </c>
      <c r="B36" s="180" t="s">
        <v>84</v>
      </c>
      <c r="C36" s="195" t="s">
        <v>51</v>
      </c>
      <c r="D36" s="181" t="s">
        <v>52</v>
      </c>
      <c r="E36" s="181" t="s">
        <v>53</v>
      </c>
      <c r="F36" s="182" t="s">
        <v>91</v>
      </c>
      <c r="G36" s="118" t="s">
        <v>92</v>
      </c>
      <c r="H36" s="73">
        <v>6725.018</v>
      </c>
      <c r="I36" s="73">
        <f>4262.06</f>
        <v>4262.0600000000004</v>
      </c>
      <c r="J36" s="73">
        <f>3612.06</f>
        <v>3612.06</v>
      </c>
      <c r="K36" s="73">
        <f>3612.06</f>
        <v>3612.06</v>
      </c>
      <c r="L36" s="73">
        <f>SUM(I36:K36)</f>
        <v>11486.18</v>
      </c>
      <c r="M36" s="190"/>
    </row>
    <row r="37" spans="1:13" s="31" customFormat="1" ht="21" customHeight="1" x14ac:dyDescent="0.3">
      <c r="A37" s="179"/>
      <c r="B37" s="180"/>
      <c r="C37" s="195"/>
      <c r="D37" s="181"/>
      <c r="E37" s="181"/>
      <c r="F37" s="182"/>
      <c r="G37" s="118" t="s">
        <v>93</v>
      </c>
      <c r="H37" s="73">
        <v>706.93600000000004</v>
      </c>
      <c r="I37" s="73">
        <f>198.562+427.5-427.5</f>
        <v>198.56200000000001</v>
      </c>
      <c r="J37" s="73">
        <f>198.562</f>
        <v>198.56200000000001</v>
      </c>
      <c r="K37" s="73">
        <f>198.562</f>
        <v>198.56200000000001</v>
      </c>
      <c r="L37" s="73">
        <f t="shared" ref="L37:L48" si="1">SUM(I37:K37)</f>
        <v>595.68600000000004</v>
      </c>
      <c r="M37" s="190"/>
    </row>
    <row r="38" spans="1:13" s="31" customFormat="1" ht="18.75" customHeight="1" x14ac:dyDescent="0.3">
      <c r="A38" s="179"/>
      <c r="B38" s="180"/>
      <c r="C38" s="195"/>
      <c r="D38" s="181"/>
      <c r="E38" s="181"/>
      <c r="F38" s="182"/>
      <c r="G38" s="118" t="s">
        <v>94</v>
      </c>
      <c r="H38" s="73">
        <v>2030.9559999999999</v>
      </c>
      <c r="I38" s="73">
        <f>1287.142</f>
        <v>1287.1420000000001</v>
      </c>
      <c r="J38" s="73">
        <f>1090.842</f>
        <v>1090.8420000000001</v>
      </c>
      <c r="K38" s="73">
        <f>1090.842</f>
        <v>1090.8420000000001</v>
      </c>
      <c r="L38" s="73">
        <f>SUM(I38:K38)</f>
        <v>3468.8260000000005</v>
      </c>
      <c r="M38" s="190"/>
    </row>
    <row r="39" spans="1:13" s="31" customFormat="1" ht="18.75" customHeight="1" x14ac:dyDescent="0.3">
      <c r="A39" s="179"/>
      <c r="B39" s="180"/>
      <c r="C39" s="195"/>
      <c r="D39" s="181"/>
      <c r="E39" s="181"/>
      <c r="F39" s="182"/>
      <c r="G39" s="118">
        <v>244</v>
      </c>
      <c r="H39" s="73">
        <v>3400.3580000000002</v>
      </c>
      <c r="I39" s="73">
        <f>1159.854+2368.28-2368.28</f>
        <v>1159.8539999999998</v>
      </c>
      <c r="J39" s="73">
        <f>1109.854</f>
        <v>1109.854</v>
      </c>
      <c r="K39" s="73">
        <f>1109.854</f>
        <v>1109.854</v>
      </c>
      <c r="L39" s="73">
        <f>SUM(I39:K39)</f>
        <v>3379.5619999999999</v>
      </c>
      <c r="M39" s="190"/>
    </row>
    <row r="40" spans="1:13" s="31" customFormat="1" ht="18.75" customHeight="1" x14ac:dyDescent="0.3">
      <c r="A40" s="179"/>
      <c r="B40" s="119"/>
      <c r="C40" s="195"/>
      <c r="D40" s="181" t="s">
        <v>52</v>
      </c>
      <c r="E40" s="181" t="s">
        <v>53</v>
      </c>
      <c r="F40" s="186" t="s">
        <v>132</v>
      </c>
      <c r="G40" s="118" t="s">
        <v>92</v>
      </c>
      <c r="H40" s="73"/>
      <c r="I40" s="73">
        <f>3276.602</f>
        <v>3276.6019999999999</v>
      </c>
      <c r="J40" s="73">
        <v>0</v>
      </c>
      <c r="K40" s="73">
        <v>0</v>
      </c>
      <c r="L40" s="73">
        <f t="shared" ref="L40:L43" si="2">SUM(I40:K40)</f>
        <v>3276.6019999999999</v>
      </c>
      <c r="M40" s="190"/>
    </row>
    <row r="41" spans="1:13" s="31" customFormat="1" ht="18.75" customHeight="1" x14ac:dyDescent="0.3">
      <c r="A41" s="179"/>
      <c r="B41" s="119"/>
      <c r="C41" s="195"/>
      <c r="D41" s="181"/>
      <c r="E41" s="181"/>
      <c r="F41" s="187"/>
      <c r="G41" s="118" t="s">
        <v>93</v>
      </c>
      <c r="H41" s="73"/>
      <c r="I41" s="73">
        <f>300</f>
        <v>300</v>
      </c>
      <c r="J41" s="73">
        <v>0</v>
      </c>
      <c r="K41" s="73">
        <v>0</v>
      </c>
      <c r="L41" s="73">
        <f t="shared" si="2"/>
        <v>300</v>
      </c>
      <c r="M41" s="190"/>
    </row>
    <row r="42" spans="1:13" s="31" customFormat="1" ht="18.75" customHeight="1" x14ac:dyDescent="0.3">
      <c r="A42" s="179"/>
      <c r="B42" s="119"/>
      <c r="C42" s="195"/>
      <c r="D42" s="181"/>
      <c r="E42" s="181"/>
      <c r="F42" s="187"/>
      <c r="G42" s="118" t="s">
        <v>94</v>
      </c>
      <c r="H42" s="73"/>
      <c r="I42" s="73">
        <f>989.494</f>
        <v>989.49400000000003</v>
      </c>
      <c r="J42" s="73">
        <v>0</v>
      </c>
      <c r="K42" s="73">
        <v>0</v>
      </c>
      <c r="L42" s="73">
        <f t="shared" si="2"/>
        <v>989.49400000000003</v>
      </c>
      <c r="M42" s="190"/>
    </row>
    <row r="43" spans="1:13" s="31" customFormat="1" ht="18.75" customHeight="1" x14ac:dyDescent="0.3">
      <c r="A43" s="179"/>
      <c r="B43" s="119"/>
      <c r="C43" s="195"/>
      <c r="D43" s="181"/>
      <c r="E43" s="181"/>
      <c r="F43" s="187"/>
      <c r="G43" s="118">
        <v>244</v>
      </c>
      <c r="H43" s="73"/>
      <c r="I43" s="73">
        <v>2168.2800000000002</v>
      </c>
      <c r="J43" s="73">
        <v>0</v>
      </c>
      <c r="K43" s="73">
        <v>0</v>
      </c>
      <c r="L43" s="73">
        <f t="shared" si="2"/>
        <v>2168.2800000000002</v>
      </c>
      <c r="M43" s="190"/>
    </row>
    <row r="44" spans="1:13" s="31" customFormat="1" ht="18.75" customHeight="1" x14ac:dyDescent="0.3">
      <c r="A44" s="179"/>
      <c r="B44" s="152"/>
      <c r="C44" s="195"/>
      <c r="D44" s="183" t="s">
        <v>52</v>
      </c>
      <c r="E44" s="183" t="s">
        <v>155</v>
      </c>
      <c r="F44" s="187"/>
      <c r="G44" s="151" t="s">
        <v>92</v>
      </c>
      <c r="H44" s="73"/>
      <c r="I44" s="73">
        <v>1769.6420000000001</v>
      </c>
      <c r="J44" s="73">
        <v>0</v>
      </c>
      <c r="K44" s="73">
        <v>0</v>
      </c>
      <c r="L44" s="73">
        <f>I44+J44+K44</f>
        <v>1769.6420000000001</v>
      </c>
      <c r="M44" s="190"/>
    </row>
    <row r="45" spans="1:13" s="31" customFormat="1" ht="18.75" customHeight="1" x14ac:dyDescent="0.3">
      <c r="A45" s="179"/>
      <c r="B45" s="152"/>
      <c r="C45" s="195"/>
      <c r="D45" s="184"/>
      <c r="E45" s="184"/>
      <c r="F45" s="187"/>
      <c r="G45" s="151" t="s">
        <v>93</v>
      </c>
      <c r="H45" s="73"/>
      <c r="I45" s="73">
        <v>127.5</v>
      </c>
      <c r="J45" s="73">
        <v>0</v>
      </c>
      <c r="K45" s="73">
        <v>0</v>
      </c>
      <c r="L45" s="73">
        <f>I45+J45+K45</f>
        <v>127.5</v>
      </c>
      <c r="M45" s="190"/>
    </row>
    <row r="46" spans="1:13" s="31" customFormat="1" ht="18.75" customHeight="1" x14ac:dyDescent="0.3">
      <c r="A46" s="179"/>
      <c r="B46" s="152"/>
      <c r="C46" s="195"/>
      <c r="D46" s="185"/>
      <c r="E46" s="185"/>
      <c r="F46" s="188"/>
      <c r="G46" s="151" t="s">
        <v>94</v>
      </c>
      <c r="H46" s="73"/>
      <c r="I46" s="73">
        <v>534.47199999999998</v>
      </c>
      <c r="J46" s="73">
        <v>0</v>
      </c>
      <c r="K46" s="73">
        <v>0</v>
      </c>
      <c r="L46" s="73">
        <f>I46+J46+K46</f>
        <v>534.47199999999998</v>
      </c>
      <c r="M46" s="190"/>
    </row>
    <row r="47" spans="1:13" s="31" customFormat="1" ht="21" customHeight="1" x14ac:dyDescent="0.3">
      <c r="A47" s="179"/>
      <c r="B47" s="119"/>
      <c r="C47" s="195"/>
      <c r="D47" s="120" t="s">
        <v>52</v>
      </c>
      <c r="E47" s="120" t="s">
        <v>53</v>
      </c>
      <c r="F47" s="117" t="s">
        <v>123</v>
      </c>
      <c r="G47" s="118" t="s">
        <v>92</v>
      </c>
      <c r="H47" s="73">
        <v>1664.2860000000001</v>
      </c>
      <c r="I47" s="73">
        <v>0</v>
      </c>
      <c r="J47" s="73">
        <v>0</v>
      </c>
      <c r="K47" s="73">
        <v>0</v>
      </c>
      <c r="L47" s="73">
        <f t="shared" si="1"/>
        <v>0</v>
      </c>
      <c r="M47" s="190"/>
    </row>
    <row r="48" spans="1:13" s="31" customFormat="1" ht="21" customHeight="1" x14ac:dyDescent="0.3">
      <c r="A48" s="179"/>
      <c r="B48" s="119"/>
      <c r="C48" s="195"/>
      <c r="D48" s="120" t="s">
        <v>52</v>
      </c>
      <c r="E48" s="120" t="s">
        <v>53</v>
      </c>
      <c r="F48" s="117" t="s">
        <v>123</v>
      </c>
      <c r="G48" s="118" t="s">
        <v>94</v>
      </c>
      <c r="H48" s="86">
        <v>502.61399999999998</v>
      </c>
      <c r="I48" s="73">
        <v>0</v>
      </c>
      <c r="J48" s="73">
        <v>0</v>
      </c>
      <c r="K48" s="73">
        <v>0</v>
      </c>
      <c r="L48" s="73">
        <f t="shared" si="1"/>
        <v>0</v>
      </c>
      <c r="M48" s="190"/>
    </row>
    <row r="49" spans="1:13" s="31" customFormat="1" ht="69.75" customHeight="1" x14ac:dyDescent="0.3">
      <c r="A49" s="179" t="s">
        <v>109</v>
      </c>
      <c r="B49" s="180" t="s">
        <v>110</v>
      </c>
      <c r="C49" s="195"/>
      <c r="D49" s="193" t="s">
        <v>52</v>
      </c>
      <c r="E49" s="181" t="s">
        <v>53</v>
      </c>
      <c r="F49" s="182" t="s">
        <v>95</v>
      </c>
      <c r="G49" s="118">
        <v>244</v>
      </c>
      <c r="H49" s="86">
        <v>0</v>
      </c>
      <c r="I49" s="73">
        <v>20</v>
      </c>
      <c r="J49" s="73">
        <f>20.64</f>
        <v>20.64</v>
      </c>
      <c r="K49" s="73">
        <f>21.444</f>
        <v>21.443999999999999</v>
      </c>
      <c r="L49" s="73">
        <f>SUM(I49:K49)</f>
        <v>62.084000000000003</v>
      </c>
      <c r="M49" s="190"/>
    </row>
    <row r="50" spans="1:13" s="31" customFormat="1" ht="26.25" hidden="1" customHeight="1" x14ac:dyDescent="0.3">
      <c r="A50" s="179"/>
      <c r="B50" s="180"/>
      <c r="C50" s="195"/>
      <c r="D50" s="193"/>
      <c r="E50" s="181"/>
      <c r="F50" s="182"/>
      <c r="G50" s="118" t="s">
        <v>56</v>
      </c>
      <c r="H50" s="118"/>
      <c r="I50" s="55">
        <v>54.8</v>
      </c>
      <c r="J50" s="55">
        <v>54.8</v>
      </c>
      <c r="K50" s="55">
        <v>54.8</v>
      </c>
      <c r="L50" s="55">
        <f>I50+J50+K50</f>
        <v>164.39999999999998</v>
      </c>
      <c r="M50" s="190"/>
    </row>
    <row r="51" spans="1:13" s="5" customFormat="1" ht="18.75" hidden="1" customHeight="1" x14ac:dyDescent="0.3">
      <c r="A51" s="179"/>
      <c r="B51" s="180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</row>
    <row r="52" spans="1:13" ht="18.75" hidden="1" customHeight="1" x14ac:dyDescent="0.25">
      <c r="A52" s="179"/>
      <c r="B52" s="180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4" spans="1:13" x14ac:dyDescent="0.25">
      <c r="H54" s="87"/>
      <c r="I54" s="87"/>
      <c r="J54" s="87"/>
      <c r="K54" s="87"/>
      <c r="L54" s="87"/>
    </row>
    <row r="55" spans="1:13" x14ac:dyDescent="0.25">
      <c r="L55" s="88"/>
    </row>
    <row r="56" spans="1:13" x14ac:dyDescent="0.25">
      <c r="I56" s="88"/>
      <c r="J56" s="88"/>
      <c r="K56" s="88"/>
    </row>
    <row r="57" spans="1:13" x14ac:dyDescent="0.25">
      <c r="I57" s="88"/>
      <c r="J57" s="88"/>
      <c r="K57" s="88"/>
    </row>
    <row r="58" spans="1:13" x14ac:dyDescent="0.25">
      <c r="I58" s="88"/>
      <c r="J58" s="88"/>
      <c r="K58" s="88"/>
    </row>
    <row r="59" spans="1:13" x14ac:dyDescent="0.25">
      <c r="I59" s="88"/>
      <c r="J59" s="88"/>
      <c r="K59" s="88"/>
    </row>
  </sheetData>
  <autoFilter ref="A15:M17">
    <filterColumn colId="3" showButton="0"/>
    <filterColumn colId="4" showButton="0"/>
    <filterColumn colId="5" showButton="0"/>
    <filterColumn colId="8" showButton="0"/>
    <filterColumn colId="9" showButton="0"/>
    <filterColumn colId="10" showButton="0"/>
  </autoFilter>
  <mergeCells count="44">
    <mergeCell ref="L10:M10"/>
    <mergeCell ref="A19:G19"/>
    <mergeCell ref="M19:M28"/>
    <mergeCell ref="A20:A21"/>
    <mergeCell ref="B20:B21"/>
    <mergeCell ref="A12:M12"/>
    <mergeCell ref="A13:M13"/>
    <mergeCell ref="A15:A16"/>
    <mergeCell ref="B15:B16"/>
    <mergeCell ref="C15:C16"/>
    <mergeCell ref="D15:G15"/>
    <mergeCell ref="A22:A26"/>
    <mergeCell ref="A18:G18"/>
    <mergeCell ref="I15:L15"/>
    <mergeCell ref="M15:M16"/>
    <mergeCell ref="B22:B26"/>
    <mergeCell ref="M29:M50"/>
    <mergeCell ref="F49:F50"/>
    <mergeCell ref="F33:F34"/>
    <mergeCell ref="A33:A34"/>
    <mergeCell ref="A29:G29"/>
    <mergeCell ref="D49:D50"/>
    <mergeCell ref="C33:C34"/>
    <mergeCell ref="B33:B34"/>
    <mergeCell ref="D33:D34"/>
    <mergeCell ref="C36:C50"/>
    <mergeCell ref="A36:A48"/>
    <mergeCell ref="E49:E50"/>
    <mergeCell ref="E33:E34"/>
    <mergeCell ref="B36:B39"/>
    <mergeCell ref="C23:C26"/>
    <mergeCell ref="D23:D26"/>
    <mergeCell ref="E22:E26"/>
    <mergeCell ref="F22:F26"/>
    <mergeCell ref="A49:A52"/>
    <mergeCell ref="B49:B52"/>
    <mergeCell ref="E36:E39"/>
    <mergeCell ref="D36:D39"/>
    <mergeCell ref="D40:D43"/>
    <mergeCell ref="E40:E43"/>
    <mergeCell ref="F36:F39"/>
    <mergeCell ref="E44:E46"/>
    <mergeCell ref="D44:D46"/>
    <mergeCell ref="F40:F46"/>
  </mergeCells>
  <printOptions horizontalCentered="1" verticalCentered="1"/>
  <pageMargins left="0.78740157480314965" right="0.51181102362204722" top="0.47244094488188981" bottom="0.19685039370078741" header="0.43307086614173229" footer="0.23622047244094491"/>
  <pageSetup paperSize="9" scale="60" fitToHeight="2" orientation="landscape" r:id="rId1"/>
  <headerFooter scaleWithDoc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M25"/>
  <sheetViews>
    <sheetView zoomScale="80" zoomScaleNormal="80" workbookViewId="0">
      <selection activeCell="L5" sqref="L5"/>
    </sheetView>
  </sheetViews>
  <sheetFormatPr defaultRowHeight="15.75" outlineLevelCol="1" x14ac:dyDescent="0.25"/>
  <cols>
    <col min="1" max="1" width="4.75" customWidth="1"/>
    <col min="2" max="2" width="48" customWidth="1"/>
    <col min="3" max="3" width="22.625" customWidth="1"/>
    <col min="4" max="5" width="7.375" customWidth="1"/>
    <col min="6" max="6" width="14.875" customWidth="1"/>
    <col min="7" max="7" width="5.75" customWidth="1"/>
    <col min="8" max="8" width="13.75" hidden="1" customWidth="1" outlineLevel="1"/>
    <col min="9" max="9" width="13.875" customWidth="1" collapsed="1"/>
    <col min="10" max="11" width="14.625" customWidth="1"/>
    <col min="12" max="12" width="20" customWidth="1"/>
    <col min="13" max="13" width="23.25" customWidth="1"/>
  </cols>
  <sheetData>
    <row r="1" spans="1:13" ht="30.75" customHeight="1" x14ac:dyDescent="0.25"/>
    <row r="2" spans="1:13" ht="18.75" x14ac:dyDescent="0.25">
      <c r="L2" s="17" t="s">
        <v>134</v>
      </c>
      <c r="M2" s="17"/>
    </row>
    <row r="3" spans="1:13" ht="18.75" x14ac:dyDescent="0.25">
      <c r="L3" s="17" t="s">
        <v>130</v>
      </c>
      <c r="M3" s="17"/>
    </row>
    <row r="4" spans="1:13" ht="18.75" x14ac:dyDescent="0.25">
      <c r="L4" s="17" t="s">
        <v>131</v>
      </c>
      <c r="M4" s="17"/>
    </row>
    <row r="5" spans="1:13" ht="18.75" x14ac:dyDescent="0.25">
      <c r="L5" s="17" t="s">
        <v>161</v>
      </c>
      <c r="M5" s="17"/>
    </row>
    <row r="7" spans="1:13" ht="88.5" customHeight="1" x14ac:dyDescent="0.25">
      <c r="A7" s="43"/>
      <c r="B7" s="17"/>
      <c r="C7" s="17"/>
      <c r="D7" s="17"/>
      <c r="E7" s="17"/>
      <c r="F7" s="17"/>
      <c r="G7" s="17"/>
      <c r="H7" s="17"/>
      <c r="I7" s="17"/>
      <c r="J7" s="17"/>
      <c r="K7" s="17"/>
      <c r="L7" s="164" t="s">
        <v>101</v>
      </c>
      <c r="M7" s="164"/>
    </row>
    <row r="8" spans="1:13" ht="18.75" x14ac:dyDescent="0.25">
      <c r="A8" s="43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ht="18.75" x14ac:dyDescent="0.25">
      <c r="A9" s="202" t="s">
        <v>1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</row>
    <row r="10" spans="1:13" ht="18.75" x14ac:dyDescent="0.25">
      <c r="A10" s="202" t="s">
        <v>62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</row>
    <row r="11" spans="1:13" ht="18.75" x14ac:dyDescent="0.25">
      <c r="A11" s="43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x14ac:dyDescent="0.25">
      <c r="A12" s="203" t="s">
        <v>4</v>
      </c>
      <c r="B12" s="203" t="s">
        <v>32</v>
      </c>
      <c r="C12" s="203" t="s">
        <v>11</v>
      </c>
      <c r="D12" s="203" t="s">
        <v>9</v>
      </c>
      <c r="E12" s="203"/>
      <c r="F12" s="203"/>
      <c r="G12" s="203"/>
      <c r="H12" s="80"/>
      <c r="I12" s="203" t="s">
        <v>33</v>
      </c>
      <c r="J12" s="203"/>
      <c r="K12" s="203"/>
      <c r="L12" s="203"/>
      <c r="M12" s="203" t="s">
        <v>34</v>
      </c>
    </row>
    <row r="13" spans="1:13" ht="47.25" x14ac:dyDescent="0.25">
      <c r="A13" s="203"/>
      <c r="B13" s="203"/>
      <c r="C13" s="203"/>
      <c r="D13" s="44" t="s">
        <v>11</v>
      </c>
      <c r="E13" s="44" t="s">
        <v>12</v>
      </c>
      <c r="F13" s="44" t="s">
        <v>13</v>
      </c>
      <c r="G13" s="44" t="s">
        <v>14</v>
      </c>
      <c r="H13" s="80">
        <v>2018</v>
      </c>
      <c r="I13" s="74">
        <v>2019</v>
      </c>
      <c r="J13" s="74">
        <v>2020</v>
      </c>
      <c r="K13" s="44">
        <v>2021</v>
      </c>
      <c r="L13" s="44" t="s">
        <v>35</v>
      </c>
      <c r="M13" s="203"/>
    </row>
    <row r="14" spans="1:13" x14ac:dyDescent="0.25">
      <c r="A14" s="44">
        <v>1</v>
      </c>
      <c r="B14" s="44">
        <v>2</v>
      </c>
      <c r="C14" s="44">
        <v>3</v>
      </c>
      <c r="D14" s="44">
        <v>4</v>
      </c>
      <c r="E14" s="44">
        <v>5</v>
      </c>
      <c r="F14" s="44">
        <v>6</v>
      </c>
      <c r="G14" s="44">
        <v>7</v>
      </c>
      <c r="H14" s="80">
        <v>8</v>
      </c>
      <c r="I14" s="44">
        <v>9</v>
      </c>
      <c r="J14" s="44">
        <v>10</v>
      </c>
      <c r="K14" s="44">
        <v>11</v>
      </c>
      <c r="L14" s="44">
        <v>12</v>
      </c>
      <c r="M14" s="44">
        <v>13</v>
      </c>
    </row>
    <row r="15" spans="1:13" x14ac:dyDescent="0.25">
      <c r="A15" s="205" t="s">
        <v>63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ht="19.5" customHeight="1" x14ac:dyDescent="0.25">
      <c r="A16" s="213" t="s">
        <v>126</v>
      </c>
      <c r="B16" s="213"/>
      <c r="C16" s="213"/>
      <c r="D16" s="213"/>
      <c r="E16" s="213"/>
      <c r="F16" s="213"/>
      <c r="G16" s="213"/>
      <c r="H16" s="22">
        <f>H17+H19</f>
        <v>331.18</v>
      </c>
      <c r="I16" s="22">
        <f>I17+I19</f>
        <v>349.8</v>
      </c>
      <c r="J16" s="22">
        <f>J17+J19</f>
        <v>400</v>
      </c>
      <c r="K16" s="22">
        <f>K17+K19</f>
        <v>400</v>
      </c>
      <c r="L16" s="22">
        <f>I16+J16+K16</f>
        <v>1149.8</v>
      </c>
      <c r="M16" s="210" t="s">
        <v>57</v>
      </c>
    </row>
    <row r="17" spans="1:13" ht="21.75" customHeight="1" x14ac:dyDescent="0.25">
      <c r="A17" s="214" t="s">
        <v>46</v>
      </c>
      <c r="B17" s="180" t="s">
        <v>117</v>
      </c>
      <c r="C17" s="28" t="s">
        <v>50</v>
      </c>
      <c r="D17" s="33" t="s">
        <v>16</v>
      </c>
      <c r="E17" s="33" t="s">
        <v>16</v>
      </c>
      <c r="F17" s="34" t="s">
        <v>16</v>
      </c>
      <c r="G17" s="33" t="s">
        <v>16</v>
      </c>
      <c r="H17" s="36">
        <f>H18</f>
        <v>231.18</v>
      </c>
      <c r="I17" s="36">
        <f>I18</f>
        <v>249.8</v>
      </c>
      <c r="J17" s="36">
        <f>J18</f>
        <v>300</v>
      </c>
      <c r="K17" s="36">
        <f>K18</f>
        <v>300</v>
      </c>
      <c r="L17" s="36">
        <f>I17+J17+K17</f>
        <v>849.8</v>
      </c>
      <c r="M17" s="211"/>
    </row>
    <row r="18" spans="1:13" ht="72" customHeight="1" x14ac:dyDescent="0.25">
      <c r="A18" s="214"/>
      <c r="B18" s="180"/>
      <c r="C18" s="45" t="s">
        <v>49</v>
      </c>
      <c r="D18" s="46" t="s">
        <v>52</v>
      </c>
      <c r="E18" s="46" t="s">
        <v>53</v>
      </c>
      <c r="F18" s="47" t="s">
        <v>97</v>
      </c>
      <c r="G18" s="46" t="s">
        <v>52</v>
      </c>
      <c r="H18" s="37">
        <v>231.18</v>
      </c>
      <c r="I18" s="37">
        <v>249.8</v>
      </c>
      <c r="J18" s="37">
        <v>300</v>
      </c>
      <c r="K18" s="37">
        <v>300</v>
      </c>
      <c r="L18" s="37">
        <f t="shared" ref="L18:L22" si="0">SUM(I18:K18)</f>
        <v>849.8</v>
      </c>
      <c r="M18" s="211"/>
    </row>
    <row r="19" spans="1:13" ht="20.25" customHeight="1" x14ac:dyDescent="0.25">
      <c r="A19" s="214" t="s">
        <v>47</v>
      </c>
      <c r="B19" s="180" t="s">
        <v>55</v>
      </c>
      <c r="C19" s="28" t="s">
        <v>50</v>
      </c>
      <c r="D19" s="33" t="s">
        <v>16</v>
      </c>
      <c r="E19" s="33" t="s">
        <v>16</v>
      </c>
      <c r="F19" s="34" t="s">
        <v>16</v>
      </c>
      <c r="G19" s="33" t="s">
        <v>16</v>
      </c>
      <c r="H19" s="36">
        <f>SUM(H20:H21)</f>
        <v>100</v>
      </c>
      <c r="I19" s="36">
        <f>I20+I21</f>
        <v>100</v>
      </c>
      <c r="J19" s="36">
        <f>J20+J21</f>
        <v>100</v>
      </c>
      <c r="K19" s="36">
        <f>K20+K21</f>
        <v>100</v>
      </c>
      <c r="L19" s="36">
        <f>I19+J19+K19</f>
        <v>300</v>
      </c>
      <c r="M19" s="211"/>
    </row>
    <row r="20" spans="1:13" ht="69.75" customHeight="1" x14ac:dyDescent="0.25">
      <c r="A20" s="214"/>
      <c r="B20" s="180"/>
      <c r="C20" s="61" t="s">
        <v>49</v>
      </c>
      <c r="D20" s="60" t="s">
        <v>52</v>
      </c>
      <c r="E20" s="59" t="s">
        <v>53</v>
      </c>
      <c r="F20" s="62" t="s">
        <v>104</v>
      </c>
      <c r="G20" s="46" t="s">
        <v>52</v>
      </c>
      <c r="H20" s="73">
        <v>50</v>
      </c>
      <c r="I20" s="73">
        <v>50</v>
      </c>
      <c r="J20" s="73">
        <v>50</v>
      </c>
      <c r="K20" s="73">
        <v>50</v>
      </c>
      <c r="L20" s="37">
        <f t="shared" si="0"/>
        <v>150</v>
      </c>
      <c r="M20" s="211"/>
    </row>
    <row r="21" spans="1:13" ht="80.25" customHeight="1" x14ac:dyDescent="0.25">
      <c r="A21" s="42" t="s">
        <v>64</v>
      </c>
      <c r="B21" s="25" t="s">
        <v>67</v>
      </c>
      <c r="C21" s="48" t="s">
        <v>49</v>
      </c>
      <c r="D21" s="49" t="s">
        <v>52</v>
      </c>
      <c r="E21" s="46" t="s">
        <v>53</v>
      </c>
      <c r="F21" s="67" t="s">
        <v>111</v>
      </c>
      <c r="G21" s="46" t="s">
        <v>52</v>
      </c>
      <c r="H21" s="73">
        <v>50</v>
      </c>
      <c r="I21" s="73">
        <v>50</v>
      </c>
      <c r="J21" s="73">
        <v>50</v>
      </c>
      <c r="K21" s="73">
        <v>50</v>
      </c>
      <c r="L21" s="37">
        <f t="shared" si="0"/>
        <v>150</v>
      </c>
      <c r="M21" s="212"/>
    </row>
    <row r="22" spans="1:13" ht="18.75" x14ac:dyDescent="0.3">
      <c r="A22" s="209" t="s">
        <v>48</v>
      </c>
      <c r="B22" s="209"/>
      <c r="C22" s="209"/>
      <c r="D22" s="209"/>
      <c r="E22" s="209"/>
      <c r="F22" s="209"/>
      <c r="G22" s="209"/>
      <c r="H22" s="38">
        <f>H16</f>
        <v>331.18</v>
      </c>
      <c r="I22" s="38">
        <f>I16</f>
        <v>349.8</v>
      </c>
      <c r="J22" s="38">
        <f>J16</f>
        <v>400</v>
      </c>
      <c r="K22" s="38">
        <f>K16</f>
        <v>400</v>
      </c>
      <c r="L22" s="38">
        <f t="shared" si="0"/>
        <v>1149.8</v>
      </c>
      <c r="M22" s="23"/>
    </row>
    <row r="25" spans="1:13" x14ac:dyDescent="0.25">
      <c r="L25" s="90"/>
    </row>
  </sheetData>
  <mergeCells count="17">
    <mergeCell ref="L7:M7"/>
    <mergeCell ref="A9:M9"/>
    <mergeCell ref="A10:M10"/>
    <mergeCell ref="A12:A13"/>
    <mergeCell ref="B12:B13"/>
    <mergeCell ref="C12:C13"/>
    <mergeCell ref="D12:G12"/>
    <mergeCell ref="I12:L12"/>
    <mergeCell ref="M12:M13"/>
    <mergeCell ref="A22:G22"/>
    <mergeCell ref="A15:M15"/>
    <mergeCell ref="M16:M21"/>
    <mergeCell ref="A16:G16"/>
    <mergeCell ref="A17:A18"/>
    <mergeCell ref="B17:B18"/>
    <mergeCell ref="A19:A20"/>
    <mergeCell ref="B19:B20"/>
  </mergeCells>
  <pageMargins left="0.70866141732283472" right="0.70866141732283472" top="0.34" bottom="0.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N26"/>
  <sheetViews>
    <sheetView topLeftCell="C1" zoomScale="90" zoomScaleNormal="90" workbookViewId="0">
      <selection activeCell="N7" sqref="N7"/>
    </sheetView>
  </sheetViews>
  <sheetFormatPr defaultRowHeight="15.75" outlineLevelCol="1" x14ac:dyDescent="0.25"/>
  <cols>
    <col min="1" max="1" width="4.75" customWidth="1"/>
    <col min="2" max="2" width="37.125" customWidth="1"/>
    <col min="3" max="3" width="17.5" customWidth="1"/>
    <col min="4" max="5" width="7.375" customWidth="1"/>
    <col min="6" max="6" width="13" customWidth="1"/>
    <col min="7" max="7" width="5.75" customWidth="1"/>
    <col min="8" max="8" width="12" hidden="1" customWidth="1" outlineLevel="1"/>
    <col min="9" max="9" width="11.75" customWidth="1" collapsed="1"/>
    <col min="10" max="10" width="12.25" customWidth="1"/>
    <col min="11" max="11" width="13.5" customWidth="1"/>
    <col min="12" max="12" width="15" customWidth="1"/>
    <col min="13" max="13" width="23" customWidth="1"/>
    <col min="14" max="14" width="58.25" customWidth="1"/>
  </cols>
  <sheetData>
    <row r="1" spans="1:13" ht="38.25" customHeight="1" x14ac:dyDescent="0.25"/>
    <row r="2" spans="1:13" ht="18.75" x14ac:dyDescent="0.25">
      <c r="L2" s="17" t="s">
        <v>135</v>
      </c>
      <c r="M2" s="17"/>
    </row>
    <row r="3" spans="1:13" ht="18.75" x14ac:dyDescent="0.25">
      <c r="L3" s="17" t="s">
        <v>130</v>
      </c>
      <c r="M3" s="17"/>
    </row>
    <row r="4" spans="1:13" ht="18.75" x14ac:dyDescent="0.25">
      <c r="L4" s="17" t="s">
        <v>131</v>
      </c>
      <c r="M4" s="17"/>
    </row>
    <row r="5" spans="1:13" ht="18.75" x14ac:dyDescent="0.25">
      <c r="L5" s="17" t="s">
        <v>162</v>
      </c>
      <c r="M5" s="17"/>
    </row>
    <row r="6" spans="1:13" ht="18.75" x14ac:dyDescent="0.25">
      <c r="L6" s="17"/>
      <c r="M6" s="17"/>
    </row>
    <row r="7" spans="1:13" ht="81" customHeight="1" x14ac:dyDescent="0.25">
      <c r="A7" s="43"/>
      <c r="B7" s="17"/>
      <c r="C7" s="17"/>
      <c r="D7" s="17"/>
      <c r="E7" s="17"/>
      <c r="F7" s="17"/>
      <c r="G7" s="17"/>
      <c r="H7" s="17"/>
      <c r="I7" s="17"/>
      <c r="J7" s="17"/>
      <c r="K7" s="17"/>
      <c r="L7" s="164" t="s">
        <v>102</v>
      </c>
      <c r="M7" s="164"/>
    </row>
    <row r="8" spans="1:13" ht="18.75" x14ac:dyDescent="0.25">
      <c r="A8" s="43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ht="18.75" x14ac:dyDescent="0.25">
      <c r="A9" s="202" t="s">
        <v>1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</row>
    <row r="10" spans="1:13" ht="18.75" x14ac:dyDescent="0.25">
      <c r="A10" s="202" t="s">
        <v>75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</row>
    <row r="11" spans="1:13" ht="18.75" x14ac:dyDescent="0.25">
      <c r="A11" s="43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x14ac:dyDescent="0.25">
      <c r="A12" s="203" t="s">
        <v>4</v>
      </c>
      <c r="B12" s="203" t="s">
        <v>32</v>
      </c>
      <c r="C12" s="203" t="s">
        <v>11</v>
      </c>
      <c r="D12" s="203" t="s">
        <v>9</v>
      </c>
      <c r="E12" s="203"/>
      <c r="F12" s="203"/>
      <c r="G12" s="203"/>
      <c r="H12" s="80"/>
      <c r="I12" s="203" t="s">
        <v>33</v>
      </c>
      <c r="J12" s="203"/>
      <c r="K12" s="203"/>
      <c r="L12" s="203"/>
      <c r="M12" s="203" t="s">
        <v>34</v>
      </c>
    </row>
    <row r="13" spans="1:13" ht="78.75" x14ac:dyDescent="0.25">
      <c r="A13" s="203"/>
      <c r="B13" s="203"/>
      <c r="C13" s="203"/>
      <c r="D13" s="44" t="s">
        <v>11</v>
      </c>
      <c r="E13" s="44" t="s">
        <v>12</v>
      </c>
      <c r="F13" s="44" t="s">
        <v>13</v>
      </c>
      <c r="G13" s="44" t="s">
        <v>14</v>
      </c>
      <c r="H13" s="80">
        <v>2018</v>
      </c>
      <c r="I13" s="74">
        <v>2019</v>
      </c>
      <c r="J13" s="74">
        <v>2020</v>
      </c>
      <c r="K13" s="44">
        <v>2021</v>
      </c>
      <c r="L13" s="44" t="s">
        <v>35</v>
      </c>
      <c r="M13" s="203"/>
    </row>
    <row r="14" spans="1:13" x14ac:dyDescent="0.25">
      <c r="A14" s="44">
        <v>1</v>
      </c>
      <c r="B14" s="44">
        <v>2</v>
      </c>
      <c r="C14" s="44">
        <v>3</v>
      </c>
      <c r="D14" s="44">
        <v>4</v>
      </c>
      <c r="E14" s="44">
        <v>5</v>
      </c>
      <c r="F14" s="44">
        <v>6</v>
      </c>
      <c r="G14" s="44">
        <v>7</v>
      </c>
      <c r="H14" s="80">
        <v>8</v>
      </c>
      <c r="I14" s="44">
        <v>9</v>
      </c>
      <c r="J14" s="44">
        <v>10</v>
      </c>
      <c r="K14" s="44">
        <v>11</v>
      </c>
      <c r="L14" s="44">
        <v>12</v>
      </c>
      <c r="M14" s="44">
        <v>13</v>
      </c>
    </row>
    <row r="15" spans="1:13" x14ac:dyDescent="0.25">
      <c r="A15" s="223" t="s">
        <v>127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5"/>
    </row>
    <row r="16" spans="1:13" x14ac:dyDescent="0.25">
      <c r="A16" s="223" t="s">
        <v>128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5"/>
    </row>
    <row r="17" spans="1:14" ht="33" customHeight="1" x14ac:dyDescent="0.25">
      <c r="A17" s="217" t="s">
        <v>2</v>
      </c>
      <c r="B17" s="215" t="s">
        <v>68</v>
      </c>
      <c r="C17" s="219" t="s">
        <v>69</v>
      </c>
      <c r="D17" s="221">
        <v>241</v>
      </c>
      <c r="E17" s="226" t="s">
        <v>72</v>
      </c>
      <c r="F17" s="91" t="s">
        <v>156</v>
      </c>
      <c r="G17" s="221">
        <v>322</v>
      </c>
      <c r="H17" s="92">
        <v>87.438000000000002</v>
      </c>
      <c r="I17" s="92">
        <v>87.438000000000002</v>
      </c>
      <c r="J17" s="92">
        <v>0</v>
      </c>
      <c r="K17" s="92">
        <v>0</v>
      </c>
      <c r="L17" s="92">
        <f>I17+J17+K17</f>
        <v>87.438000000000002</v>
      </c>
      <c r="M17" s="215" t="s">
        <v>70</v>
      </c>
      <c r="N17" s="156"/>
    </row>
    <row r="18" spans="1:14" ht="29.25" customHeight="1" x14ac:dyDescent="0.25">
      <c r="A18" s="218"/>
      <c r="B18" s="216"/>
      <c r="C18" s="220"/>
      <c r="D18" s="222"/>
      <c r="E18" s="227"/>
      <c r="F18" s="91" t="s">
        <v>158</v>
      </c>
      <c r="G18" s="222"/>
      <c r="H18" s="92"/>
      <c r="I18" s="92">
        <v>0</v>
      </c>
      <c r="J18" s="92">
        <v>87.438000000000002</v>
      </c>
      <c r="K18" s="92">
        <v>87.438000000000002</v>
      </c>
      <c r="L18" s="92">
        <f>I18+J18+K18</f>
        <v>174.876</v>
      </c>
      <c r="M18" s="216"/>
      <c r="N18" s="156"/>
    </row>
    <row r="19" spans="1:14" ht="55.5" customHeight="1" x14ac:dyDescent="0.25">
      <c r="A19" s="44" t="s">
        <v>38</v>
      </c>
      <c r="B19" s="215" t="s">
        <v>71</v>
      </c>
      <c r="C19" s="219" t="s">
        <v>69</v>
      </c>
      <c r="D19" s="221">
        <v>241</v>
      </c>
      <c r="E19" s="226" t="s">
        <v>72</v>
      </c>
      <c r="F19" s="91">
        <v>1430050200</v>
      </c>
      <c r="G19" s="221">
        <v>322</v>
      </c>
      <c r="H19" s="92">
        <v>0</v>
      </c>
      <c r="I19" s="92">
        <v>0</v>
      </c>
      <c r="J19" s="92">
        <v>0</v>
      </c>
      <c r="K19" s="92">
        <v>0</v>
      </c>
      <c r="L19" s="92">
        <f>I19+J19+K19</f>
        <v>0</v>
      </c>
      <c r="M19" s="215" t="s">
        <v>70</v>
      </c>
      <c r="N19" s="157"/>
    </row>
    <row r="20" spans="1:14" ht="57.75" customHeight="1" x14ac:dyDescent="0.25">
      <c r="A20" s="121"/>
      <c r="B20" s="216"/>
      <c r="C20" s="220"/>
      <c r="D20" s="222"/>
      <c r="E20" s="227"/>
      <c r="F20" s="91" t="s">
        <v>157</v>
      </c>
      <c r="G20" s="222"/>
      <c r="H20" s="92"/>
      <c r="I20" s="92">
        <v>25.928000000000001</v>
      </c>
      <c r="J20" s="92">
        <v>0</v>
      </c>
      <c r="K20" s="92">
        <v>0</v>
      </c>
      <c r="L20" s="92">
        <f>I20+J20+K20</f>
        <v>25.928000000000001</v>
      </c>
      <c r="M20" s="216"/>
      <c r="N20" s="157"/>
    </row>
    <row r="21" spans="1:14" ht="57.75" customHeight="1" x14ac:dyDescent="0.25">
      <c r="A21" s="44" t="s">
        <v>58</v>
      </c>
      <c r="B21" s="215" t="s">
        <v>73</v>
      </c>
      <c r="C21" s="219" t="s">
        <v>69</v>
      </c>
      <c r="D21" s="221">
        <v>241</v>
      </c>
      <c r="E21" s="226" t="s">
        <v>72</v>
      </c>
      <c r="F21" s="91">
        <v>1430074580</v>
      </c>
      <c r="G21" s="221">
        <v>322</v>
      </c>
      <c r="H21" s="92">
        <v>0</v>
      </c>
      <c r="I21" s="92">
        <v>0</v>
      </c>
      <c r="J21" s="92">
        <v>0</v>
      </c>
      <c r="K21" s="92">
        <v>0</v>
      </c>
      <c r="L21" s="92">
        <f t="shared" ref="L21:L22" si="0">SUM(I21:K21)</f>
        <v>0</v>
      </c>
      <c r="M21" s="51" t="s">
        <v>70</v>
      </c>
    </row>
    <row r="22" spans="1:14" ht="49.5" customHeight="1" x14ac:dyDescent="0.25">
      <c r="A22" s="121"/>
      <c r="B22" s="216"/>
      <c r="C22" s="220"/>
      <c r="D22" s="222"/>
      <c r="E22" s="227"/>
      <c r="F22" s="91" t="s">
        <v>157</v>
      </c>
      <c r="G22" s="222"/>
      <c r="H22" s="92"/>
      <c r="I22" s="92">
        <v>45.183999999999997</v>
      </c>
      <c r="J22" s="92">
        <v>0</v>
      </c>
      <c r="K22" s="92">
        <v>0</v>
      </c>
      <c r="L22" s="92">
        <f t="shared" si="0"/>
        <v>45.183999999999997</v>
      </c>
      <c r="M22" s="51"/>
    </row>
    <row r="23" spans="1:14" ht="18.75" x14ac:dyDescent="0.25">
      <c r="A23" s="53"/>
      <c r="B23" s="50" t="s">
        <v>74</v>
      </c>
      <c r="C23" s="53" t="s">
        <v>16</v>
      </c>
      <c r="D23" s="53" t="s">
        <v>16</v>
      </c>
      <c r="E23" s="53" t="s">
        <v>16</v>
      </c>
      <c r="F23" s="53" t="s">
        <v>16</v>
      </c>
      <c r="G23" s="53" t="s">
        <v>16</v>
      </c>
      <c r="H23" s="92">
        <f>SUM(H17:H21)</f>
        <v>87.438000000000002</v>
      </c>
      <c r="I23" s="92">
        <f>I17+I20+I22</f>
        <v>158.55000000000001</v>
      </c>
      <c r="J23" s="92">
        <f>J17+J20+J22+J18</f>
        <v>87.438000000000002</v>
      </c>
      <c r="K23" s="92">
        <f>K17+K20+K22+K18</f>
        <v>87.438000000000002</v>
      </c>
      <c r="L23" s="92">
        <f>I23+J23+K23</f>
        <v>333.42599999999999</v>
      </c>
      <c r="M23" s="54"/>
    </row>
    <row r="25" spans="1:14" x14ac:dyDescent="0.25">
      <c r="L25" s="122"/>
    </row>
    <row r="26" spans="1:14" x14ac:dyDescent="0.25">
      <c r="I26" s="122"/>
    </row>
  </sheetData>
  <mergeCells count="29">
    <mergeCell ref="G21:G22"/>
    <mergeCell ref="G19:G20"/>
    <mergeCell ref="M19:M20"/>
    <mergeCell ref="B21:B22"/>
    <mergeCell ref="C21:C22"/>
    <mergeCell ref="D21:D22"/>
    <mergeCell ref="E21:E22"/>
    <mergeCell ref="B19:B20"/>
    <mergeCell ref="C19:C20"/>
    <mergeCell ref="D19:D20"/>
    <mergeCell ref="E19:E20"/>
    <mergeCell ref="A15:M15"/>
    <mergeCell ref="L7:M7"/>
    <mergeCell ref="A9:M9"/>
    <mergeCell ref="A10:M10"/>
    <mergeCell ref="A12:A13"/>
    <mergeCell ref="B12:B13"/>
    <mergeCell ref="C12:C13"/>
    <mergeCell ref="D12:G12"/>
    <mergeCell ref="I12:L12"/>
    <mergeCell ref="M12:M13"/>
    <mergeCell ref="B17:B18"/>
    <mergeCell ref="A17:A18"/>
    <mergeCell ref="C17:C18"/>
    <mergeCell ref="D17:D18"/>
    <mergeCell ref="A16:M16"/>
    <mergeCell ref="E17:E18"/>
    <mergeCell ref="G17:G18"/>
    <mergeCell ref="M17:M18"/>
  </mergeCells>
  <pageMargins left="0.7" right="0.62" top="0.31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36"/>
  <sheetViews>
    <sheetView view="pageBreakPreview" zoomScale="70" zoomScaleNormal="85" zoomScaleSheetLayoutView="70" workbookViewId="0">
      <selection activeCell="K5" sqref="K5"/>
    </sheetView>
  </sheetViews>
  <sheetFormatPr defaultColWidth="9" defaultRowHeight="15.75" outlineLevelCol="1" x14ac:dyDescent="0.25"/>
  <cols>
    <col min="1" max="1" width="4.875" style="3" customWidth="1"/>
    <col min="2" max="2" width="15.75" style="1" customWidth="1"/>
    <col min="3" max="3" width="17.375" style="1" customWidth="1"/>
    <col min="4" max="4" width="32" style="1" customWidth="1"/>
    <col min="5" max="5" width="9" style="3"/>
    <col min="6" max="8" width="9" style="1"/>
    <col min="9" max="9" width="14.25" style="1" hidden="1" customWidth="1" outlineLevel="1"/>
    <col min="10" max="10" width="13.625" style="1" customWidth="1" collapsed="1"/>
    <col min="11" max="11" width="14.125" style="1" customWidth="1"/>
    <col min="12" max="12" width="13.5" style="1" customWidth="1"/>
    <col min="13" max="13" width="15" style="1" customWidth="1"/>
    <col min="14" max="14" width="9" style="1"/>
    <col min="15" max="16" width="10.25" style="1" bestFit="1" customWidth="1"/>
    <col min="17" max="17" width="23" style="1" customWidth="1"/>
    <col min="18" max="16384" width="9" style="1"/>
  </cols>
  <sheetData>
    <row r="1" spans="1:13" ht="18.75" customHeight="1" x14ac:dyDescent="0.25"/>
    <row r="2" spans="1:13" ht="18.75" x14ac:dyDescent="0.25">
      <c r="K2" s="17" t="s">
        <v>136</v>
      </c>
      <c r="L2" s="17"/>
    </row>
    <row r="3" spans="1:13" ht="18.75" x14ac:dyDescent="0.25">
      <c r="K3" s="17" t="s">
        <v>130</v>
      </c>
      <c r="L3" s="17"/>
    </row>
    <row r="4" spans="1:13" ht="18.75" x14ac:dyDescent="0.25">
      <c r="K4" s="17" t="s">
        <v>131</v>
      </c>
      <c r="L4" s="17"/>
    </row>
    <row r="5" spans="1:13" ht="18.75" x14ac:dyDescent="0.25">
      <c r="K5" s="17" t="s">
        <v>162</v>
      </c>
      <c r="L5" s="17"/>
    </row>
    <row r="6" spans="1:13" ht="18.75" x14ac:dyDescent="0.25">
      <c r="K6" s="17"/>
      <c r="L6" s="17"/>
    </row>
    <row r="7" spans="1:13" ht="15.75" customHeight="1" x14ac:dyDescent="0.25">
      <c r="K7" s="72" t="s">
        <v>103</v>
      </c>
      <c r="L7" s="8"/>
      <c r="M7" s="15"/>
    </row>
    <row r="8" spans="1:13" ht="65.25" customHeight="1" x14ac:dyDescent="0.25">
      <c r="K8" s="231" t="s">
        <v>76</v>
      </c>
      <c r="L8" s="231"/>
      <c r="M8" s="231"/>
    </row>
    <row r="9" spans="1:13" ht="18.75" x14ac:dyDescent="0.25">
      <c r="A9" s="10"/>
    </row>
    <row r="10" spans="1:13" ht="18.75" x14ac:dyDescent="0.25">
      <c r="A10" s="165" t="s">
        <v>0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</row>
    <row r="11" spans="1:13" ht="18.75" x14ac:dyDescent="0.25">
      <c r="A11" s="165" t="s">
        <v>44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</row>
    <row r="12" spans="1:13" ht="18.75" x14ac:dyDescent="0.25">
      <c r="A12" s="165" t="s">
        <v>45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</row>
    <row r="13" spans="1:13" ht="18.75" x14ac:dyDescent="0.25">
      <c r="A13" s="165" t="s">
        <v>22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</row>
    <row r="14" spans="1:13" ht="18.75" x14ac:dyDescent="0.25">
      <c r="M14" s="4" t="s">
        <v>5</v>
      </c>
    </row>
    <row r="15" spans="1:13" ht="60" customHeight="1" x14ac:dyDescent="0.25">
      <c r="A15" s="160" t="s">
        <v>4</v>
      </c>
      <c r="B15" s="160" t="s">
        <v>19</v>
      </c>
      <c r="C15" s="160" t="s">
        <v>20</v>
      </c>
      <c r="D15" s="160" t="s">
        <v>8</v>
      </c>
      <c r="E15" s="160" t="s">
        <v>9</v>
      </c>
      <c r="F15" s="160"/>
      <c r="G15" s="160"/>
      <c r="H15" s="160"/>
      <c r="I15" s="102" t="str">
        <f>I16</f>
        <v>план</v>
      </c>
      <c r="J15" s="102" t="s">
        <v>36</v>
      </c>
      <c r="K15" s="102" t="s">
        <v>98</v>
      </c>
      <c r="L15" s="102" t="s">
        <v>120</v>
      </c>
      <c r="M15" s="160" t="s">
        <v>10</v>
      </c>
    </row>
    <row r="16" spans="1:13" ht="49.5" customHeight="1" x14ac:dyDescent="0.25">
      <c r="A16" s="160"/>
      <c r="B16" s="160"/>
      <c r="C16" s="160"/>
      <c r="D16" s="160"/>
      <c r="E16" s="11" t="s">
        <v>11</v>
      </c>
      <c r="F16" s="2" t="s">
        <v>12</v>
      </c>
      <c r="G16" s="2" t="s">
        <v>13</v>
      </c>
      <c r="H16" s="2" t="s">
        <v>14</v>
      </c>
      <c r="I16" s="81" t="s">
        <v>15</v>
      </c>
      <c r="J16" s="2" t="s">
        <v>15</v>
      </c>
      <c r="K16" s="2" t="s">
        <v>15</v>
      </c>
      <c r="L16" s="104" t="s">
        <v>15</v>
      </c>
      <c r="M16" s="160"/>
    </row>
    <row r="17" spans="1:17" x14ac:dyDescent="0.25">
      <c r="A17" s="11">
        <v>1</v>
      </c>
      <c r="B17" s="2">
        <v>2</v>
      </c>
      <c r="C17" s="2">
        <v>3</v>
      </c>
      <c r="D17" s="2">
        <v>4</v>
      </c>
      <c r="E17" s="11">
        <v>5</v>
      </c>
      <c r="F17" s="2">
        <v>6</v>
      </c>
      <c r="G17" s="2">
        <v>7</v>
      </c>
      <c r="H17" s="2">
        <v>8</v>
      </c>
      <c r="I17" s="78">
        <v>9</v>
      </c>
      <c r="J17" s="2">
        <v>10</v>
      </c>
      <c r="K17" s="2">
        <v>11</v>
      </c>
      <c r="L17" s="2">
        <v>12</v>
      </c>
      <c r="M17" s="2">
        <v>13</v>
      </c>
    </row>
    <row r="18" spans="1:17" s="12" customFormat="1" ht="51.75" customHeight="1" x14ac:dyDescent="0.25">
      <c r="A18" s="230">
        <v>1</v>
      </c>
      <c r="B18" s="229" t="s">
        <v>25</v>
      </c>
      <c r="C18" s="229" t="s">
        <v>119</v>
      </c>
      <c r="D18" s="66" t="s">
        <v>43</v>
      </c>
      <c r="E18" s="63" t="s">
        <v>16</v>
      </c>
      <c r="F18" s="63" t="s">
        <v>16</v>
      </c>
      <c r="G18" s="63" t="s">
        <v>16</v>
      </c>
      <c r="H18" s="63" t="s">
        <v>16</v>
      </c>
      <c r="I18" s="94" t="e">
        <f>I20+I22</f>
        <v>#REF!</v>
      </c>
      <c r="J18" s="94">
        <f>J20+J22+J21</f>
        <v>21541.567999999999</v>
      </c>
      <c r="K18" s="94">
        <f>K20+K22+K21</f>
        <v>11408.806</v>
      </c>
      <c r="L18" s="94">
        <f>L20+L22+L21</f>
        <v>11409.61</v>
      </c>
      <c r="M18" s="94">
        <f>J18+K18+L18</f>
        <v>44359.983999999997</v>
      </c>
    </row>
    <row r="19" spans="1:17" s="12" customFormat="1" x14ac:dyDescent="0.25">
      <c r="A19" s="230"/>
      <c r="B19" s="229"/>
      <c r="C19" s="229"/>
      <c r="D19" s="66" t="s">
        <v>17</v>
      </c>
      <c r="E19" s="63"/>
      <c r="F19" s="63" t="s">
        <v>16</v>
      </c>
      <c r="G19" s="63" t="s">
        <v>16</v>
      </c>
      <c r="H19" s="63" t="s">
        <v>16</v>
      </c>
      <c r="I19" s="94" t="str">
        <f>I15</f>
        <v>план</v>
      </c>
      <c r="J19" s="106"/>
      <c r="K19" s="106"/>
      <c r="L19" s="106"/>
      <c r="M19" s="106"/>
    </row>
    <row r="20" spans="1:17" s="12" customFormat="1" ht="31.5" x14ac:dyDescent="0.25">
      <c r="A20" s="230"/>
      <c r="B20" s="229"/>
      <c r="C20" s="229"/>
      <c r="D20" s="66" t="s">
        <v>37</v>
      </c>
      <c r="E20" s="63">
        <v>241</v>
      </c>
      <c r="F20" s="63" t="s">
        <v>16</v>
      </c>
      <c r="G20" s="63" t="s">
        <v>16</v>
      </c>
      <c r="H20" s="63" t="s">
        <v>16</v>
      </c>
      <c r="I20" s="94">
        <f>I30</f>
        <v>78.3</v>
      </c>
      <c r="J20" s="94">
        <f>J30</f>
        <v>158.55000000000001</v>
      </c>
      <c r="K20" s="94">
        <f>K30</f>
        <v>87.438000000000002</v>
      </c>
      <c r="L20" s="94">
        <f>L30</f>
        <v>87.438000000000002</v>
      </c>
      <c r="M20" s="94">
        <f>SUM(I20:L20)</f>
        <v>411.726</v>
      </c>
      <c r="P20" s="95"/>
    </row>
    <row r="21" spans="1:17" s="12" customFormat="1" ht="47.25" x14ac:dyDescent="0.25">
      <c r="A21" s="230"/>
      <c r="B21" s="229"/>
      <c r="C21" s="229"/>
      <c r="D21" s="85" t="s">
        <v>106</v>
      </c>
      <c r="E21" s="63">
        <v>242</v>
      </c>
      <c r="F21" s="63" t="s">
        <v>16</v>
      </c>
      <c r="G21" s="63" t="s">
        <v>16</v>
      </c>
      <c r="H21" s="63" t="s">
        <v>16</v>
      </c>
      <c r="I21" s="94">
        <v>0</v>
      </c>
      <c r="J21" s="94">
        <f>'пр к ПП1'!I22</f>
        <v>323.26</v>
      </c>
      <c r="K21" s="94">
        <f>'пр к ПП1'!J22</f>
        <v>323.26</v>
      </c>
      <c r="L21" s="94">
        <f>'пр к ПП1'!K22</f>
        <v>323.26</v>
      </c>
      <c r="M21" s="94">
        <f>J21+K21+L21</f>
        <v>969.78</v>
      </c>
    </row>
    <row r="22" spans="1:17" s="12" customFormat="1" ht="63.75" customHeight="1" x14ac:dyDescent="0.25">
      <c r="A22" s="230"/>
      <c r="B22" s="229"/>
      <c r="C22" s="229"/>
      <c r="D22" s="66" t="s">
        <v>51</v>
      </c>
      <c r="E22" s="63">
        <v>244</v>
      </c>
      <c r="F22" s="63" t="s">
        <v>16</v>
      </c>
      <c r="G22" s="63" t="s">
        <v>16</v>
      </c>
      <c r="H22" s="63" t="s">
        <v>16</v>
      </c>
      <c r="I22" s="94" t="e">
        <f>I26+I29+I35</f>
        <v>#REF!</v>
      </c>
      <c r="J22" s="94">
        <f>J26+J29+J35</f>
        <v>21059.758000000002</v>
      </c>
      <c r="K22" s="94">
        <f>K26+K29+K35</f>
        <v>10998.108</v>
      </c>
      <c r="L22" s="94">
        <f>L26+L29+L35</f>
        <v>10998.912</v>
      </c>
      <c r="M22" s="94">
        <f>J22+K22+L22</f>
        <v>43056.778000000006</v>
      </c>
      <c r="O22" s="95"/>
    </row>
    <row r="23" spans="1:17" s="12" customFormat="1" ht="52.5" customHeight="1" x14ac:dyDescent="0.25">
      <c r="A23" s="228" t="s">
        <v>2</v>
      </c>
      <c r="B23" s="229" t="s">
        <v>3</v>
      </c>
      <c r="C23" s="229" t="s">
        <v>81</v>
      </c>
      <c r="D23" s="66" t="s">
        <v>21</v>
      </c>
      <c r="E23" s="63"/>
      <c r="F23" s="63" t="s">
        <v>16</v>
      </c>
      <c r="G23" s="63" t="s">
        <v>16</v>
      </c>
      <c r="H23" s="63" t="s">
        <v>16</v>
      </c>
      <c r="I23" s="94">
        <f>'пр к ПП1'!H18</f>
        <v>20071.498</v>
      </c>
      <c r="J23" s="94">
        <f>J25+J26</f>
        <v>21023.218000000001</v>
      </c>
      <c r="K23" s="94">
        <f>K25+K26</f>
        <v>10911.368</v>
      </c>
      <c r="L23" s="94">
        <f>L25+L26</f>
        <v>10912.172</v>
      </c>
      <c r="M23" s="94">
        <f>J23+K23+L23</f>
        <v>42846.758000000002</v>
      </c>
    </row>
    <row r="24" spans="1:17" s="12" customFormat="1" x14ac:dyDescent="0.25">
      <c r="A24" s="228"/>
      <c r="B24" s="229"/>
      <c r="C24" s="229"/>
      <c r="D24" s="66" t="s">
        <v>17</v>
      </c>
      <c r="E24" s="63"/>
      <c r="F24" s="63" t="s">
        <v>16</v>
      </c>
      <c r="G24" s="63" t="s">
        <v>16</v>
      </c>
      <c r="H24" s="63" t="s">
        <v>16</v>
      </c>
      <c r="I24" s="93"/>
      <c r="J24" s="93"/>
      <c r="K24" s="93"/>
      <c r="L24" s="107"/>
      <c r="M24" s="93"/>
    </row>
    <row r="25" spans="1:17" s="12" customFormat="1" ht="51" customHeight="1" x14ac:dyDescent="0.25">
      <c r="A25" s="228"/>
      <c r="B25" s="229"/>
      <c r="C25" s="229"/>
      <c r="D25" s="105" t="s">
        <v>106</v>
      </c>
      <c r="E25" s="63">
        <v>242</v>
      </c>
      <c r="F25" s="63" t="s">
        <v>16</v>
      </c>
      <c r="G25" s="63" t="s">
        <v>16</v>
      </c>
      <c r="H25" s="63" t="s">
        <v>16</v>
      </c>
      <c r="I25" s="93" t="e">
        <f>I26+I28+I31</f>
        <v>#REF!</v>
      </c>
      <c r="J25" s="94">
        <f>'пр к ПП1'!I22</f>
        <v>323.26</v>
      </c>
      <c r="K25" s="94">
        <f>'пр к ПП1'!J22</f>
        <v>323.26</v>
      </c>
      <c r="L25" s="94">
        <f>'пр к ПП1'!K22</f>
        <v>323.26</v>
      </c>
      <c r="M25" s="94">
        <f>J25+K25+L25</f>
        <v>969.78</v>
      </c>
      <c r="O25" s="95"/>
      <c r="P25" s="95"/>
      <c r="Q25" s="95"/>
    </row>
    <row r="26" spans="1:17" s="12" customFormat="1" ht="63" x14ac:dyDescent="0.25">
      <c r="A26" s="228"/>
      <c r="B26" s="229"/>
      <c r="C26" s="229"/>
      <c r="D26" s="66" t="s">
        <v>51</v>
      </c>
      <c r="E26" s="63">
        <v>244</v>
      </c>
      <c r="F26" s="63" t="s">
        <v>16</v>
      </c>
      <c r="G26" s="63" t="s">
        <v>16</v>
      </c>
      <c r="H26" s="63" t="s">
        <v>16</v>
      </c>
      <c r="I26" s="93">
        <f>'пр к ПП1'!H18</f>
        <v>20071.498</v>
      </c>
      <c r="J26" s="94">
        <f>'пр к ПП1'!I18-'пр к ПП1'!I22</f>
        <v>20699.958000000002</v>
      </c>
      <c r="K26" s="94">
        <f>'пр к ПП1'!J18-'пр к ПП1'!J22</f>
        <v>10588.108</v>
      </c>
      <c r="L26" s="94">
        <f>'пр к ПП1'!K18-'пр к ПП1'!K22</f>
        <v>10588.912</v>
      </c>
      <c r="M26" s="93">
        <f>J26+K26+L26</f>
        <v>41876.978000000003</v>
      </c>
      <c r="P26" s="95"/>
    </row>
    <row r="27" spans="1:17" s="12" customFormat="1" ht="24" customHeight="1" x14ac:dyDescent="0.25">
      <c r="A27" s="228" t="s">
        <v>38</v>
      </c>
      <c r="B27" s="229" t="s">
        <v>39</v>
      </c>
      <c r="C27" s="229" t="s">
        <v>82</v>
      </c>
      <c r="D27" s="66" t="s">
        <v>18</v>
      </c>
      <c r="E27" s="63"/>
      <c r="F27" s="63" t="s">
        <v>16</v>
      </c>
      <c r="G27" s="63" t="s">
        <v>16</v>
      </c>
      <c r="H27" s="63" t="s">
        <v>16</v>
      </c>
      <c r="I27" s="93">
        <f>+I29</f>
        <v>436.8</v>
      </c>
      <c r="J27" s="94">
        <f>J29</f>
        <v>349.8</v>
      </c>
      <c r="K27" s="94">
        <f>K29</f>
        <v>400</v>
      </c>
      <c r="L27" s="94">
        <f>L29</f>
        <v>400</v>
      </c>
      <c r="M27" s="94">
        <f>J27+K27+L27</f>
        <v>1149.8</v>
      </c>
      <c r="Q27" s="95"/>
    </row>
    <row r="28" spans="1:17" s="12" customFormat="1" x14ac:dyDescent="0.25">
      <c r="A28" s="228"/>
      <c r="B28" s="229"/>
      <c r="C28" s="229"/>
      <c r="D28" s="66" t="s">
        <v>17</v>
      </c>
      <c r="E28" s="63"/>
      <c r="F28" s="63" t="s">
        <v>16</v>
      </c>
      <c r="G28" s="63" t="s">
        <v>16</v>
      </c>
      <c r="H28" s="63" t="s">
        <v>16</v>
      </c>
      <c r="I28" s="93">
        <f>I30+I29</f>
        <v>515.1</v>
      </c>
      <c r="J28" s="93"/>
      <c r="K28" s="93"/>
      <c r="L28" s="93"/>
      <c r="M28" s="93"/>
    </row>
    <row r="29" spans="1:17" s="12" customFormat="1" ht="63" x14ac:dyDescent="0.25">
      <c r="A29" s="228"/>
      <c r="B29" s="229"/>
      <c r="C29" s="229"/>
      <c r="D29" s="66" t="s">
        <v>51</v>
      </c>
      <c r="E29" s="63">
        <v>244</v>
      </c>
      <c r="F29" s="63" t="s">
        <v>16</v>
      </c>
      <c r="G29" s="63" t="s">
        <v>16</v>
      </c>
      <c r="H29" s="63" t="s">
        <v>16</v>
      </c>
      <c r="I29" s="93">
        <v>436.8</v>
      </c>
      <c r="J29" s="94">
        <f>'пр к ПП2'!I22</f>
        <v>349.8</v>
      </c>
      <c r="K29" s="94">
        <f>'пр к ПП2'!J22</f>
        <v>400</v>
      </c>
      <c r="L29" s="94">
        <f>'пр к ПП2'!K22</f>
        <v>400</v>
      </c>
      <c r="M29" s="94">
        <f>J29+K29+L29</f>
        <v>1149.8</v>
      </c>
    </row>
    <row r="30" spans="1:17" s="12" customFormat="1" ht="21.75" customHeight="1" x14ac:dyDescent="0.25">
      <c r="A30" s="228" t="s">
        <v>58</v>
      </c>
      <c r="B30" s="229" t="s">
        <v>77</v>
      </c>
      <c r="C30" s="229" t="s">
        <v>79</v>
      </c>
      <c r="D30" s="66" t="s">
        <v>18</v>
      </c>
      <c r="E30" s="63"/>
      <c r="F30" s="63" t="s">
        <v>16</v>
      </c>
      <c r="G30" s="63" t="s">
        <v>16</v>
      </c>
      <c r="H30" s="63" t="s">
        <v>16</v>
      </c>
      <c r="I30" s="93">
        <v>78.3</v>
      </c>
      <c r="J30" s="94">
        <f>J32</f>
        <v>158.55000000000001</v>
      </c>
      <c r="K30" s="94">
        <f>K32</f>
        <v>87.438000000000002</v>
      </c>
      <c r="L30" s="94">
        <f>L32</f>
        <v>87.438000000000002</v>
      </c>
      <c r="M30" s="94">
        <f>J30+K30+L30</f>
        <v>333.42599999999999</v>
      </c>
    </row>
    <row r="31" spans="1:17" s="12" customFormat="1" x14ac:dyDescent="0.25">
      <c r="A31" s="228"/>
      <c r="B31" s="229"/>
      <c r="C31" s="229"/>
      <c r="D31" s="66" t="s">
        <v>17</v>
      </c>
      <c r="E31" s="63"/>
      <c r="F31" s="63" t="s">
        <v>16</v>
      </c>
      <c r="G31" s="63" t="s">
        <v>16</v>
      </c>
      <c r="H31" s="63" t="s">
        <v>16</v>
      </c>
      <c r="I31" s="93" t="e">
        <f>SUM(I32:I38)</f>
        <v>#REF!</v>
      </c>
      <c r="J31" s="93"/>
      <c r="K31" s="93"/>
      <c r="L31" s="93"/>
      <c r="M31" s="93"/>
    </row>
    <row r="32" spans="1:17" s="12" customFormat="1" ht="31.5" x14ac:dyDescent="0.25">
      <c r="A32" s="228"/>
      <c r="B32" s="229"/>
      <c r="C32" s="229"/>
      <c r="D32" s="66" t="s">
        <v>37</v>
      </c>
      <c r="E32" s="63">
        <v>241</v>
      </c>
      <c r="F32" s="63" t="s">
        <v>16</v>
      </c>
      <c r="G32" s="63" t="s">
        <v>16</v>
      </c>
      <c r="H32" s="63" t="s">
        <v>16</v>
      </c>
      <c r="I32" s="93">
        <v>1872.86</v>
      </c>
      <c r="J32" s="94">
        <f>'пр к ПП3'!I23</f>
        <v>158.55000000000001</v>
      </c>
      <c r="K32" s="94">
        <f>'пр к ПП3'!J23</f>
        <v>87.438000000000002</v>
      </c>
      <c r="L32" s="94">
        <f>'пр к ПП3'!K23</f>
        <v>87.438000000000002</v>
      </c>
      <c r="M32" s="94">
        <f>J32+K32+L32</f>
        <v>333.42599999999999</v>
      </c>
    </row>
    <row r="33" spans="1:13" s="12" customFormat="1" ht="21" customHeight="1" x14ac:dyDescent="0.25">
      <c r="A33" s="228" t="s">
        <v>85</v>
      </c>
      <c r="B33" s="229" t="s">
        <v>78</v>
      </c>
      <c r="C33" s="229" t="s">
        <v>80</v>
      </c>
      <c r="D33" s="66" t="s">
        <v>18</v>
      </c>
      <c r="E33" s="63"/>
      <c r="F33" s="63" t="s">
        <v>16</v>
      </c>
      <c r="G33" s="63" t="s">
        <v>16</v>
      </c>
      <c r="H33" s="63" t="s">
        <v>16</v>
      </c>
      <c r="I33" s="96" t="e">
        <f>#REF!</f>
        <v>#REF!</v>
      </c>
      <c r="J33" s="96">
        <f>J35</f>
        <v>10</v>
      </c>
      <c r="K33" s="96">
        <f t="shared" ref="K33:L33" si="0">K35</f>
        <v>10</v>
      </c>
      <c r="L33" s="96">
        <f t="shared" si="0"/>
        <v>10</v>
      </c>
      <c r="M33" s="94">
        <f>J33+K33+L33</f>
        <v>30</v>
      </c>
    </row>
    <row r="34" spans="1:13" s="12" customFormat="1" x14ac:dyDescent="0.25">
      <c r="A34" s="228"/>
      <c r="B34" s="229"/>
      <c r="C34" s="229"/>
      <c r="D34" s="66" t="s">
        <v>17</v>
      </c>
      <c r="E34" s="63"/>
      <c r="F34" s="63" t="s">
        <v>16</v>
      </c>
      <c r="G34" s="63" t="s">
        <v>16</v>
      </c>
      <c r="H34" s="63" t="s">
        <v>16</v>
      </c>
      <c r="I34" s="96">
        <v>565.60400000000004</v>
      </c>
      <c r="J34" s="96"/>
      <c r="K34" s="96"/>
      <c r="L34" s="96"/>
      <c r="M34" s="96"/>
    </row>
    <row r="35" spans="1:13" s="12" customFormat="1" ht="78.75" customHeight="1" x14ac:dyDescent="0.25">
      <c r="A35" s="228"/>
      <c r="B35" s="229"/>
      <c r="C35" s="229"/>
      <c r="D35" s="66" t="s">
        <v>51</v>
      </c>
      <c r="E35" s="63">
        <v>244</v>
      </c>
      <c r="F35" s="63" t="s">
        <v>16</v>
      </c>
      <c r="G35" s="63" t="s">
        <v>16</v>
      </c>
      <c r="H35" s="63" t="s">
        <v>16</v>
      </c>
      <c r="I35" s="96" t="e">
        <f>#REF!</f>
        <v>#REF!</v>
      </c>
      <c r="J35" s="153">
        <v>10</v>
      </c>
      <c r="K35" s="153">
        <v>10</v>
      </c>
      <c r="L35" s="153">
        <v>10</v>
      </c>
      <c r="M35" s="153">
        <f>J35+K35+L35</f>
        <v>30</v>
      </c>
    </row>
    <row r="36" spans="1:13" s="12" customFormat="1" x14ac:dyDescent="0.25">
      <c r="A36" s="16"/>
      <c r="E36" s="16"/>
    </row>
  </sheetData>
  <mergeCells count="26">
    <mergeCell ref="A33:A35"/>
    <mergeCell ref="B33:B35"/>
    <mergeCell ref="C33:C35"/>
    <mergeCell ref="K8:M8"/>
    <mergeCell ref="M15:M16"/>
    <mergeCell ref="A15:A16"/>
    <mergeCell ref="B15:B16"/>
    <mergeCell ref="C15:C16"/>
    <mergeCell ref="D15:D16"/>
    <mergeCell ref="E15:H15"/>
    <mergeCell ref="A10:M10"/>
    <mergeCell ref="A11:M11"/>
    <mergeCell ref="A12:M12"/>
    <mergeCell ref="A13:M13"/>
    <mergeCell ref="A27:A29"/>
    <mergeCell ref="B27:B29"/>
    <mergeCell ref="A30:A32"/>
    <mergeCell ref="B30:B32"/>
    <mergeCell ref="C30:C32"/>
    <mergeCell ref="C27:C29"/>
    <mergeCell ref="B18:B22"/>
    <mergeCell ref="C18:C22"/>
    <mergeCell ref="A23:A26"/>
    <mergeCell ref="B23:B26"/>
    <mergeCell ref="C23:C26"/>
    <mergeCell ref="A18:A22"/>
  </mergeCells>
  <pageMargins left="0.78740157480314965" right="0.47244094488188981" top="0.70866141732283472" bottom="0.39370078740157483" header="0.6692913385826772" footer="0.31496062992125984"/>
  <pageSetup paperSize="9" scale="68" fitToHeight="2" orientation="landscape" r:id="rId1"/>
  <rowBreaks count="1" manualBreakCount="1">
    <brk id="22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O71"/>
  <sheetViews>
    <sheetView tabSelected="1" view="pageBreakPreview" topLeftCell="C1" zoomScaleSheetLayoutView="100" workbookViewId="0">
      <selection activeCell="G5" sqref="G5"/>
    </sheetView>
  </sheetViews>
  <sheetFormatPr defaultColWidth="9" defaultRowHeight="18.75" outlineLevelCol="1" x14ac:dyDescent="0.3"/>
  <cols>
    <col min="1" max="1" width="5.375" style="14" customWidth="1"/>
    <col min="2" max="2" width="20.625" style="5" customWidth="1"/>
    <col min="3" max="3" width="22.25" style="5" customWidth="1"/>
    <col min="4" max="4" width="26.5" style="5" customWidth="1"/>
    <col min="5" max="5" width="14" style="39" hidden="1" customWidth="1" outlineLevel="1"/>
    <col min="6" max="6" width="15.5" style="5" customWidth="1" collapsed="1"/>
    <col min="7" max="7" width="14.5" style="5" customWidth="1"/>
    <col min="8" max="8" width="14.875" style="5" customWidth="1"/>
    <col min="9" max="9" width="18.25" style="5" bestFit="1" customWidth="1"/>
    <col min="10" max="10" width="9" style="5"/>
    <col min="11" max="11" width="22" style="19" bestFit="1" customWidth="1"/>
    <col min="12" max="12" width="16.625" style="5" customWidth="1"/>
    <col min="13" max="13" width="38" style="5" customWidth="1"/>
    <col min="14" max="14" width="9" style="5"/>
    <col min="15" max="15" width="16" style="5" bestFit="1" customWidth="1"/>
    <col min="16" max="16384" width="9" style="5"/>
  </cols>
  <sheetData>
    <row r="1" spans="1:12" x14ac:dyDescent="0.3">
      <c r="G1" s="17"/>
      <c r="H1" s="17"/>
      <c r="I1" s="1"/>
    </row>
    <row r="2" spans="1:12" s="39" customFormat="1" x14ac:dyDescent="0.3">
      <c r="A2" s="14"/>
      <c r="G2" s="17" t="s">
        <v>103</v>
      </c>
      <c r="H2" s="17"/>
      <c r="I2" s="1"/>
      <c r="K2" s="19"/>
    </row>
    <row r="3" spans="1:12" s="39" customFormat="1" x14ac:dyDescent="0.3">
      <c r="A3" s="14"/>
      <c r="G3" s="17" t="s">
        <v>130</v>
      </c>
      <c r="H3" s="17"/>
      <c r="I3" s="1"/>
      <c r="K3" s="19"/>
    </row>
    <row r="4" spans="1:12" s="39" customFormat="1" x14ac:dyDescent="0.3">
      <c r="A4" s="14"/>
      <c r="G4" s="17" t="s">
        <v>131</v>
      </c>
      <c r="H4" s="17"/>
      <c r="I4" s="1"/>
      <c r="K4" s="19"/>
    </row>
    <row r="5" spans="1:12" s="39" customFormat="1" x14ac:dyDescent="0.3">
      <c r="A5" s="14"/>
      <c r="B5" s="41"/>
      <c r="G5" s="17" t="s">
        <v>162</v>
      </c>
      <c r="H5" s="17"/>
      <c r="I5" s="1"/>
      <c r="K5" s="19"/>
    </row>
    <row r="6" spans="1:12" s="39" customFormat="1" x14ac:dyDescent="0.3">
      <c r="A6" s="14"/>
      <c r="G6" s="17"/>
      <c r="H6" s="17"/>
      <c r="I6" s="1"/>
      <c r="K6" s="19"/>
    </row>
    <row r="7" spans="1:12" ht="23.25" x14ac:dyDescent="0.35">
      <c r="B7" s="125"/>
      <c r="G7" s="76" t="s">
        <v>118</v>
      </c>
    </row>
    <row r="8" spans="1:12" ht="42.75" customHeight="1" x14ac:dyDescent="0.3">
      <c r="B8" s="41"/>
      <c r="G8" s="231" t="s">
        <v>76</v>
      </c>
      <c r="H8" s="231"/>
      <c r="I8" s="231"/>
    </row>
    <row r="9" spans="1:12" x14ac:dyDescent="0.3">
      <c r="A9" s="10"/>
      <c r="B9" s="41"/>
    </row>
    <row r="10" spans="1:12" x14ac:dyDescent="0.3">
      <c r="A10" s="165" t="s">
        <v>0</v>
      </c>
      <c r="B10" s="165"/>
      <c r="C10" s="165"/>
      <c r="D10" s="165"/>
      <c r="E10" s="165"/>
      <c r="F10" s="165"/>
      <c r="G10" s="165"/>
      <c r="H10" s="165"/>
      <c r="I10" s="165"/>
    </row>
    <row r="11" spans="1:12" x14ac:dyDescent="0.3">
      <c r="A11" s="165" t="s">
        <v>27</v>
      </c>
      <c r="B11" s="165"/>
      <c r="C11" s="165"/>
      <c r="D11" s="165"/>
      <c r="E11" s="165"/>
      <c r="F11" s="165"/>
      <c r="G11" s="165"/>
      <c r="H11" s="165"/>
      <c r="I11" s="165"/>
    </row>
    <row r="12" spans="1:12" x14ac:dyDescent="0.3">
      <c r="A12" s="165" t="s">
        <v>28</v>
      </c>
      <c r="B12" s="165"/>
      <c r="C12" s="165"/>
      <c r="D12" s="165"/>
      <c r="E12" s="165"/>
      <c r="F12" s="165"/>
      <c r="G12" s="165"/>
      <c r="H12" s="165"/>
      <c r="I12" s="165"/>
    </row>
    <row r="13" spans="1:12" x14ac:dyDescent="0.3">
      <c r="A13" s="165" t="s">
        <v>29</v>
      </c>
      <c r="B13" s="165"/>
      <c r="C13" s="165"/>
      <c r="D13" s="165"/>
      <c r="E13" s="165"/>
      <c r="F13" s="165"/>
      <c r="G13" s="165"/>
      <c r="H13" s="165"/>
      <c r="I13" s="165"/>
    </row>
    <row r="14" spans="1:12" x14ac:dyDescent="0.3">
      <c r="A14" s="165" t="s">
        <v>30</v>
      </c>
      <c r="B14" s="165"/>
      <c r="C14" s="165"/>
      <c r="D14" s="165"/>
      <c r="E14" s="165"/>
      <c r="F14" s="165"/>
      <c r="G14" s="165"/>
      <c r="H14" s="165"/>
      <c r="I14" s="165"/>
    </row>
    <row r="15" spans="1:12" x14ac:dyDescent="0.3">
      <c r="A15" s="165" t="s">
        <v>31</v>
      </c>
      <c r="B15" s="165"/>
      <c r="C15" s="165"/>
      <c r="D15" s="165"/>
      <c r="E15" s="165"/>
      <c r="F15" s="165"/>
      <c r="G15" s="165"/>
      <c r="H15" s="165"/>
      <c r="I15" s="165"/>
    </row>
    <row r="16" spans="1:12" x14ac:dyDescent="0.3">
      <c r="A16" s="10"/>
      <c r="I16" s="99"/>
      <c r="L16" s="99"/>
    </row>
    <row r="17" spans="1:15" x14ac:dyDescent="0.3">
      <c r="I17" s="4" t="s">
        <v>5</v>
      </c>
      <c r="L17" s="99"/>
    </row>
    <row r="18" spans="1:15" ht="58.5" customHeight="1" x14ac:dyDescent="0.3">
      <c r="A18" s="160" t="s">
        <v>4</v>
      </c>
      <c r="B18" s="160" t="s">
        <v>19</v>
      </c>
      <c r="C18" s="160" t="s">
        <v>20</v>
      </c>
      <c r="D18" s="160" t="s">
        <v>24</v>
      </c>
      <c r="E18" s="81" t="s">
        <v>121</v>
      </c>
      <c r="F18" s="77" t="s">
        <v>36</v>
      </c>
      <c r="G18" s="77" t="s">
        <v>98</v>
      </c>
      <c r="H18" s="77" t="s">
        <v>120</v>
      </c>
      <c r="I18" s="160" t="s">
        <v>10</v>
      </c>
      <c r="K18" s="40"/>
      <c r="L18" s="101"/>
    </row>
    <row r="19" spans="1:15" x14ac:dyDescent="0.3">
      <c r="A19" s="160"/>
      <c r="B19" s="160"/>
      <c r="C19" s="160"/>
      <c r="D19" s="160"/>
      <c r="E19" s="81" t="s">
        <v>15</v>
      </c>
      <c r="F19" s="2" t="s">
        <v>15</v>
      </c>
      <c r="G19" s="2" t="s">
        <v>15</v>
      </c>
      <c r="H19" s="2" t="s">
        <v>15</v>
      </c>
      <c r="I19" s="160"/>
    </row>
    <row r="20" spans="1:15" x14ac:dyDescent="0.3">
      <c r="A20" s="11">
        <v>1</v>
      </c>
      <c r="B20" s="2">
        <v>2</v>
      </c>
      <c r="C20" s="2">
        <v>3</v>
      </c>
      <c r="D20" s="2">
        <v>4</v>
      </c>
      <c r="E20" s="81">
        <v>5</v>
      </c>
      <c r="F20" s="2">
        <v>6</v>
      </c>
      <c r="G20" s="2">
        <v>7</v>
      </c>
      <c r="H20" s="2">
        <v>8</v>
      </c>
      <c r="I20" s="103">
        <f>I16</f>
        <v>0</v>
      </c>
      <c r="L20" s="99"/>
    </row>
    <row r="21" spans="1:15" ht="27.75" x14ac:dyDescent="0.4">
      <c r="A21" s="232">
        <v>1</v>
      </c>
      <c r="B21" s="233" t="s">
        <v>25</v>
      </c>
      <c r="C21" s="233" t="str">
        <f>'пр 5 '!C18</f>
        <v>Молодёжь Туруханского района</v>
      </c>
      <c r="D21" s="9" t="s">
        <v>23</v>
      </c>
      <c r="E21" s="98" t="e">
        <f>SUM(E23:E27)</f>
        <v>#REF!</v>
      </c>
      <c r="F21" s="98">
        <f>F24+F25+F23</f>
        <v>21541.567999999999</v>
      </c>
      <c r="G21" s="98">
        <f>G24+G25+G23</f>
        <v>11408.806</v>
      </c>
      <c r="H21" s="98">
        <f>H24+H25+H23</f>
        <v>11409.61</v>
      </c>
      <c r="I21" s="98">
        <f>F21+G21+H21</f>
        <v>44359.983999999997</v>
      </c>
      <c r="K21" s="108"/>
      <c r="L21" s="19"/>
      <c r="M21" s="19"/>
      <c r="O21" s="39"/>
    </row>
    <row r="22" spans="1:15" x14ac:dyDescent="0.3">
      <c r="A22" s="232"/>
      <c r="B22" s="233"/>
      <c r="C22" s="233"/>
      <c r="D22" s="9" t="s">
        <v>6</v>
      </c>
      <c r="E22" s="20"/>
      <c r="F22" s="114"/>
      <c r="G22" s="114"/>
      <c r="H22" s="114"/>
      <c r="I22" s="13"/>
      <c r="L22" s="99"/>
      <c r="O22" s="39"/>
    </row>
    <row r="23" spans="1:15" x14ac:dyDescent="0.3">
      <c r="A23" s="232"/>
      <c r="B23" s="233"/>
      <c r="C23" s="233"/>
      <c r="D23" s="6" t="s">
        <v>40</v>
      </c>
      <c r="E23" s="20"/>
      <c r="F23" s="111">
        <f>F44</f>
        <v>25.928000000000001</v>
      </c>
      <c r="G23" s="114">
        <f t="shared" ref="G23:H23" si="0">G44</f>
        <v>0</v>
      </c>
      <c r="H23" s="114">
        <f t="shared" si="0"/>
        <v>0</v>
      </c>
      <c r="I23" s="97">
        <f>F23+G23+H23</f>
        <v>25.928000000000001</v>
      </c>
      <c r="L23" s="99"/>
      <c r="O23" s="39"/>
    </row>
    <row r="24" spans="1:15" x14ac:dyDescent="0.3">
      <c r="A24" s="232"/>
      <c r="B24" s="233"/>
      <c r="C24" s="233"/>
      <c r="D24" s="9" t="s">
        <v>41</v>
      </c>
      <c r="E24" s="97">
        <f>E31+E38</f>
        <v>2682</v>
      </c>
      <c r="F24" s="111">
        <f>F31+F38+F45</f>
        <v>467.18399999999997</v>
      </c>
      <c r="G24" s="111">
        <f t="shared" ref="G24:H24" si="1">G31+G38+G45</f>
        <v>422</v>
      </c>
      <c r="H24" s="111">
        <f t="shared" si="1"/>
        <v>422</v>
      </c>
      <c r="I24" s="97">
        <f>F24+G24+H24</f>
        <v>1311.184</v>
      </c>
      <c r="L24" s="100"/>
      <c r="O24" s="39"/>
    </row>
    <row r="25" spans="1:15" x14ac:dyDescent="0.3">
      <c r="A25" s="232"/>
      <c r="B25" s="233"/>
      <c r="C25" s="233"/>
      <c r="D25" s="9" t="s">
        <v>26</v>
      </c>
      <c r="E25" s="97" t="e">
        <f>E32+E39+E46+E53</f>
        <v>#REF!</v>
      </c>
      <c r="F25" s="111">
        <f>F32+F39+F46+F53</f>
        <v>21048.455999999998</v>
      </c>
      <c r="G25" s="111">
        <f>G32+G39+G46+G53</f>
        <v>10986.806</v>
      </c>
      <c r="H25" s="111">
        <f>H32+H39+H46+H53</f>
        <v>10987.61</v>
      </c>
      <c r="I25" s="97">
        <f>F25+G25+H25</f>
        <v>43022.872000000003</v>
      </c>
      <c r="L25" s="100"/>
      <c r="O25" s="39"/>
    </row>
    <row r="26" spans="1:15" ht="50.25" x14ac:dyDescent="0.45">
      <c r="A26" s="232"/>
      <c r="B26" s="233"/>
      <c r="C26" s="233"/>
      <c r="D26" s="7" t="s">
        <v>42</v>
      </c>
      <c r="E26" s="20"/>
      <c r="F26" s="114"/>
      <c r="G26" s="114"/>
      <c r="H26" s="114"/>
      <c r="I26" s="13"/>
      <c r="L26" s="99"/>
      <c r="M26" s="124"/>
      <c r="O26" s="39"/>
    </row>
    <row r="27" spans="1:15" x14ac:dyDescent="0.3">
      <c r="A27" s="232"/>
      <c r="B27" s="233"/>
      <c r="C27" s="233"/>
      <c r="D27" s="9" t="s">
        <v>7</v>
      </c>
      <c r="E27" s="20"/>
      <c r="F27" s="114"/>
      <c r="G27" s="114"/>
      <c r="H27" s="114"/>
      <c r="I27" s="13"/>
      <c r="L27" s="99"/>
    </row>
    <row r="28" spans="1:15" x14ac:dyDescent="0.3">
      <c r="A28" s="232" t="s">
        <v>2</v>
      </c>
      <c r="B28" s="234" t="s">
        <v>3</v>
      </c>
      <c r="C28" s="234" t="s">
        <v>81</v>
      </c>
      <c r="D28" s="109" t="s">
        <v>23</v>
      </c>
      <c r="E28" s="110">
        <f>E31+E32</f>
        <v>20071.498</v>
      </c>
      <c r="F28" s="110">
        <f>F31+F32</f>
        <v>21023.218000000001</v>
      </c>
      <c r="G28" s="110">
        <f>G31+G32</f>
        <v>10911.368</v>
      </c>
      <c r="H28" s="110">
        <f>H31+H32</f>
        <v>10912.172</v>
      </c>
      <c r="I28" s="110">
        <f>F28+G28+H28</f>
        <v>42846.758000000002</v>
      </c>
      <c r="L28" s="19"/>
      <c r="M28" s="19"/>
      <c r="O28" s="39"/>
    </row>
    <row r="29" spans="1:15" x14ac:dyDescent="0.3">
      <c r="A29" s="232"/>
      <c r="B29" s="234"/>
      <c r="C29" s="234"/>
      <c r="D29" s="109" t="s">
        <v>6</v>
      </c>
      <c r="E29" s="111"/>
      <c r="F29" s="111"/>
      <c r="G29" s="111"/>
      <c r="H29" s="111"/>
      <c r="I29" s="111"/>
      <c r="L29" s="100"/>
    </row>
    <row r="30" spans="1:15" x14ac:dyDescent="0.3">
      <c r="A30" s="232"/>
      <c r="B30" s="234"/>
      <c r="C30" s="234"/>
      <c r="D30" s="112" t="s">
        <v>40</v>
      </c>
      <c r="E30" s="111"/>
      <c r="F30" s="111"/>
      <c r="G30" s="111"/>
      <c r="H30" s="111"/>
      <c r="I30" s="111"/>
      <c r="L30" s="100"/>
    </row>
    <row r="31" spans="1:15" x14ac:dyDescent="0.3">
      <c r="A31" s="232"/>
      <c r="B31" s="234"/>
      <c r="C31" s="234"/>
      <c r="D31" s="109" t="s">
        <v>41</v>
      </c>
      <c r="E31" s="111">
        <f>'пр к ПП1'!H33+'пр к ПП1'!H34+'пр к ПП1'!H47+'пр к ПП1'!H48</f>
        <v>2682</v>
      </c>
      <c r="F31" s="111">
        <f>'пр к ПП1'!I33+'пр к ПП1'!I34+'пр к ПП1'!I47+'пр к ПП1'!I48</f>
        <v>422</v>
      </c>
      <c r="G31" s="111">
        <f>'пр к ПП1'!J33+'пр к ПП1'!J34+'пр к ПП1'!J47+'пр к ПП1'!J48</f>
        <v>422</v>
      </c>
      <c r="H31" s="111">
        <f>'пр к ПП1'!K33+'пр к ПП1'!K34+'пр к ПП1'!K47+'пр к ПП1'!K48</f>
        <v>422</v>
      </c>
      <c r="I31" s="111">
        <f>F31+G31+H31</f>
        <v>1266</v>
      </c>
      <c r="L31" s="100"/>
      <c r="M31" s="41"/>
      <c r="O31" s="39"/>
    </row>
    <row r="32" spans="1:15" x14ac:dyDescent="0.3">
      <c r="A32" s="232"/>
      <c r="B32" s="234"/>
      <c r="C32" s="234"/>
      <c r="D32" s="109" t="s">
        <v>26</v>
      </c>
      <c r="E32" s="111">
        <f>'пр к ПП1'!H19+'пр к ПП1'!H30+'пр к ПП1'!H36+'пр к ПП1'!H37+'пр к ПП1'!H38+'пр к ПП1'!H39+'пр к ПП1'!H49</f>
        <v>17389.498</v>
      </c>
      <c r="F32" s="111">
        <f>'пр к ПП1'!I19+'пр к ПП1'!I30+'пр к ПП1'!I35</f>
        <v>20601.218000000001</v>
      </c>
      <c r="G32" s="111">
        <f>'пр к ПП1'!J19+'пр к ПП1'!J30+'пр к ПП1'!J35</f>
        <v>10489.368</v>
      </c>
      <c r="H32" s="111">
        <f>'пр к ПП1'!K19+'пр к ПП1'!K30+'пр к ПП1'!K35</f>
        <v>10490.172</v>
      </c>
      <c r="I32" s="111">
        <f>F32+G32+H32</f>
        <v>41580.758000000002</v>
      </c>
      <c r="L32" s="100"/>
      <c r="O32" s="39"/>
    </row>
    <row r="33" spans="1:15" ht="48" x14ac:dyDescent="0.3">
      <c r="A33" s="232"/>
      <c r="B33" s="234"/>
      <c r="C33" s="234"/>
      <c r="D33" s="113" t="s">
        <v>42</v>
      </c>
      <c r="E33" s="111"/>
      <c r="F33" s="111"/>
      <c r="G33" s="111"/>
      <c r="H33" s="111"/>
      <c r="I33" s="111"/>
      <c r="K33" s="123"/>
      <c r="L33" s="100"/>
    </row>
    <row r="34" spans="1:15" x14ac:dyDescent="0.3">
      <c r="A34" s="232"/>
      <c r="B34" s="234"/>
      <c r="C34" s="234"/>
      <c r="D34" s="109" t="s">
        <v>7</v>
      </c>
      <c r="E34" s="111"/>
      <c r="F34" s="111"/>
      <c r="G34" s="111"/>
      <c r="H34" s="111"/>
      <c r="I34" s="111"/>
      <c r="L34" s="100"/>
    </row>
    <row r="35" spans="1:15" x14ac:dyDescent="0.3">
      <c r="A35" s="232" t="s">
        <v>38</v>
      </c>
      <c r="B35" s="234" t="s">
        <v>39</v>
      </c>
      <c r="C35" s="234" t="s">
        <v>86</v>
      </c>
      <c r="D35" s="109" t="s">
        <v>23</v>
      </c>
      <c r="E35" s="110">
        <f>E39+E38</f>
        <v>331.18</v>
      </c>
      <c r="F35" s="110">
        <f>F39+F38</f>
        <v>349.8</v>
      </c>
      <c r="G35" s="110">
        <f>G39+G38</f>
        <v>400</v>
      </c>
      <c r="H35" s="110">
        <f>H39+H38</f>
        <v>400</v>
      </c>
      <c r="I35" s="110">
        <f>F35+G35+H35</f>
        <v>1149.8</v>
      </c>
      <c r="J35" s="100"/>
      <c r="L35" s="19"/>
      <c r="M35" s="19"/>
      <c r="O35" s="39"/>
    </row>
    <row r="36" spans="1:15" x14ac:dyDescent="0.3">
      <c r="A36" s="232"/>
      <c r="B36" s="234"/>
      <c r="C36" s="234"/>
      <c r="D36" s="109" t="s">
        <v>6</v>
      </c>
      <c r="E36" s="111"/>
      <c r="F36" s="111"/>
      <c r="G36" s="111"/>
      <c r="H36" s="111"/>
      <c r="I36" s="111"/>
      <c r="L36" s="100"/>
    </row>
    <row r="37" spans="1:15" x14ac:dyDescent="0.3">
      <c r="A37" s="232"/>
      <c r="B37" s="234"/>
      <c r="C37" s="234"/>
      <c r="D37" s="112" t="s">
        <v>40</v>
      </c>
      <c r="E37" s="111"/>
      <c r="F37" s="111"/>
      <c r="G37" s="111"/>
      <c r="H37" s="111"/>
      <c r="I37" s="111"/>
      <c r="L37" s="100"/>
    </row>
    <row r="38" spans="1:15" x14ac:dyDescent="0.3">
      <c r="A38" s="232"/>
      <c r="B38" s="234"/>
      <c r="C38" s="234"/>
      <c r="D38" s="109" t="s">
        <v>41</v>
      </c>
      <c r="E38" s="111"/>
      <c r="F38" s="111"/>
      <c r="G38" s="111"/>
      <c r="H38" s="111"/>
      <c r="I38" s="111"/>
      <c r="L38" s="19"/>
      <c r="M38" s="19"/>
      <c r="O38" s="39"/>
    </row>
    <row r="39" spans="1:15" x14ac:dyDescent="0.3">
      <c r="A39" s="232"/>
      <c r="B39" s="234"/>
      <c r="C39" s="234"/>
      <c r="D39" s="109" t="s">
        <v>26</v>
      </c>
      <c r="E39" s="111">
        <f>'пр к ПП2'!H16</f>
        <v>331.18</v>
      </c>
      <c r="F39" s="111">
        <f>'пр к ПП2'!I16</f>
        <v>349.8</v>
      </c>
      <c r="G39" s="111">
        <f>'пр к ПП2'!J16</f>
        <v>400</v>
      </c>
      <c r="H39" s="111">
        <f>'пр к ПП2'!K16</f>
        <v>400</v>
      </c>
      <c r="I39" s="111">
        <f>F39+G39+H39</f>
        <v>1149.8</v>
      </c>
      <c r="L39" s="19"/>
      <c r="M39" s="19"/>
      <c r="O39" s="39"/>
    </row>
    <row r="40" spans="1:15" ht="48" x14ac:dyDescent="0.3">
      <c r="A40" s="232"/>
      <c r="B40" s="234"/>
      <c r="C40" s="234"/>
      <c r="D40" s="113" t="s">
        <v>42</v>
      </c>
      <c r="E40" s="111"/>
      <c r="F40" s="111"/>
      <c r="G40" s="111"/>
      <c r="H40" s="111"/>
      <c r="I40" s="111"/>
    </row>
    <row r="41" spans="1:15" x14ac:dyDescent="0.3">
      <c r="A41" s="232"/>
      <c r="B41" s="234"/>
      <c r="C41" s="234"/>
      <c r="D41" s="109" t="s">
        <v>7</v>
      </c>
      <c r="E41" s="114"/>
      <c r="F41" s="114"/>
      <c r="G41" s="114"/>
      <c r="H41" s="114"/>
      <c r="I41" s="114"/>
    </row>
    <row r="42" spans="1:15" x14ac:dyDescent="0.3">
      <c r="A42" s="232" t="s">
        <v>58</v>
      </c>
      <c r="B42" s="234" t="s">
        <v>77</v>
      </c>
      <c r="C42" s="234" t="s">
        <v>79</v>
      </c>
      <c r="D42" s="109" t="s">
        <v>23</v>
      </c>
      <c r="E42" s="110">
        <f>E46+E45</f>
        <v>87.438000000000002</v>
      </c>
      <c r="F42" s="110">
        <f>F46+F45+F44</f>
        <v>158.55000000000001</v>
      </c>
      <c r="G42" s="110">
        <f>G46+G45</f>
        <v>87.438000000000002</v>
      </c>
      <c r="H42" s="110">
        <f>H46+H45</f>
        <v>87.438000000000002</v>
      </c>
      <c r="I42" s="110">
        <f>SUM(F42:H42)</f>
        <v>333.42599999999999</v>
      </c>
    </row>
    <row r="43" spans="1:15" x14ac:dyDescent="0.3">
      <c r="A43" s="232"/>
      <c r="B43" s="234"/>
      <c r="C43" s="234"/>
      <c r="D43" s="109" t="s">
        <v>6</v>
      </c>
      <c r="E43" s="111"/>
      <c r="F43" s="111"/>
      <c r="G43" s="111"/>
      <c r="H43" s="111"/>
      <c r="I43" s="111"/>
    </row>
    <row r="44" spans="1:15" x14ac:dyDescent="0.3">
      <c r="A44" s="232"/>
      <c r="B44" s="234"/>
      <c r="C44" s="234"/>
      <c r="D44" s="112" t="s">
        <v>40</v>
      </c>
      <c r="E44" s="111"/>
      <c r="F44" s="111">
        <f>'пр к ПП3'!I20</f>
        <v>25.928000000000001</v>
      </c>
      <c r="G44" s="111">
        <f>'пр к ПП3'!J20</f>
        <v>0</v>
      </c>
      <c r="H44" s="111">
        <f>'пр к ПП3'!K20</f>
        <v>0</v>
      </c>
      <c r="I44" s="111">
        <f t="shared" ref="I44:I45" si="2">SUM(F44:H44)</f>
        <v>25.928000000000001</v>
      </c>
    </row>
    <row r="45" spans="1:15" x14ac:dyDescent="0.3">
      <c r="A45" s="232"/>
      <c r="B45" s="234"/>
      <c r="C45" s="234"/>
      <c r="D45" s="109" t="s">
        <v>41</v>
      </c>
      <c r="E45" s="111"/>
      <c r="F45" s="111">
        <f>'пр к ПП3'!I22</f>
        <v>45.183999999999997</v>
      </c>
      <c r="G45" s="111">
        <f>'пр к ПП3'!J22</f>
        <v>0</v>
      </c>
      <c r="H45" s="111">
        <f>'пр к ПП3'!K22</f>
        <v>0</v>
      </c>
      <c r="I45" s="111">
        <f t="shared" si="2"/>
        <v>45.183999999999997</v>
      </c>
    </row>
    <row r="46" spans="1:15" x14ac:dyDescent="0.3">
      <c r="A46" s="232"/>
      <c r="B46" s="234"/>
      <c r="C46" s="234"/>
      <c r="D46" s="109" t="s">
        <v>26</v>
      </c>
      <c r="E46" s="111">
        <f>'пр к ПП3'!H23</f>
        <v>87.438000000000002</v>
      </c>
      <c r="F46" s="111">
        <f>'пр к ПП3'!I17</f>
        <v>87.438000000000002</v>
      </c>
      <c r="G46" s="111">
        <f>'пр к ПП3'!J23</f>
        <v>87.438000000000002</v>
      </c>
      <c r="H46" s="111">
        <f>'пр к ПП3'!K23</f>
        <v>87.438000000000002</v>
      </c>
      <c r="I46" s="111">
        <f>SUM(F46:H46)</f>
        <v>262.31400000000002</v>
      </c>
    </row>
    <row r="47" spans="1:15" ht="48" x14ac:dyDescent="0.3">
      <c r="A47" s="232"/>
      <c r="B47" s="234"/>
      <c r="C47" s="234"/>
      <c r="D47" s="113" t="s">
        <v>42</v>
      </c>
      <c r="E47" s="111"/>
      <c r="F47" s="111"/>
      <c r="G47" s="111"/>
      <c r="H47" s="111"/>
      <c r="I47" s="111"/>
    </row>
    <row r="48" spans="1:15" x14ac:dyDescent="0.3">
      <c r="A48" s="232"/>
      <c r="B48" s="234"/>
      <c r="C48" s="234"/>
      <c r="D48" s="109" t="s">
        <v>7</v>
      </c>
      <c r="E48" s="111"/>
      <c r="F48" s="111"/>
      <c r="G48" s="111"/>
      <c r="H48" s="111"/>
      <c r="I48" s="111"/>
    </row>
    <row r="49" spans="1:9" x14ac:dyDescent="0.3">
      <c r="A49" s="232" t="s">
        <v>85</v>
      </c>
      <c r="B49" s="234" t="s">
        <v>78</v>
      </c>
      <c r="C49" s="234" t="s">
        <v>80</v>
      </c>
      <c r="D49" s="109" t="s">
        <v>23</v>
      </c>
      <c r="E49" s="110" t="e">
        <f>E53+E52</f>
        <v>#REF!</v>
      </c>
      <c r="F49" s="110">
        <f>F53+F52</f>
        <v>10</v>
      </c>
      <c r="G49" s="110">
        <f t="shared" ref="G49:H49" si="3">G53+G52</f>
        <v>10</v>
      </c>
      <c r="H49" s="110">
        <f t="shared" si="3"/>
        <v>10</v>
      </c>
      <c r="I49" s="110">
        <f>SUM(F49:H49)</f>
        <v>30</v>
      </c>
    </row>
    <row r="50" spans="1:9" x14ac:dyDescent="0.3">
      <c r="A50" s="232"/>
      <c r="B50" s="234"/>
      <c r="C50" s="234"/>
      <c r="D50" s="109" t="s">
        <v>6</v>
      </c>
      <c r="E50" s="111"/>
      <c r="F50" s="111"/>
      <c r="G50" s="111"/>
      <c r="H50" s="111"/>
      <c r="I50" s="111"/>
    </row>
    <row r="51" spans="1:9" x14ac:dyDescent="0.3">
      <c r="A51" s="232"/>
      <c r="B51" s="234"/>
      <c r="C51" s="234"/>
      <c r="D51" s="112" t="s">
        <v>40</v>
      </c>
      <c r="E51" s="111"/>
      <c r="F51" s="111"/>
      <c r="G51" s="111"/>
      <c r="H51" s="111"/>
      <c r="I51" s="111"/>
    </row>
    <row r="52" spans="1:9" x14ac:dyDescent="0.3">
      <c r="A52" s="232"/>
      <c r="B52" s="234"/>
      <c r="C52" s="234"/>
      <c r="D52" s="109" t="s">
        <v>41</v>
      </c>
      <c r="E52" s="111"/>
      <c r="F52" s="111"/>
      <c r="G52" s="111"/>
      <c r="H52" s="111"/>
      <c r="I52" s="111"/>
    </row>
    <row r="53" spans="1:9" x14ac:dyDescent="0.3">
      <c r="A53" s="232"/>
      <c r="B53" s="234"/>
      <c r="C53" s="234"/>
      <c r="D53" s="109" t="s">
        <v>26</v>
      </c>
      <c r="E53" s="111" t="e">
        <f>#REF!</f>
        <v>#REF!</v>
      </c>
      <c r="F53" s="111">
        <v>10</v>
      </c>
      <c r="G53" s="111">
        <v>10</v>
      </c>
      <c r="H53" s="111">
        <v>10</v>
      </c>
      <c r="I53" s="111">
        <f>SUM(F53:H53)</f>
        <v>30</v>
      </c>
    </row>
    <row r="54" spans="1:9" ht="48" x14ac:dyDescent="0.3">
      <c r="A54" s="232"/>
      <c r="B54" s="234"/>
      <c r="C54" s="234"/>
      <c r="D54" s="113" t="s">
        <v>42</v>
      </c>
      <c r="E54" s="111"/>
      <c r="F54" s="111"/>
      <c r="G54" s="111"/>
      <c r="H54" s="111"/>
      <c r="I54" s="111"/>
    </row>
    <row r="55" spans="1:9" x14ac:dyDescent="0.3">
      <c r="A55" s="232"/>
      <c r="B55" s="234"/>
      <c r="C55" s="234"/>
      <c r="D55" s="109" t="s">
        <v>7</v>
      </c>
      <c r="E55" s="109"/>
      <c r="F55" s="114"/>
      <c r="G55" s="114"/>
      <c r="H55" s="114"/>
      <c r="I55" s="114"/>
    </row>
    <row r="65" spans="2:3" ht="23.25" x14ac:dyDescent="0.35">
      <c r="B65" s="154"/>
    </row>
    <row r="71" spans="2:3" x14ac:dyDescent="0.3">
      <c r="C71" s="41"/>
    </row>
  </sheetData>
  <mergeCells count="27">
    <mergeCell ref="A42:A48"/>
    <mergeCell ref="B42:B48"/>
    <mergeCell ref="C42:C48"/>
    <mergeCell ref="A49:A55"/>
    <mergeCell ref="B49:B55"/>
    <mergeCell ref="C49:C55"/>
    <mergeCell ref="A35:A41"/>
    <mergeCell ref="B35:B41"/>
    <mergeCell ref="C35:C41"/>
    <mergeCell ref="G8:I8"/>
    <mergeCell ref="A10:I10"/>
    <mergeCell ref="A11:I11"/>
    <mergeCell ref="A12:I12"/>
    <mergeCell ref="A13:I13"/>
    <mergeCell ref="A14:I14"/>
    <mergeCell ref="A28:A34"/>
    <mergeCell ref="B28:B34"/>
    <mergeCell ref="C28:C34"/>
    <mergeCell ref="A18:A19"/>
    <mergeCell ref="B18:B19"/>
    <mergeCell ref="C18:C19"/>
    <mergeCell ref="D18:D19"/>
    <mergeCell ref="A15:I15"/>
    <mergeCell ref="I18:I19"/>
    <mergeCell ref="A21:A27"/>
    <mergeCell ref="B21:B27"/>
    <mergeCell ref="C21:C27"/>
  </mergeCells>
  <pageMargins left="0.78740157480314965" right="0.51" top="0.3" bottom="0.39370078740157483" header="0.31496062992125984" footer="0.31496062992125984"/>
  <pageSetup paperSize="9" scale="60" orientation="portrait" r:id="rId1"/>
  <rowBreaks count="1" manualBreakCount="1">
    <brk id="27" max="7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пр к паспорту</vt:lpstr>
      <vt:lpstr>пр к ПП1</vt:lpstr>
      <vt:lpstr>пр к ПП2</vt:lpstr>
      <vt:lpstr>пр к ПП3</vt:lpstr>
      <vt:lpstr>пр 5 </vt:lpstr>
      <vt:lpstr>пр 6</vt:lpstr>
      <vt:lpstr>'пр 5 '!Заголовки_для_печати</vt:lpstr>
      <vt:lpstr>'пр 6'!Заголовки_для_печати</vt:lpstr>
      <vt:lpstr>'пр к ПП1'!Заголовки_для_печати</vt:lpstr>
      <vt:lpstr>'пр 5 '!Область_печати</vt:lpstr>
      <vt:lpstr>'пр 6'!Область_печати</vt:lpstr>
      <vt:lpstr>'пр к паспорту'!Область_печати</vt:lpstr>
      <vt:lpstr>'пр к ПП1'!Область_печати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Секретарь</cp:lastModifiedBy>
  <cp:lastPrinted>2019-07-24T04:07:51Z</cp:lastPrinted>
  <dcterms:created xsi:type="dcterms:W3CDTF">2016-10-20T04:37:12Z</dcterms:created>
  <dcterms:modified xsi:type="dcterms:W3CDTF">2019-07-24T04:08:00Z</dcterms:modified>
</cp:coreProperties>
</file>