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УПРАВЛЕНИЕ ДЕЛАМИ\УПРАВЛЕНИЕ ДЕЛАМИ 2019\муниципальные программы - изменения в 2019 году\11    комфорная среда\108-п от 12.02.19 внутр.кор. программы и факт 2018\"/>
    </mc:Choice>
  </mc:AlternateContent>
  <bookViews>
    <workbookView xWindow="120" yWindow="405" windowWidth="23685" windowHeight="9690" tabRatio="752" activeTab="7"/>
  </bookViews>
  <sheets>
    <sheet name="пр к пасп" sheetId="2" r:id="rId1"/>
    <sheet name="пр 6 к МП" sheetId="5" r:id="rId2"/>
    <sheet name="пр 7 к МП" sheetId="6" r:id="rId3"/>
    <sheet name="пр 1 к ПП2" sheetId="18" r:id="rId4"/>
    <sheet name="пр 2 к ПП1" sheetId="8" r:id="rId5"/>
    <sheet name="пр 2 к ПП2" sheetId="15" r:id="rId6"/>
    <sheet name="пр 1 к ПП4" sheetId="20" r:id="rId7"/>
    <sheet name="пр 2 к ПП4" sheetId="17" r:id="rId8"/>
    <sheet name="пр 5 к МП" sheetId="3" r:id="rId9"/>
    <sheet name="пр 1 к ПП1" sheetId="7" r:id="rId10"/>
    <sheet name="пр 1 к ПП3" sheetId="19" r:id="rId11"/>
    <sheet name="пр 2 к ПП3" sheetId="16" r:id="rId12"/>
    <sheet name="Лист1" sheetId="21" r:id="rId13"/>
  </sheets>
  <definedNames>
    <definedName name="_xlnm._FilterDatabase" localSheetId="4" hidden="1">'пр 2 к ПП1'!$A$12:$L$20</definedName>
    <definedName name="_xlnm._FilterDatabase" localSheetId="5" hidden="1">'пр 2 к ПП2'!$A$12:$L$18</definedName>
    <definedName name="_xlnm._FilterDatabase" localSheetId="11" hidden="1">'пр 2 к ПП3'!$A$7:$L$11</definedName>
    <definedName name="_xlnm._FilterDatabase" localSheetId="7" hidden="1">'пр 2 к ПП4'!$A$12:$L$42</definedName>
    <definedName name="_xlnm.Print_Titles" localSheetId="9">'пр 1 к ПП1'!$6:$8</definedName>
    <definedName name="_xlnm.Print_Titles" localSheetId="3">'пр 1 к ПП2'!$10:$12</definedName>
    <definedName name="_xlnm.Print_Titles" localSheetId="10">'пр 1 к ПП3'!$7:$9</definedName>
    <definedName name="_xlnm.Print_Titles" localSheetId="6">'пр 1 к ПП4'!$12:$14</definedName>
    <definedName name="_xlnm.Print_Titles" localSheetId="8">'пр 5 к МП'!$11:$12</definedName>
    <definedName name="_xlnm.Print_Titles" localSheetId="1">'пр 6 к МП'!$16:$18</definedName>
    <definedName name="_xlnm.Print_Titles" localSheetId="2">'пр 7 к МП'!$17:$19</definedName>
    <definedName name="_xlnm.Print_Area" localSheetId="9">'пр 1 к ПП1'!$A$1:$H$14</definedName>
    <definedName name="_xlnm.Print_Area" localSheetId="3">'пр 1 к ПП2'!$A$1:$H$16</definedName>
    <definedName name="_xlnm.Print_Area" localSheetId="4">'пр 2 к ПП1'!$A$1:$L$21</definedName>
    <definedName name="_xlnm.Print_Area" localSheetId="5">'пр 2 к ПП2'!$A$1:$L$21</definedName>
    <definedName name="_xlnm.Print_Area" localSheetId="11">'пр 2 к ПП3'!$A$1:$L$13</definedName>
    <definedName name="_xlnm.Print_Area" localSheetId="7">'пр 2 к ПП4'!$A$1:$L$42</definedName>
    <definedName name="_xlnm.Print_Area" localSheetId="8">'пр 5 к МП'!$A$1:$E$29</definedName>
    <definedName name="_xlnm.Print_Area" localSheetId="1">'пр 6 к МП'!$A$1:$M$36</definedName>
    <definedName name="_xlnm.Print_Area" localSheetId="2">'пр 7 к МП'!$A$1:$L$54</definedName>
    <definedName name="_xlnm.Print_Area" localSheetId="0">'пр к пасп'!$A$1:$M$29</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17" l="1"/>
  <c r="J30" i="5"/>
  <c r="I39" i="6"/>
  <c r="H42" i="17" l="1"/>
  <c r="H45" i="17" s="1"/>
  <c r="N31" i="6" l="1"/>
  <c r="K21" i="17" l="1"/>
  <c r="H21" i="8"/>
  <c r="K17" i="8"/>
  <c r="L31" i="5"/>
  <c r="I24" i="6"/>
  <c r="L51" i="6"/>
  <c r="L52" i="6"/>
  <c r="L53" i="6"/>
  <c r="L54" i="6"/>
  <c r="L50" i="6"/>
  <c r="L44" i="6"/>
  <c r="L45" i="6"/>
  <c r="L46" i="6"/>
  <c r="L47" i="6"/>
  <c r="L43" i="6"/>
  <c r="L37" i="6"/>
  <c r="L38" i="6"/>
  <c r="L39" i="6"/>
  <c r="L40" i="6"/>
  <c r="L36" i="6"/>
  <c r="L30" i="6"/>
  <c r="L31" i="6"/>
  <c r="L32" i="6"/>
  <c r="L33" i="6"/>
  <c r="L29" i="6"/>
  <c r="M33" i="5"/>
  <c r="M30" i="5"/>
  <c r="M29" i="5"/>
  <c r="L27" i="5"/>
  <c r="L21" i="5"/>
  <c r="K21" i="5"/>
  <c r="K26" i="6"/>
  <c r="K25" i="6"/>
  <c r="K24" i="6"/>
  <c r="K23" i="6"/>
  <c r="K22" i="6"/>
  <c r="J23" i="6"/>
  <c r="K48" i="6"/>
  <c r="L36" i="5" s="1"/>
  <c r="L34" i="5" s="1"/>
  <c r="K41" i="6"/>
  <c r="K34" i="6"/>
  <c r="K27" i="6"/>
  <c r="L25" i="5" s="1"/>
  <c r="L23" i="5" s="1"/>
  <c r="J27" i="6"/>
  <c r="K25" i="5" s="1"/>
  <c r="L22" i="5" l="1"/>
  <c r="L19" i="5" s="1"/>
  <c r="K20" i="6"/>
  <c r="I36" i="5" l="1"/>
  <c r="I25" i="5"/>
  <c r="H38" i="6"/>
  <c r="H39" i="6"/>
  <c r="H20" i="15" l="1"/>
  <c r="K19" i="15"/>
  <c r="H22" i="15"/>
  <c r="M21" i="5" l="1"/>
  <c r="H51" i="6" l="1"/>
  <c r="H48" i="6" s="1"/>
  <c r="H22" i="6"/>
  <c r="K41" i="17" l="1"/>
  <c r="I42" i="17"/>
  <c r="K37" i="17"/>
  <c r="K31" i="17"/>
  <c r="K30" i="17"/>
  <c r="H24" i="6"/>
  <c r="N52" i="6" l="1"/>
  <c r="G24" i="6"/>
  <c r="G26" i="6"/>
  <c r="B17" i="20" l="1"/>
  <c r="A10" i="7" l="1"/>
  <c r="A9" i="7"/>
  <c r="G27" i="6"/>
  <c r="B26" i="20" l="1"/>
  <c r="B25" i="20"/>
  <c r="B24" i="20"/>
  <c r="B23" i="20"/>
  <c r="B22" i="20"/>
  <c r="B21" i="20"/>
  <c r="B20" i="20"/>
  <c r="B19" i="20"/>
  <c r="A16" i="20" l="1"/>
  <c r="A15" i="20"/>
  <c r="N33" i="6" l="1"/>
  <c r="N54" i="6"/>
  <c r="K20" i="8" l="1"/>
  <c r="K19" i="8"/>
  <c r="K18" i="8"/>
  <c r="H34" i="6" l="1"/>
  <c r="J27" i="5" l="1"/>
  <c r="M27" i="5" s="1"/>
  <c r="K27" i="5"/>
  <c r="I27" i="5"/>
  <c r="K23" i="5"/>
  <c r="I23" i="5"/>
  <c r="K40" i="17" l="1"/>
  <c r="K39" i="17"/>
  <c r="K38" i="17"/>
  <c r="K36" i="17"/>
  <c r="K35" i="17"/>
  <c r="K34" i="17"/>
  <c r="K33" i="17"/>
  <c r="K32" i="17"/>
  <c r="K29" i="17"/>
  <c r="K27" i="17"/>
  <c r="K28" i="17"/>
  <c r="K26" i="17"/>
  <c r="K22" i="17"/>
  <c r="K23" i="17"/>
  <c r="K24" i="17"/>
  <c r="K25" i="17"/>
  <c r="K18" i="17"/>
  <c r="K19" i="17"/>
  <c r="K20" i="17"/>
  <c r="J48" i="6"/>
  <c r="I48" i="6"/>
  <c r="G48" i="6"/>
  <c r="F48" i="6"/>
  <c r="E48" i="6"/>
  <c r="N50" i="6"/>
  <c r="N51" i="6"/>
  <c r="J41" i="6"/>
  <c r="I41" i="6"/>
  <c r="L41" i="6" s="1"/>
  <c r="H41" i="6"/>
  <c r="G41" i="6"/>
  <c r="F41" i="6"/>
  <c r="E41" i="6"/>
  <c r="J21" i="5"/>
  <c r="I21" i="5"/>
  <c r="I34" i="5"/>
  <c r="K36" i="5" l="1"/>
  <c r="K34" i="5" s="1"/>
  <c r="L48" i="6"/>
  <c r="J36" i="5"/>
  <c r="I31" i="5"/>
  <c r="I22" i="5" s="1"/>
  <c r="I19" i="5" s="1"/>
  <c r="N19" i="5" s="1"/>
  <c r="J31" i="5"/>
  <c r="M36" i="5" l="1"/>
  <c r="J34" i="5"/>
  <c r="M34" i="5" s="1"/>
  <c r="I15" i="16"/>
  <c r="J15" i="16"/>
  <c r="H15" i="16"/>
  <c r="N45" i="6"/>
  <c r="H26" i="8" l="1"/>
  <c r="I26" i="8"/>
  <c r="J26" i="8"/>
  <c r="H27" i="8"/>
  <c r="I27" i="8"/>
  <c r="J27" i="8"/>
  <c r="H28" i="8"/>
  <c r="I28" i="8"/>
  <c r="J28" i="8"/>
  <c r="H25" i="8"/>
  <c r="J32" i="8" l="1"/>
  <c r="I32" i="8"/>
  <c r="H32" i="8"/>
  <c r="G34" i="6"/>
  <c r="F34" i="6"/>
  <c r="E34" i="6"/>
  <c r="F27" i="6"/>
  <c r="E27" i="6"/>
  <c r="E22" i="6"/>
  <c r="F22" i="6"/>
  <c r="G22" i="6"/>
  <c r="E23" i="6"/>
  <c r="F23" i="6"/>
  <c r="G23" i="6"/>
  <c r="E24" i="6"/>
  <c r="F24" i="6"/>
  <c r="E25" i="6"/>
  <c r="F25" i="6"/>
  <c r="G25" i="6"/>
  <c r="F26" i="6"/>
  <c r="G20" i="6" l="1"/>
  <c r="E20" i="6"/>
  <c r="F20" i="6"/>
  <c r="A11" i="19" l="1"/>
  <c r="A14" i="18"/>
  <c r="A13" i="18"/>
  <c r="I13" i="16"/>
  <c r="I16" i="16" s="1"/>
  <c r="J13" i="16"/>
  <c r="J16" i="16" s="1"/>
  <c r="H13" i="16"/>
  <c r="H16" i="16" s="1"/>
  <c r="I25" i="8" l="1"/>
  <c r="I23" i="6"/>
  <c r="L23" i="6" s="1"/>
  <c r="N44" i="6"/>
  <c r="K13" i="16"/>
  <c r="K16" i="16" s="1"/>
  <c r="J25" i="8" l="1"/>
  <c r="N30" i="6"/>
  <c r="I27" i="6"/>
  <c r="H27" i="6"/>
  <c r="H20" i="6" s="1"/>
  <c r="J26" i="6"/>
  <c r="L26" i="6" s="1"/>
  <c r="I26" i="6"/>
  <c r="J25" i="6"/>
  <c r="I25" i="6"/>
  <c r="H25" i="6"/>
  <c r="H23" i="6"/>
  <c r="J22" i="6"/>
  <c r="I22" i="6"/>
  <c r="C48" i="6"/>
  <c r="C41" i="6"/>
  <c r="C34" i="6"/>
  <c r="C27" i="6"/>
  <c r="C20" i="6"/>
  <c r="E30" i="5"/>
  <c r="E25" i="5"/>
  <c r="M32" i="5"/>
  <c r="L25" i="6" l="1"/>
  <c r="L22" i="6"/>
  <c r="N22" i="6"/>
  <c r="L27" i="6"/>
  <c r="J25" i="5"/>
  <c r="N26" i="6"/>
  <c r="N41" i="6"/>
  <c r="N27" i="6"/>
  <c r="N23" i="6"/>
  <c r="K31" i="5"/>
  <c r="K12" i="16"/>
  <c r="K15" i="16" s="1"/>
  <c r="H23" i="15"/>
  <c r="I17" i="15"/>
  <c r="I22" i="15" s="1"/>
  <c r="K25" i="8"/>
  <c r="K26" i="8"/>
  <c r="K27" i="8"/>
  <c r="K28" i="8"/>
  <c r="I21" i="8"/>
  <c r="I29" i="8" s="1"/>
  <c r="J21" i="8"/>
  <c r="J29" i="8" s="1"/>
  <c r="H29" i="8"/>
  <c r="K22" i="5" l="1"/>
  <c r="K19" i="5" s="1"/>
  <c r="M31" i="5"/>
  <c r="M25" i="5"/>
  <c r="J23" i="5"/>
  <c r="K17" i="17"/>
  <c r="K42" i="17" s="1"/>
  <c r="K32" i="8"/>
  <c r="H24" i="15"/>
  <c r="J17" i="15"/>
  <c r="K21" i="8"/>
  <c r="K29" i="8" s="1"/>
  <c r="J22" i="5" l="1"/>
  <c r="M23" i="5"/>
  <c r="J23" i="15"/>
  <c r="I23" i="15"/>
  <c r="J24" i="6"/>
  <c r="L24" i="6" s="1"/>
  <c r="J22" i="15"/>
  <c r="J34" i="6"/>
  <c r="J20" i="6" s="1"/>
  <c r="N38" i="6"/>
  <c r="J20" i="15"/>
  <c r="J24" i="15" s="1"/>
  <c r="K18" i="15"/>
  <c r="K23" i="15" s="1"/>
  <c r="I20" i="15"/>
  <c r="K17" i="15"/>
  <c r="K22" i="15" s="1"/>
  <c r="I24" i="15" l="1"/>
  <c r="K20" i="15"/>
  <c r="M22" i="5"/>
  <c r="M19" i="5" s="1"/>
  <c r="J19" i="5"/>
  <c r="N48" i="6"/>
  <c r="I34" i="6"/>
  <c r="N19" i="6"/>
  <c r="K24" i="15"/>
  <c r="I20" i="6" l="1"/>
  <c r="L20" i="6" s="1"/>
  <c r="L34" i="6"/>
  <c r="N24" i="6"/>
  <c r="N34" i="6"/>
  <c r="N20" i="6"/>
  <c r="J42" i="17" l="1"/>
</calcChain>
</file>

<file path=xl/sharedStrings.xml><?xml version="1.0" encoding="utf-8"?>
<sst xmlns="http://schemas.openxmlformats.org/spreadsheetml/2006/main" count="693" uniqueCount="268">
  <si>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</si>
  <si>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</si>
  <si>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</si>
  <si>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</si>
  <si>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</si>
  <si>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</si>
  <si>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</si>
  <si>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</si>
  <si>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</si>
  <si>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</si>
  <si>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</si>
  <si>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</si>
  <si>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</si>
  <si>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</si>
  <si>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</si>
  <si>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</si>
  <si>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</si>
  <si>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</si>
  <si>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</si>
  <si>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</si>
  <si>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</si>
  <si>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</si>
  <si>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</si>
  <si>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</si>
  <si>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</si>
  <si>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</si>
  <si>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</si>
  <si>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</si>
  <si>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</si>
  <si>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</si>
  <si>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</si>
  <si>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</si>
  <si>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</si>
  <si>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всего расходные обязательства</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</si>
  <si>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</si>
  <si>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</si>
  <si>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</si>
  <si>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</si>
  <si>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</si>
  <si>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</si>
  <si>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</si>
  <si>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</si>
  <si>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</si>
  <si>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</si>
  <si>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</si>
  <si>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</si>
  <si>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</si>
  <si>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</si>
  <si>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</si>
  <si>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</si>
  <si>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</si>
  <si>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</si>
  <si>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</si>
  <si>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</si>
  <si>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</si>
  <si>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</si>
  <si>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</si>
  <si>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</si>
  <si>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</si>
  <si>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</si>
  <si>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</si>
  <si>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2030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</si>
  <si>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</si>
  <si>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</si>
  <si>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</si>
  <si>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</si>
  <si>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</si>
  <si>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</si>
  <si>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</si>
  <si>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</si>
  <si>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</si>
  <si>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</si>
  <si>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</si>
  <si>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</si>
  <si>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</si>
  <si>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</si>
  <si>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</si>
  <si>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</si>
  <si>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</si>
  <si>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</si>
  <si>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</si>
  <si>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</si>
  <si>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</si>
  <si>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</si>
  <si>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</si>
  <si>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</si>
  <si>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</si>
  <si>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</si>
  <si>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</si>
  <si>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</si>
  <si>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</si>
  <si>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</si>
  <si>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</si>
  <si>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</si>
  <si>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</si>
  <si>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</si>
  <si>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</si>
  <si>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</si>
  <si>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</si>
  <si>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</si>
  <si>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</si>
  <si>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не менее 143</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</si>
  <si>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</si>
  <si>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</si>
  <si>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</si>
  <si>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</si>
  <si>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</si>
  <si>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</si>
  <si>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</si>
  <si>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</si>
  <si>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</si>
  <si>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</si>
  <si>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</si>
  <si>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</si>
  <si>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</si>
  <si>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</si>
  <si>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</si>
  <si>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</si>
  <si>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</si>
  <si>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</si>
  <si>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</si>
  <si>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</si>
  <si>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</si>
  <si>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</si>
  <si>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</si>
  <si>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</si>
  <si>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</si>
  <si>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</si>
  <si>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</si>
  <si>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 xml:space="preserve">Обеспечить материальную поддержку доходов 143 участникам общественных работ, из числа безработных граждан </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</si>
  <si>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</si>
  <si>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</si>
  <si>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</si>
  <si>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</si>
  <si>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</si>
  <si>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</si>
  <si>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</si>
  <si>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</si>
  <si>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</si>
  <si>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 xml:space="preserve"> Обеспечение населения Туруханского района печным отоплением не менее 4 печей ежегодно</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</si>
  <si>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</si>
  <si>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</si>
  <si>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</si>
  <si>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</si>
  <si>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</si>
  <si>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</si>
  <si>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</si>
  <si>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</si>
  <si>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</si>
  <si>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</si>
  <si>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</si>
  <si>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</si>
  <si>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</si>
  <si>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</si>
  <si>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</si>
  <si>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</si>
  <si>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</si>
  <si>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</si>
  <si>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</si>
  <si>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</si>
  <si>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</si>
  <si>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</si>
  <si>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</si>
  <si>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</si>
  <si>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</si>
  <si>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</si>
  <si>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</si>
  <si>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</si>
  <si>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Приложение № 1
к подпрограмме 4 «Обеспечение условий реализации программы и прочие мероприятия»</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</si>
  <si>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</si>
  <si>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</si>
  <si>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</si>
  <si>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</si>
  <si>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</si>
  <si>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</si>
  <si>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</si>
  <si>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</si>
  <si>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</si>
  <si>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</si>
  <si>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</si>
  <si>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</si>
  <si>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t>не               менеее               143</t>
  </si>
  <si>
    <t>не            менеее                  4</t>
  </si>
  <si>
    <t>не                           менеее                  4</t>
  </si>
  <si>
    <t>не                                                                 менеее                  4</t>
  </si>
  <si>
    <t>не                                                     менеее                  4</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</si>
  <si>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</si>
  <si>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</si>
  <si>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паспорту муниципальной программы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</si>
  <si>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</si>
  <si>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</si>
  <si>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</si>
  <si>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Приложение № 1
к подпрограмме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</si>
  <si>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</si>
  <si>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Приложение № 1
к подпрограмме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</si>
  <si>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</si>
  <si>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</si>
  <si>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</si>
  <si>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</si>
  <si>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rgb="FF000000"/>
        <rFont val="Calibri"/>
        <family val="2"/>
        <charset val="204"/>
      </rPr>
      <t>«</t>
    </r>
    <r>
      <rPr>
        <sz val="12"/>
        <color rgb="FF000000"/>
        <rFont val="Times New Roman"/>
        <family val="1"/>
        <charset val="204"/>
      </rPr>
      <t>Обеспечение условий реализации программы и прочие мероприятия</t>
    </r>
    <r>
      <rPr>
        <sz val="12"/>
        <color rgb="FF000000"/>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</si>
  <si>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</si>
  <si>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</si>
  <si>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</si>
  <si>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 xml:space="preserve">                           </t>
  </si>
  <si>
    <t>Приложение № 5</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</si>
  <si>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</si>
  <si>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</si>
  <si>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</si>
  <si>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Приложение № 6</t>
  </si>
  <si>
    <t>не менее                 4</t>
  </si>
  <si>
    <t>1.11.</t>
  </si>
  <si>
    <t>1.12.</t>
  </si>
  <si>
    <t>1.13.</t>
  </si>
  <si>
    <t>1.14.</t>
  </si>
  <si>
    <t>1.15.</t>
  </si>
  <si>
    <t>1.16.</t>
  </si>
  <si>
    <t>1.17.</t>
  </si>
  <si>
    <t>1.18.</t>
  </si>
  <si>
    <t>1.19.</t>
  </si>
  <si>
    <t>1.20.</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</si>
  <si>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</si>
  <si>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</si>
  <si>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 xml:space="preserve">Всего получателей товарно-материальных ценностей  36 человек:                                                                                                                                                                                                                                                                                                                                                                                                                                                               с. Фарково - 10;                                                                                                                                                                                                                                                                                                                                                                                                                                                                                                                                                                                п. Советская Речка -8;                                                                                                                                                                                                                                                                                                                                                                                                                                                                                                                            п. Келлог -12,                                                                                                                                                                                                                                                                                                                                                                                                                                                                                                                                                                   Бор-1,                                                                                                                                                                                                                                                                                                                                                                                                                                                                                                                                                     Верещагино-3,                                                                                                                                                                                                                                                                                                                                                                                                                                                                                                                                               Сургутиха-2.                                </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</si>
  <si>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</si>
  <si>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Получат комплект для новорожденного 21 человек, в том числе:                                                                                                                                                                                                                                                                                                                                                                                                                                                                                                  с. Туруханск -7;                                                                                                                                                                                                                                                                                                                                                                                                                                                                                                                                                                             п. Келлог -2,                                                                                                                                                                                                                                                                                                                                                                                                                                                                                                                                                           с. Фарково - 6,                                                                                                                                                                                                                                                                                                                                                                                                                                                                                                                                                          п. Светлогорск - 1;                                                                                                                                                                                                                                                                                                                                                                                                                                                                                                                                             п. Мадуйка - 1;                                                                                                                                                                                                                                                                                                                                                                                                                                                                                                                                         п. Советская Речка - 2,                                                                                                                                                                                                                                                                                                                                                                                                                                                                                                              д. Горошиха -1,                                                                                                                                               с. Верхнеимбатск - 1.</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</si>
  <si>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</si>
  <si>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</si>
  <si>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</si>
  <si>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</si>
  <si>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</si>
  <si>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</si>
  <si>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</si>
  <si>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Организация и проведение праздников День оленевода в Туруханском районе, обеспечение участия лиц из числа малочисленных народов социально значимых мероприятиях малочисленных народов межмуниципального, краевого, межрегионального и всероссийского уровня </t>
  </si>
  <si>
    <t>52 человека получат лекарственные и медицинские средства для оказания первичной медицинской помощи: с.Фарково -32;                                                                                                                                                                                                                                                                                                      с.Бакланиха-3;                                                                                                                                                                                                                                                                                                                                                                                                                                                                                                                                                                                            п.Бор- 2;                                                                                                                                                                                                                                                                                                                                                                                                                                                                                                                                                      п.Бахта-7;                                                                                                                                                                                                                                                                                                                                                                                                                                                                                                                                                                      с.Верещагино - 4;                                                                                                                                                                                                                                                                                                                                                                                                                                                                                                                                                                                                                                                                                                                                                                                                                                                                                                                                                                                                                                                                                                г.Игарка- 1;                                                                                                                                                                                                                                                                                                                                                                                                                                                                                                                           с.Туруханск- 1;                                                                                                                                                                                                                                                                                                                                                                                                                                                                                                                       д.Сургутиха-2.</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</si>
  <si>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</si>
  <si>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</si>
  <si>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</si>
  <si>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Будет организован и проведен праздник «День Оленевода» в п. Советская Речка с участием около 110 человек,</t>
  </si>
  <si>
    <t>Будет организован и проведен праздник  "День Реки" в п. Келлог с участием около 150 человек, "День рыбака "в том числе:                                                                                                                                                                              д. Сургутиха с участием около 85 человек,                                                                                                                                                                                                                                                                                                                                                                                                                                                                                     с. Бакланиха с участием около 48 человек,                                                                                                                                                                                                                                                                                                                                                                                                                                                                                                        д. Старотуруханск с участием около 100 человек,                                                                                                                                                                                                                                                                                                                                                                                                                                                                            с. Верещагино с участием около 55 человек,                                                                                                                                                                                                                                                                                                                                                                                                                                                                              д. Горошиха с участием около 90 человек,                                                                                                                                                                                                                                                                                                                                                                                                                                                                                              п. Мадуйка с участием около 65 человек,                                                                                                                                                                                                                                                                                                                                                                                                                                                                                                             п. Бахта с участием около 130 человек,                                                                                                                                                                                                                                                                                                                                                                                                                                                                                     с. Фарково с участием около 200 человек</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</si>
  <si>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</si>
  <si>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</si>
  <si>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</si>
  <si>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</si>
  <si>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</si>
  <si>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</si>
  <si>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1.21..</t>
  </si>
  <si>
    <t>1.25.</t>
  </si>
  <si>
    <t>к  муниципальной программе                                                                                                                                                                                                                                                                                                                                                                                                                                                                                                                   «Обеспечение комфортной                                                                                                                                                                                                                                                                                                                                                                                                                                                                                                                         среды проживания на территории населенных пунктов                                                                                                                                                                                                                                                                                                                                                                                                                                                    Туруханского района»</t>
  </si>
  <si>
    <t>-</t>
  </si>
  <si>
    <t>2021 год</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</si>
  <si>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</si>
  <si>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</si>
  <si>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 xml:space="preserve">* Расчет показателя на 1000 человек :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от 1 до 4 жалоб в год - 4 балла                                                                                                                                                                                                                                                                                                                                                                                                                                                                                                                      от 5 до 7 жалоб - 3 балла                                                                                                                                                                                                                                                                                                                                                                                                                                                                                                                                                                         от 8 до 10 жалоб - 2 балла, от 11 до 13 жалоб и больше - 1 балл                                                                                                                                                                                                                      </t>
  </si>
  <si>
    <t>Приложение № 1</t>
  </si>
  <si>
    <t xml:space="preserve">к постановлению </t>
  </si>
  <si>
    <t xml:space="preserve">администрации  Туруханского района </t>
  </si>
  <si>
    <t>Приложение № 2</t>
  </si>
  <si>
    <t>Приложение № 3</t>
  </si>
  <si>
    <t>Приложение № 4</t>
  </si>
  <si>
    <t xml:space="preserve">Устройство новых деревянных тротуаров,  штакетных заборов; 
 услуги по ремонту вертолетной площадки;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4 –х колодцев  общего пользования с питьевой водой в п. Келлог;
Оснащение улиц указателями с названиями улиц и номерами домов;
</t>
  </si>
  <si>
    <t>Обучить и трудоустроить  35 человек</t>
  </si>
  <si>
    <t>11400R5152</t>
  </si>
  <si>
    <t>Приложение № 8</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</si>
  <si>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t>
  </si>
  <si>
    <t>от12.02.2019 №108-п</t>
  </si>
  <si>
    <t>от 12.02.2019 № 108 -п</t>
  </si>
  <si>
    <t>от 12.02.2019 №108 -п</t>
  </si>
  <si>
    <t>от 12.02.2019 №108-п</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</si>
</sst>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0&quot;р.&quot;_-;\-* #,##0&quot;р.&quot;_-;_-* &quot;-&quot;&quot;р.&quot;_-;_-@_-"/>
    <numFmt numFmtId="43" formatCode="_-* #,##0.00_р_._-;\-* #,##0.00_р_._-;_-* &quot;-&quot;??_р_._-;_-@_-"/>
    <numFmt numFmtId="164" formatCode="_-* #,##0.000_р_._-;\-* #,##0.000_р_._-;_-* &quot;-&quot;??_р_._-;_-@_-"/>
    <numFmt numFmtId="165" formatCode="_(* #,##0.00_);_(* \(#,##0.00\);_(* &quot;-&quot;??_);_(@_)"/>
    <numFmt numFmtId="166" formatCode="#,##0.000"/>
    <numFmt numFmtId="167" formatCode="_-* #,##0.000_р_._-;\-* #,##0.000_р_._-;_-* &quot;-&quot;???_р_._-;_-@_-"/>
    <numFmt numFmtId="168" formatCode="#,##0.000_ ;\-#,##0.000\ "/>
    <numFmt numFmtId="169" formatCode="#,##0_ ;\-#,##0\ "/>
    <numFmt numFmtId="170" formatCode="_-* #,##0_р_._-;\-* #,##0_р_._-;_-* &quot;-&quot;??_р_._-;_-@_-"/>
  </numFmts>
  <fonts count="23"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sz val="12"/>
      <name val="Times New Roman"/>
      <family val="1"/>
      <charset val="204"/>
    </font>
    <font>
      <sz val="12"/>
      <color theme="1"/>
      <name val="Times New Roman"/>
      <family val="2"/>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rgb="FF000000"/>
      <name val="Times New Roman"/>
      <family val="1"/>
      <charset val="204"/>
    </font>
    <font>
      <sz val="12"/>
      <color theme="1"/>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rgb="FF000000"/>
      <name val="Calibri"/>
      <family val="2"/>
      <charset val="204"/>
    </font>
    <font>
      <sz val="11"/>
      <color rgb="FFFF0000"/>
      <name val="Times New Roman"/>
      <family val="2"/>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7">
    <xf numFmtId="0" fontId="0" fillId="0" borderId="0"/>
    <xf numFmtId="0" fontId="1" fillId="0" borderId="0" applyNumberFormat="0" applyFill="0" applyBorder="0" applyAlignment="0" applyProtection="0"/>
    <xf numFmtId="43" fontId="5"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42" fontId="5" fillId="0" borderId="0" applyFont="0" applyFill="0" applyBorder="0" applyAlignment="0" applyProtection="0"/>
  </cellStyleXfs>
  <cellXfs count="218">
    <xf numFmtId="0" fontId="0" fillId="0" borderId="0" xfId="0"/>
    <xf numFmtId="0" fontId="13" fillId="2" borderId="1" xfId="0" applyFont="1" applyFill="1" applyBorder="1" applyAlignment="1">
      <alignment vertical="center" wrapText="1"/>
    </xf>
    <xf numFmtId="0" fontId="2" fillId="2" borderId="1" xfId="0" applyFont="1" applyFill="1" applyBorder="1" applyAlignment="1">
      <alignment horizontal="center" vertical="center" wrapText="1"/>
    </xf>
    <xf numFmtId="43" fontId="2" fillId="2" borderId="1" xfId="2" applyNumberFormat="1" applyFont="1" applyFill="1" applyBorder="1" applyAlignment="1">
      <alignment vertical="center" wrapText="1"/>
    </xf>
    <xf numFmtId="43" fontId="2" fillId="2" borderId="1" xfId="2" applyNumberFormat="1" applyFont="1" applyFill="1" applyBorder="1" applyAlignment="1">
      <alignment horizontal="center" vertical="center" wrapText="1"/>
    </xf>
    <xf numFmtId="169" fontId="2" fillId="2" borderId="1" xfId="2" applyNumberFormat="1" applyFont="1" applyFill="1" applyBorder="1" applyAlignment="1">
      <alignment vertical="center" wrapText="1"/>
    </xf>
    <xf numFmtId="1" fontId="2" fillId="2" borderId="1" xfId="2" applyNumberFormat="1" applyFont="1" applyFill="1" applyBorder="1" applyAlignment="1">
      <alignment vertical="center" wrapText="1"/>
    </xf>
    <xf numFmtId="166" fontId="4" fillId="2" borderId="1" xfId="0" applyNumberFormat="1" applyFont="1" applyFill="1" applyBorder="1" applyAlignment="1">
      <alignment horizontal="center" vertical="center" wrapText="1"/>
    </xf>
    <xf numFmtId="166" fontId="4" fillId="2" borderId="1" xfId="2" applyNumberFormat="1" applyFont="1" applyFill="1" applyBorder="1" applyAlignment="1">
      <alignmen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1" fillId="2" borderId="1" xfId="0" applyFont="1" applyFill="1" applyBorder="1" applyAlignment="1">
      <alignment horizontal="justify" vertical="center" wrapText="1"/>
    </xf>
    <xf numFmtId="1" fontId="2" fillId="2" borderId="1" xfId="0" applyNumberFormat="1" applyFont="1" applyFill="1" applyBorder="1" applyAlignment="1">
      <alignment vertical="center"/>
    </xf>
    <xf numFmtId="167" fontId="2" fillId="2" borderId="1" xfId="2" applyNumberFormat="1" applyFont="1" applyFill="1" applyBorder="1" applyAlignment="1">
      <alignment horizontal="left" vertical="top" wrapText="1"/>
    </xf>
    <xf numFmtId="0" fontId="10" fillId="2" borderId="1" xfId="0" applyNumberFormat="1" applyFont="1" applyFill="1" applyBorder="1" applyAlignment="1">
      <alignment vertical="top" wrapText="1"/>
    </xf>
    <xf numFmtId="0" fontId="2" fillId="2" borderId="1" xfId="0" applyFont="1" applyFill="1" applyBorder="1" applyAlignment="1">
      <alignment horizontal="center" vertical="top"/>
    </xf>
    <xf numFmtId="0" fontId="14" fillId="2" borderId="1" xfId="0" applyFont="1" applyFill="1" applyBorder="1" applyAlignment="1">
      <alignment vertical="top" wrapText="1"/>
    </xf>
    <xf numFmtId="170" fontId="2" fillId="2" borderId="1" xfId="2" applyNumberFormat="1" applyFont="1" applyFill="1" applyBorder="1" applyAlignment="1">
      <alignment horizontal="center" vertical="center" wrapText="1"/>
    </xf>
    <xf numFmtId="0" fontId="10" fillId="2" borderId="1" xfId="0" applyFont="1" applyFill="1" applyBorder="1" applyAlignment="1">
      <alignment vertical="top" wrapText="1"/>
    </xf>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vertical="center"/>
    </xf>
    <xf numFmtId="16" fontId="2" fillId="2" borderId="1" xfId="0" applyNumberFormat="1" applyFont="1" applyFill="1" applyBorder="1" applyAlignment="1">
      <alignment horizontal="center" vertical="center" wrapText="1"/>
    </xf>
    <xf numFmtId="0" fontId="2" fillId="2" borderId="5" xfId="0" applyFont="1" applyFill="1" applyBorder="1" applyAlignment="1">
      <alignment vertical="center" wrapText="1"/>
    </xf>
    <xf numFmtId="1" fontId="2"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6" fillId="2" borderId="6" xfId="0" applyFont="1" applyFill="1" applyBorder="1" applyAlignment="1">
      <alignment horizontal="center" vertical="center" wrapText="1"/>
    </xf>
    <xf numFmtId="0" fontId="11" fillId="2" borderId="1" xfId="0" applyFont="1" applyFill="1" applyBorder="1" applyAlignment="1">
      <alignment horizontal="left" wrapText="1"/>
    </xf>
    <xf numFmtId="0" fontId="3" fillId="2" borderId="0" xfId="0" applyFont="1" applyFill="1" applyAlignment="1">
      <alignment horizontal="center"/>
    </xf>
    <xf numFmtId="0" fontId="3" fillId="2" borderId="0" xfId="0" applyFont="1" applyFill="1"/>
    <xf numFmtId="164" fontId="3" fillId="2" borderId="0" xfId="2" applyNumberFormat="1" applyFont="1" applyFill="1"/>
    <xf numFmtId="0" fontId="3" fillId="2" borderId="0" xfId="0" applyFont="1" applyFill="1" applyAlignment="1">
      <alignment horizontal="right" vertical="center" wrapText="1"/>
    </xf>
    <xf numFmtId="0" fontId="3" fillId="2" borderId="0" xfId="0" applyFont="1" applyFill="1" applyAlignment="1">
      <alignment horizontal="right" vertical="center"/>
    </xf>
    <xf numFmtId="166" fontId="6" fillId="2" borderId="1" xfId="2" applyNumberFormat="1" applyFont="1" applyFill="1" applyBorder="1" applyAlignment="1">
      <alignment vertical="center" wrapText="1"/>
    </xf>
    <xf numFmtId="0" fontId="2" fillId="2" borderId="1" xfId="1" applyFont="1" applyFill="1" applyBorder="1" applyAlignment="1">
      <alignment vertical="center" wrapText="1"/>
    </xf>
    <xf numFmtId="0" fontId="2" fillId="2" borderId="1" xfId="0" applyFont="1" applyFill="1" applyBorder="1" applyAlignment="1">
      <alignment wrapText="1"/>
    </xf>
    <xf numFmtId="0" fontId="2" fillId="2" borderId="5" xfId="0" applyFont="1" applyFill="1" applyBorder="1" applyAlignment="1">
      <alignment horizontal="center" vertical="top" wrapText="1"/>
    </xf>
    <xf numFmtId="166" fontId="2" fillId="2" borderId="1" xfId="2" applyNumberFormat="1" applyFont="1" applyFill="1" applyBorder="1" applyAlignment="1">
      <alignment vertical="center" wrapText="1"/>
    </xf>
    <xf numFmtId="0" fontId="2" fillId="2" borderId="7" xfId="0" applyFont="1" applyFill="1" applyBorder="1" applyAlignment="1">
      <alignment horizontal="center" vertical="top" wrapText="1"/>
    </xf>
    <xf numFmtId="166" fontId="2" fillId="2" borderId="1" xfId="2" applyNumberFormat="1" applyFont="1" applyFill="1" applyBorder="1" applyAlignment="1">
      <alignment wrapText="1"/>
    </xf>
    <xf numFmtId="0" fontId="2" fillId="2" borderId="6" xfId="0" applyFont="1" applyFill="1" applyBorder="1" applyAlignment="1">
      <alignment horizontal="center" vertical="top" wrapText="1"/>
    </xf>
    <xf numFmtId="166" fontId="2" fillId="2" borderId="1" xfId="0" applyNumberFormat="1" applyFont="1" applyFill="1" applyBorder="1" applyAlignment="1">
      <alignment vertical="center" wrapText="1"/>
    </xf>
    <xf numFmtId="166" fontId="2" fillId="2" borderId="1" xfId="1" applyNumberFormat="1" applyFont="1" applyFill="1" applyBorder="1" applyAlignment="1">
      <alignment vertical="center" wrapText="1"/>
    </xf>
    <xf numFmtId="166" fontId="2" fillId="2" borderId="1" xfId="0" applyNumberFormat="1" applyFont="1" applyFill="1" applyBorder="1" applyAlignment="1">
      <alignment wrapText="1"/>
    </xf>
    <xf numFmtId="0" fontId="2" fillId="2" borderId="5" xfId="0" applyFont="1" applyFill="1" applyBorder="1" applyAlignment="1">
      <alignment horizontal="left" vertical="top" wrapText="1"/>
    </xf>
    <xf numFmtId="0" fontId="9" fillId="2" borderId="0" xfId="0" applyFont="1" applyFill="1" applyAlignment="1"/>
    <xf numFmtId="164" fontId="3" fillId="2" borderId="0" xfId="2" applyNumberFormat="1" applyFont="1" applyFill="1" applyAlignment="1"/>
    <xf numFmtId="0" fontId="3" fillId="2" borderId="0" xfId="0" applyFont="1" applyFill="1" applyAlignment="1"/>
    <xf numFmtId="0" fontId="2" fillId="2" borderId="7" xfId="0" applyFont="1" applyFill="1" applyBorder="1" applyAlignment="1">
      <alignment horizontal="left" vertical="top" wrapText="1"/>
    </xf>
    <xf numFmtId="0" fontId="0" fillId="2" borderId="7" xfId="0" applyFill="1" applyBorder="1" applyAlignment="1">
      <alignment horizontal="left" vertical="top" wrapText="1"/>
    </xf>
    <xf numFmtId="0" fontId="2" fillId="2" borderId="6" xfId="0" applyFont="1" applyFill="1" applyBorder="1" applyAlignment="1">
      <alignment horizontal="left" vertical="top" wrapText="1"/>
    </xf>
    <xf numFmtId="0" fontId="0" fillId="2" borderId="6" xfId="0" applyFill="1" applyBorder="1" applyAlignment="1">
      <alignment horizontal="left" vertical="top" wrapText="1"/>
    </xf>
    <xf numFmtId="0" fontId="2" fillId="2" borderId="1" xfId="1"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wrapText="1"/>
    </xf>
    <xf numFmtId="0" fontId="3" fillId="2" borderId="1" xfId="0" applyFont="1" applyFill="1" applyBorder="1" applyAlignment="1">
      <alignment horizontal="center" vertical="center"/>
    </xf>
    <xf numFmtId="0" fontId="2" fillId="2" borderId="1" xfId="0" applyFont="1" applyFill="1" applyBorder="1" applyAlignment="1">
      <alignment horizontal="center"/>
    </xf>
    <xf numFmtId="1" fontId="2" fillId="2" borderId="1" xfId="0" applyNumberFormat="1" applyFont="1" applyFill="1" applyBorder="1"/>
    <xf numFmtId="0" fontId="17" fillId="2" borderId="1" xfId="0" applyFont="1" applyFill="1" applyBorder="1" applyAlignment="1">
      <alignment horizontal="left" vertical="center" wrapText="1"/>
    </xf>
    <xf numFmtId="43" fontId="2" fillId="2" borderId="0" xfId="0" applyNumberFormat="1" applyFont="1" applyFill="1"/>
    <xf numFmtId="0" fontId="4" fillId="2" borderId="1" xfId="0" applyFont="1" applyFill="1" applyBorder="1" applyAlignment="1">
      <alignment vertical="center" wrapText="1"/>
    </xf>
    <xf numFmtId="166" fontId="4" fillId="2" borderId="0" xfId="0" applyNumberFormat="1" applyFont="1" applyFill="1"/>
    <xf numFmtId="0" fontId="4" fillId="2" borderId="0" xfId="0" applyFont="1" applyFill="1"/>
    <xf numFmtId="168" fontId="4" fillId="2" borderId="1" xfId="2" applyNumberFormat="1" applyFont="1" applyFill="1" applyBorder="1" applyAlignment="1">
      <alignment vertical="center" wrapText="1"/>
    </xf>
    <xf numFmtId="42" fontId="4" fillId="2" borderId="1" xfId="6" applyFont="1" applyFill="1" applyBorder="1" applyAlignment="1">
      <alignment vertical="center"/>
    </xf>
    <xf numFmtId="166" fontId="12" fillId="2" borderId="1" xfId="0" applyNumberFormat="1" applyFont="1" applyFill="1" applyBorder="1" applyAlignment="1">
      <alignment horizontal="center" vertical="center"/>
    </xf>
    <xf numFmtId="166" fontId="4" fillId="2" borderId="1" xfId="2" applyNumberFormat="1"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4" fillId="2" borderId="0" xfId="0" applyFont="1" applyFill="1" applyAlignment="1"/>
    <xf numFmtId="166" fontId="12" fillId="2" borderId="0" xfId="0" applyNumberFormat="1" applyFont="1" applyFill="1" applyBorder="1" applyAlignment="1">
      <alignment horizontal="center" vertical="center"/>
    </xf>
    <xf numFmtId="0" fontId="4" fillId="2" borderId="0" xfId="0" applyFont="1" applyFill="1" applyAlignment="1">
      <alignment horizontal="center"/>
    </xf>
    <xf numFmtId="2" fontId="12" fillId="2" borderId="3" xfId="0" applyNumberFormat="1" applyFont="1" applyFill="1" applyBorder="1" applyAlignment="1">
      <alignment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vertical="center"/>
    </xf>
    <xf numFmtId="1" fontId="2" fillId="2" borderId="6" xfId="2" applyNumberFormat="1" applyFont="1" applyFill="1" applyBorder="1" applyAlignment="1">
      <alignment vertical="center" wrapText="1"/>
    </xf>
    <xf numFmtId="1" fontId="2" fillId="2" borderId="5" xfId="2" applyNumberFormat="1" applyFont="1" applyFill="1" applyBorder="1" applyAlignment="1">
      <alignment vertical="center" wrapText="1"/>
    </xf>
    <xf numFmtId="1" fontId="2" fillId="2" borderId="1" xfId="0" applyNumberFormat="1" applyFont="1" applyFill="1" applyBorder="1" applyAlignment="1">
      <alignment vertical="center" wrapText="1"/>
    </xf>
    <xf numFmtId="0" fontId="3" fillId="2" borderId="0" xfId="0" applyFont="1" applyFill="1" applyAlignment="1">
      <alignment vertical="center"/>
    </xf>
    <xf numFmtId="0" fontId="9" fillId="2" borderId="0" xfId="0" applyFont="1" applyFill="1" applyAlignment="1">
      <alignment horizontal="left" vertical="center"/>
    </xf>
    <xf numFmtId="49" fontId="2" fillId="2" borderId="1" xfId="0" applyNumberFormat="1" applyFont="1" applyFill="1" applyBorder="1" applyAlignment="1">
      <alignment horizontal="center" vertical="center" wrapText="1"/>
    </xf>
    <xf numFmtId="166" fontId="2" fillId="2" borderId="1" xfId="2" applyNumberFormat="1" applyFont="1" applyFill="1" applyBorder="1" applyAlignment="1">
      <alignment horizontal="right" vertical="center" wrapText="1"/>
    </xf>
    <xf numFmtId="0" fontId="12"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66" fontId="6" fillId="2" borderId="1" xfId="2" applyNumberFormat="1" applyFont="1" applyFill="1" applyBorder="1" applyAlignment="1">
      <alignment horizontal="right" vertical="center" wrapText="1"/>
    </xf>
    <xf numFmtId="0" fontId="3" fillId="2" borderId="0" xfId="0" applyFont="1" applyFill="1" applyAlignment="1">
      <alignment vertical="center" wrapText="1"/>
    </xf>
    <xf numFmtId="2" fontId="3" fillId="2" borderId="0" xfId="0" applyNumberFormat="1" applyFont="1" applyFill="1" applyAlignment="1">
      <alignment vertical="center"/>
    </xf>
    <xf numFmtId="2" fontId="9" fillId="2" borderId="0" xfId="0" applyNumberFormat="1" applyFont="1" applyFill="1" applyAlignment="1">
      <alignment vertical="center"/>
    </xf>
    <xf numFmtId="0" fontId="2" fillId="2" borderId="0" xfId="0" applyFont="1" applyFill="1" applyAlignment="1">
      <alignment horizontal="left" vertical="center"/>
    </xf>
    <xf numFmtId="166" fontId="2" fillId="2" borderId="1" xfId="2" applyNumberFormat="1" applyFont="1" applyFill="1" applyBorder="1" applyAlignment="1">
      <alignment horizontal="center" vertical="center" wrapText="1"/>
    </xf>
    <xf numFmtId="166" fontId="2" fillId="2" borderId="1" xfId="3"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vertical="center" wrapText="1"/>
    </xf>
    <xf numFmtId="166" fontId="6" fillId="2" borderId="1" xfId="2" applyNumberFormat="1" applyFont="1" applyFill="1" applyBorder="1" applyAlignment="1">
      <alignment horizontal="center" vertical="center" wrapText="1"/>
    </xf>
    <xf numFmtId="0" fontId="9" fillId="2" borderId="0" xfId="0" applyFont="1" applyFill="1" applyAlignment="1">
      <alignment vertical="center"/>
    </xf>
    <xf numFmtId="0" fontId="3" fillId="2" borderId="0" xfId="0" applyFont="1" applyFill="1" applyAlignment="1">
      <alignment horizontal="center" vertical="center" wrapText="1"/>
    </xf>
    <xf numFmtId="2" fontId="12" fillId="2" borderId="0" xfId="0" applyNumberFormat="1" applyFont="1" applyFill="1" applyBorder="1" applyAlignment="1">
      <alignment vertical="center" wrapText="1"/>
    </xf>
    <xf numFmtId="0" fontId="2" fillId="2" borderId="1" xfId="4" applyFont="1" applyFill="1" applyBorder="1" applyAlignment="1">
      <alignment horizontal="left" vertical="center" wrapText="1"/>
    </xf>
    <xf numFmtId="0" fontId="2" fillId="2" borderId="1" xfId="4" applyFont="1" applyFill="1" applyBorder="1" applyAlignment="1">
      <alignment horizontal="center" vertical="center" wrapText="1"/>
    </xf>
    <xf numFmtId="49" fontId="2" fillId="2" borderId="1" xfId="4" applyNumberFormat="1" applyFont="1" applyFill="1" applyBorder="1" applyAlignment="1">
      <alignment horizontal="center" vertical="center" wrapText="1"/>
    </xf>
    <xf numFmtId="43" fontId="2" fillId="2" borderId="1" xfId="2" applyFont="1" applyFill="1" applyBorder="1" applyAlignment="1">
      <alignment horizontal="left" vertical="center" wrapText="1"/>
    </xf>
    <xf numFmtId="0" fontId="2" fillId="2" borderId="0" xfId="0" applyFont="1" applyFill="1" applyAlignment="1">
      <alignment vertical="center" wrapText="1"/>
    </xf>
    <xf numFmtId="43" fontId="6" fillId="2" borderId="1" xfId="2" applyFont="1" applyFill="1" applyBorder="1" applyAlignment="1">
      <alignment horizontal="left" vertical="center" wrapText="1"/>
    </xf>
    <xf numFmtId="0" fontId="3" fillId="2" borderId="9"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justify" vertical="center"/>
    </xf>
    <xf numFmtId="0" fontId="3" fillId="2" borderId="0" xfId="0" applyFont="1" applyFill="1" applyAlignment="1">
      <alignment horizontal="justify" vertical="center"/>
    </xf>
    <xf numFmtId="0" fontId="2" fillId="2" borderId="1" xfId="0" applyFont="1" applyFill="1" applyBorder="1" applyAlignment="1">
      <alignment vertical="top" wrapText="1"/>
    </xf>
    <xf numFmtId="0" fontId="12"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43" fontId="2" fillId="2" borderId="1" xfId="0" applyNumberFormat="1" applyFont="1" applyFill="1" applyBorder="1" applyAlignment="1">
      <alignment vertical="top" wrapText="1"/>
    </xf>
    <xf numFmtId="0" fontId="15" fillId="2" borderId="1" xfId="0" applyFont="1" applyFill="1" applyBorder="1" applyAlignment="1">
      <alignment vertical="top" wrapText="1"/>
    </xf>
    <xf numFmtId="167" fontId="2" fillId="2" borderId="1" xfId="2" applyNumberFormat="1" applyFont="1" applyFill="1" applyBorder="1" applyAlignment="1">
      <alignment vertical="top" wrapText="1"/>
    </xf>
    <xf numFmtId="0" fontId="11" fillId="2" borderId="1" xfId="0" applyFont="1" applyFill="1" applyBorder="1" applyAlignment="1">
      <alignment vertical="top" wrapText="1"/>
    </xf>
    <xf numFmtId="0" fontId="2" fillId="2" borderId="0" xfId="0" applyFont="1" applyFill="1" applyAlignment="1">
      <alignment horizontal="left" vertical="center" wrapText="1"/>
    </xf>
    <xf numFmtId="17" fontId="2" fillId="2" borderId="1" xfId="0" applyNumberFormat="1" applyFont="1" applyFill="1" applyBorder="1" applyAlignment="1">
      <alignment vertical="top" wrapText="1"/>
    </xf>
    <xf numFmtId="0" fontId="6" fillId="2" borderId="1" xfId="0" applyFont="1" applyFill="1" applyBorder="1" applyAlignment="1">
      <alignment wrapText="1"/>
    </xf>
    <xf numFmtId="0" fontId="9" fillId="2" borderId="1" xfId="0" applyFont="1" applyFill="1" applyBorder="1" applyAlignment="1">
      <alignment horizontal="center" wrapText="1"/>
    </xf>
    <xf numFmtId="167" fontId="6" fillId="2" borderId="1" xfId="2" applyNumberFormat="1" applyFont="1" applyFill="1" applyBorder="1" applyAlignment="1">
      <alignment horizontal="left" wrapText="1"/>
    </xf>
    <xf numFmtId="167" fontId="9" fillId="2" borderId="1" xfId="0" applyNumberFormat="1" applyFont="1" applyFill="1" applyBorder="1" applyAlignment="1"/>
    <xf numFmtId="43" fontId="3" fillId="2" borderId="0" xfId="0" applyNumberFormat="1" applyFont="1" applyFill="1" applyAlignment="1">
      <alignment vertical="center"/>
    </xf>
    <xf numFmtId="0" fontId="3" fillId="2" borderId="10" xfId="0" applyFont="1" applyFill="1" applyBorder="1" applyAlignment="1">
      <alignment vertical="center"/>
    </xf>
    <xf numFmtId="49" fontId="2" fillId="2" borderId="5" xfId="0" applyNumberFormat="1" applyFont="1" applyFill="1" applyBorder="1" applyAlignment="1">
      <alignment vertical="center" wrapText="1"/>
    </xf>
    <xf numFmtId="0" fontId="3" fillId="2" borderId="0" xfId="0" applyFont="1" applyFill="1" applyAlignment="1">
      <alignment horizontal="right" vertical="center" wrapText="1"/>
    </xf>
    <xf numFmtId="0" fontId="2" fillId="2" borderId="1" xfId="0" applyFont="1" applyFill="1" applyBorder="1" applyAlignment="1">
      <alignment horizontal="center" vertical="center" wrapText="1"/>
    </xf>
    <xf numFmtId="0" fontId="3" fillId="2" borderId="0" xfId="0" applyFont="1" applyFill="1" applyAlignment="1">
      <alignment horizontal="center"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3" fillId="2" borderId="0" xfId="0" applyFont="1" applyFill="1"/>
    <xf numFmtId="164" fontId="21" fillId="2" borderId="0" xfId="2" applyNumberFormat="1" applyFont="1" applyFill="1"/>
    <xf numFmtId="0" fontId="13" fillId="2" borderId="8" xfId="0" applyFont="1" applyFill="1" applyBorder="1"/>
    <xf numFmtId="0" fontId="16"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Alignment="1">
      <alignment horizontal="left" vertical="center"/>
    </xf>
    <xf numFmtId="0" fontId="2" fillId="2" borderId="5" xfId="0" applyFont="1" applyFill="1" applyBorder="1" applyAlignment="1">
      <alignment vertical="top" wrapText="1"/>
    </xf>
    <xf numFmtId="0" fontId="12" fillId="2" borderId="5" xfId="0" applyFont="1" applyFill="1" applyBorder="1" applyAlignment="1">
      <alignment vertical="top" wrapText="1"/>
    </xf>
    <xf numFmtId="49" fontId="2" fillId="2" borderId="5" xfId="0" applyNumberFormat="1" applyFont="1" applyFill="1" applyBorder="1" applyAlignment="1">
      <alignment horizontal="center" vertical="top" wrapText="1"/>
    </xf>
    <xf numFmtId="0" fontId="2" fillId="2" borderId="5" xfId="0" applyFont="1" applyFill="1" applyBorder="1" applyAlignment="1">
      <alignment horizontal="center" vertical="top"/>
    </xf>
    <xf numFmtId="167" fontId="2" fillId="2" borderId="5" xfId="2" applyNumberFormat="1" applyFont="1" applyFill="1" applyBorder="1" applyAlignment="1">
      <alignment horizontal="center" vertical="top" wrapText="1"/>
    </xf>
    <xf numFmtId="167" fontId="2" fillId="2" borderId="5" xfId="2" applyNumberFormat="1" applyFont="1" applyFill="1" applyBorder="1" applyAlignment="1">
      <alignment horizontal="left" vertical="top" wrapText="1"/>
    </xf>
    <xf numFmtId="0" fontId="15" fillId="2" borderId="5" xfId="0" applyFont="1" applyFill="1" applyBorder="1" applyAlignment="1">
      <alignment vertical="top" wrapText="1"/>
    </xf>
    <xf numFmtId="0" fontId="2" fillId="2" borderId="6" xfId="0" applyFont="1" applyFill="1" applyBorder="1" applyAlignment="1">
      <alignment vertical="top" wrapText="1"/>
    </xf>
    <xf numFmtId="0" fontId="11" fillId="2" borderId="6" xfId="0" applyFont="1" applyFill="1" applyBorder="1" applyAlignment="1">
      <alignment vertical="top" wrapText="1"/>
    </xf>
    <xf numFmtId="49" fontId="2" fillId="2" borderId="6" xfId="0" applyNumberFormat="1" applyFont="1" applyFill="1" applyBorder="1" applyAlignment="1">
      <alignment horizontal="center" vertical="top" wrapText="1"/>
    </xf>
    <xf numFmtId="0" fontId="2" fillId="2" borderId="6" xfId="0" applyFont="1" applyFill="1" applyBorder="1" applyAlignment="1">
      <alignment horizontal="center" vertical="top"/>
    </xf>
    <xf numFmtId="167" fontId="2" fillId="2" borderId="6" xfId="2" applyNumberFormat="1" applyFont="1" applyFill="1" applyBorder="1" applyAlignment="1">
      <alignment vertical="top" wrapText="1"/>
    </xf>
    <xf numFmtId="167" fontId="2" fillId="2" borderId="6" xfId="2" applyNumberFormat="1" applyFont="1" applyFill="1" applyBorder="1" applyAlignment="1">
      <alignment horizontal="left" vertical="top" wrapText="1"/>
    </xf>
    <xf numFmtId="0" fontId="15" fillId="2" borderId="6" xfId="0" applyFont="1" applyFill="1" applyBorder="1" applyAlignment="1">
      <alignment vertical="top" wrapText="1"/>
    </xf>
    <xf numFmtId="0" fontId="2" fillId="2" borderId="1" xfId="0" applyFont="1" applyFill="1" applyBorder="1" applyAlignment="1">
      <alignment horizontal="center" vertical="center" wrapText="1"/>
    </xf>
    <xf numFmtId="1" fontId="2" fillId="2" borderId="1" xfId="2" applyNumberFormat="1" applyFont="1" applyFill="1" applyBorder="1" applyAlignment="1">
      <alignment horizontal="center" vertical="center" wrapText="1"/>
    </xf>
    <xf numFmtId="170" fontId="2" fillId="2" borderId="1" xfId="2" applyNumberFormat="1" applyFont="1" applyFill="1" applyBorder="1" applyAlignment="1">
      <alignment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xf>
    <xf numFmtId="0" fontId="22" fillId="0" borderId="0" xfId="0" applyFont="1"/>
    <xf numFmtId="164" fontId="2" fillId="2" borderId="1" xfId="2" applyNumberFormat="1" applyFont="1" applyFill="1" applyBorder="1" applyAlignment="1">
      <alignment vertical="top" wrapText="1"/>
    </xf>
    <xf numFmtId="0" fontId="3"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xf>
    <xf numFmtId="0" fontId="13" fillId="2" borderId="1" xfId="0" applyFont="1" applyFill="1" applyBorder="1" applyAlignment="1">
      <alignment vertical="top" wrapText="1"/>
    </xf>
    <xf numFmtId="167" fontId="3" fillId="2" borderId="0" xfId="0" applyNumberFormat="1" applyFont="1" applyFill="1" applyAlignment="1">
      <alignment vertical="center"/>
    </xf>
    <xf numFmtId="0" fontId="2"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3"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2" fillId="2" borderId="1" xfId="0" applyFont="1" applyFill="1" applyBorder="1" applyAlignment="1">
      <alignment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2" fillId="2" borderId="5"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6" fillId="2" borderId="2" xfId="5" applyFont="1" applyFill="1" applyBorder="1" applyAlignment="1">
      <alignment horizontal="left" vertical="center" wrapText="1"/>
    </xf>
    <xf numFmtId="0" fontId="6" fillId="2" borderId="3" xfId="5" applyFont="1" applyFill="1" applyBorder="1" applyAlignment="1">
      <alignment horizontal="left" vertical="center" wrapText="1"/>
    </xf>
    <xf numFmtId="0" fontId="6" fillId="2" borderId="4" xfId="5" applyFont="1" applyFill="1" applyBorder="1" applyAlignment="1">
      <alignment horizontal="left" vertical="center" wrapText="1"/>
    </xf>
    <xf numFmtId="0" fontId="3" fillId="2" borderId="0" xfId="0" applyFont="1" applyFill="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5"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0" fillId="2" borderId="1" xfId="0" applyFont="1" applyFill="1" applyBorder="1" applyAlignment="1">
      <alignment vertical="top"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xf>
    <xf numFmtId="0" fontId="2" fillId="2" borderId="0" xfId="0" applyFont="1" applyFill="1" applyAlignment="1">
      <alignment horizontal="center"/>
    </xf>
    <xf numFmtId="0" fontId="11" fillId="2" borderId="2" xfId="0" applyFont="1" applyFill="1" applyBorder="1" applyAlignment="1">
      <alignment horizontal="left" wrapText="1"/>
    </xf>
    <xf numFmtId="0" fontId="11" fillId="2" borderId="3" xfId="0" applyFont="1" applyFill="1" applyBorder="1" applyAlignment="1">
      <alignment horizontal="left" wrapText="1"/>
    </xf>
    <xf numFmtId="0" fontId="11" fillId="2" borderId="4" xfId="0" applyFont="1" applyFill="1" applyBorder="1" applyAlignment="1">
      <alignment horizontal="left" wrapText="1"/>
    </xf>
    <xf numFmtId="0" fontId="6" fillId="2" borderId="2" xfId="5" applyFont="1" applyFill="1" applyBorder="1" applyAlignment="1">
      <alignment horizontal="center" vertical="center" wrapText="1"/>
    </xf>
    <xf numFmtId="0" fontId="6" fillId="2" borderId="3"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12"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8" fillId="2" borderId="2" xfId="4" applyFont="1" applyFill="1" applyBorder="1" applyAlignment="1">
      <alignment horizontal="left" vertical="center" wrapText="1"/>
    </xf>
    <xf numFmtId="0" fontId="8" fillId="2" borderId="3" xfId="4" applyFont="1" applyFill="1" applyBorder="1" applyAlignment="1">
      <alignment horizontal="left" vertical="center" wrapText="1"/>
    </xf>
    <xf numFmtId="0" fontId="8" fillId="2" borderId="4" xfId="4" applyFont="1" applyFill="1" applyBorder="1" applyAlignment="1">
      <alignment horizontal="left" vertical="center" wrapText="1"/>
    </xf>
  </cellXfs>
  <cellStyles count="7">
    <cellStyle name="Гиперссылка" xfId="1" builtinId="8"/>
    <cellStyle name="Денежный [0]" xfId="6" builtinId="7"/>
    <cellStyle name="Обычный" xfId="0" builtinId="0"/>
    <cellStyle name="Обычный 2" xfId="4"/>
    <cellStyle name="Обычный 3" xfId="5"/>
    <cellStyle name="Финансовый" xfId="2" builtinId="3"/>
    <cellStyle name="Финансовый 3"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30"/>
  <sheetViews>
    <sheetView view="pageBreakPreview" zoomScaleNormal="70" zoomScaleSheetLayoutView="100" workbookViewId="0">
      <selection activeCell="I4" sqref="I4"/>
    </sheetView>
  </sheetViews>
  <sheetFormatPr defaultRowHeight="15.75" outlineLevelRow="1" x14ac:dyDescent="0.25"/>
  <cols>
    <col min="1" max="1" width="6.375" style="19" customWidth="1"/>
    <col min="2" max="2" width="24.375" style="20" customWidth="1"/>
    <col min="3" max="3" width="11.75" style="20" customWidth="1"/>
    <col min="4" max="4" width="7.625" style="20" customWidth="1"/>
    <col min="5" max="6" width="7.375" style="20" bestFit="1" customWidth="1"/>
    <col min="7" max="8" width="8.5" style="20" customWidth="1"/>
    <col min="9" max="10" width="10.25" style="20" customWidth="1"/>
    <col min="11" max="13" width="14.875" style="20" customWidth="1"/>
    <col min="14" max="16384" width="9" style="20"/>
  </cols>
  <sheetData>
    <row r="1" spans="1:13" ht="18.75" x14ac:dyDescent="0.3">
      <c r="A1" s="166"/>
      <c r="I1" s="31" t="s">
        <v>253</v>
      </c>
    </row>
    <row r="2" spans="1:13" ht="18.75" x14ac:dyDescent="0.3">
      <c r="A2" s="166"/>
      <c r="I2" s="31" t="s">
        <v>254</v>
      </c>
    </row>
    <row r="3" spans="1:13" ht="18.75" x14ac:dyDescent="0.3">
      <c r="A3" s="166"/>
      <c r="I3" s="31" t="s">
        <v>255</v>
      </c>
    </row>
    <row r="4" spans="1:13" ht="18.75" x14ac:dyDescent="0.3">
      <c r="A4" s="166"/>
      <c r="I4" s="31" t="s">
        <v>265</v>
      </c>
    </row>
    <row r="5" spans="1:13" x14ac:dyDescent="0.25">
      <c r="A5" s="166"/>
    </row>
    <row r="6" spans="1:13" ht="15.75" customHeight="1" x14ac:dyDescent="0.25">
      <c r="I6" s="178" t="s">
        <v>10</v>
      </c>
      <c r="J6" s="178"/>
      <c r="K6" s="178"/>
      <c r="L6" s="178"/>
      <c r="M6" s="178"/>
    </row>
    <row r="7" spans="1:13" ht="56.25" customHeight="1" x14ac:dyDescent="0.25">
      <c r="I7" s="179" t="s">
        <v>186</v>
      </c>
      <c r="J7" s="179"/>
      <c r="K7" s="179"/>
      <c r="L7" s="179"/>
      <c r="M7" s="179"/>
    </row>
    <row r="10" spans="1:13" ht="18.75" x14ac:dyDescent="0.25">
      <c r="A10" s="172" t="s">
        <v>1</v>
      </c>
      <c r="B10" s="172"/>
      <c r="C10" s="172"/>
      <c r="D10" s="172"/>
      <c r="E10" s="172"/>
      <c r="F10" s="172"/>
      <c r="G10" s="172"/>
      <c r="H10" s="172"/>
      <c r="I10" s="172"/>
      <c r="J10" s="172"/>
      <c r="K10" s="172"/>
      <c r="L10" s="172"/>
      <c r="M10" s="172"/>
    </row>
    <row r="11" spans="1:13" ht="18.75" x14ac:dyDescent="0.25">
      <c r="A11" s="172" t="s">
        <v>9</v>
      </c>
      <c r="B11" s="172"/>
      <c r="C11" s="172"/>
      <c r="D11" s="172"/>
      <c r="E11" s="172"/>
      <c r="F11" s="172"/>
      <c r="G11" s="172"/>
      <c r="H11" s="172"/>
      <c r="I11" s="172"/>
      <c r="J11" s="172"/>
      <c r="K11" s="172"/>
      <c r="L11" s="172"/>
      <c r="M11" s="172"/>
    </row>
    <row r="12" spans="1:13" ht="18.75" x14ac:dyDescent="0.25">
      <c r="A12" s="172" t="s">
        <v>7</v>
      </c>
      <c r="B12" s="172"/>
      <c r="C12" s="172"/>
      <c r="D12" s="172"/>
      <c r="E12" s="172"/>
      <c r="F12" s="172"/>
      <c r="G12" s="172"/>
      <c r="H12" s="172"/>
      <c r="I12" s="172"/>
      <c r="J12" s="172"/>
      <c r="K12" s="172"/>
      <c r="L12" s="172"/>
      <c r="M12" s="172"/>
    </row>
    <row r="13" spans="1:13" ht="18.75" x14ac:dyDescent="0.25">
      <c r="A13" s="172" t="s">
        <v>8</v>
      </c>
      <c r="B13" s="172"/>
      <c r="C13" s="172"/>
      <c r="D13" s="172"/>
      <c r="E13" s="172"/>
      <c r="F13" s="172"/>
      <c r="G13" s="172"/>
      <c r="H13" s="172"/>
      <c r="I13" s="172"/>
      <c r="J13" s="172"/>
      <c r="K13" s="172"/>
      <c r="L13" s="172"/>
      <c r="M13" s="172"/>
    </row>
    <row r="14" spans="1:13" ht="18.75" x14ac:dyDescent="0.25">
      <c r="A14" s="21"/>
    </row>
    <row r="15" spans="1:13" ht="49.5" customHeight="1" x14ac:dyDescent="0.25">
      <c r="A15" s="173" t="s">
        <v>19</v>
      </c>
      <c r="B15" s="173" t="s">
        <v>4</v>
      </c>
      <c r="C15" s="173" t="s">
        <v>2</v>
      </c>
      <c r="D15" s="173" t="s">
        <v>70</v>
      </c>
      <c r="E15" s="173" t="s">
        <v>5</v>
      </c>
      <c r="F15" s="173"/>
      <c r="G15" s="173"/>
      <c r="H15" s="173"/>
      <c r="I15" s="173"/>
      <c r="J15" s="173"/>
      <c r="K15" s="173"/>
      <c r="L15" s="173"/>
      <c r="M15" s="173"/>
    </row>
    <row r="16" spans="1:13" ht="75.75" customHeight="1" x14ac:dyDescent="0.25">
      <c r="A16" s="173"/>
      <c r="B16" s="173"/>
      <c r="C16" s="173"/>
      <c r="D16" s="173"/>
      <c r="E16" s="173" t="s">
        <v>57</v>
      </c>
      <c r="F16" s="173" t="s">
        <v>58</v>
      </c>
      <c r="G16" s="174" t="s">
        <v>62</v>
      </c>
      <c r="H16" s="173" t="s">
        <v>54</v>
      </c>
      <c r="I16" s="173" t="s">
        <v>55</v>
      </c>
      <c r="J16" s="173" t="s">
        <v>56</v>
      </c>
      <c r="K16" s="173" t="s">
        <v>6</v>
      </c>
      <c r="L16" s="173"/>
      <c r="M16" s="173"/>
    </row>
    <row r="17" spans="1:20" x14ac:dyDescent="0.25">
      <c r="A17" s="173"/>
      <c r="B17" s="173"/>
      <c r="C17" s="173"/>
      <c r="D17" s="173"/>
      <c r="E17" s="173"/>
      <c r="F17" s="173"/>
      <c r="G17" s="174"/>
      <c r="H17" s="173"/>
      <c r="I17" s="173"/>
      <c r="J17" s="173"/>
      <c r="K17" s="2" t="s">
        <v>59</v>
      </c>
      <c r="L17" s="2" t="s">
        <v>60</v>
      </c>
      <c r="M17" s="2" t="s">
        <v>61</v>
      </c>
    </row>
    <row r="18" spans="1:20" x14ac:dyDescent="0.25">
      <c r="A18" s="2">
        <v>1</v>
      </c>
      <c r="B18" s="2">
        <v>2</v>
      </c>
      <c r="C18" s="2">
        <v>3</v>
      </c>
      <c r="D18" s="2">
        <v>4</v>
      </c>
      <c r="E18" s="2">
        <v>5</v>
      </c>
      <c r="F18" s="2">
        <v>6</v>
      </c>
      <c r="G18" s="2">
        <v>7</v>
      </c>
      <c r="H18" s="2">
        <v>8</v>
      </c>
      <c r="I18" s="2">
        <v>9</v>
      </c>
      <c r="J18" s="2">
        <v>10</v>
      </c>
      <c r="K18" s="2">
        <v>11</v>
      </c>
      <c r="L18" s="2">
        <v>12</v>
      </c>
      <c r="M18" s="2">
        <v>13</v>
      </c>
    </row>
    <row r="19" spans="1:20" ht="37.5" customHeight="1" x14ac:dyDescent="0.25">
      <c r="A19" s="2">
        <v>1</v>
      </c>
      <c r="B19" s="180" t="s">
        <v>147</v>
      </c>
      <c r="C19" s="180"/>
      <c r="D19" s="180"/>
      <c r="E19" s="180"/>
      <c r="F19" s="180"/>
      <c r="G19" s="180"/>
      <c r="H19" s="180"/>
      <c r="I19" s="180"/>
      <c r="J19" s="180"/>
      <c r="K19" s="180"/>
      <c r="L19" s="180"/>
      <c r="M19" s="180"/>
    </row>
    <row r="20" spans="1:20" ht="156" customHeight="1" x14ac:dyDescent="0.25">
      <c r="A20" s="22" t="s">
        <v>3</v>
      </c>
      <c r="B20" s="129" t="s">
        <v>263</v>
      </c>
      <c r="C20" s="2" t="s">
        <v>89</v>
      </c>
      <c r="D20" s="2">
        <v>100</v>
      </c>
      <c r="E20" s="2">
        <v>100</v>
      </c>
      <c r="F20" s="2">
        <v>100</v>
      </c>
      <c r="G20" s="2">
        <v>100</v>
      </c>
      <c r="H20" s="2">
        <v>100</v>
      </c>
      <c r="I20" s="2">
        <v>100</v>
      </c>
      <c r="J20" s="2">
        <v>100</v>
      </c>
      <c r="K20" s="2">
        <v>100</v>
      </c>
      <c r="L20" s="2">
        <v>100</v>
      </c>
      <c r="M20" s="2">
        <v>100</v>
      </c>
    </row>
    <row r="21" spans="1:20" ht="60" customHeight="1" x14ac:dyDescent="0.25">
      <c r="A21" s="24">
        <v>2</v>
      </c>
      <c r="B21" s="180" t="s">
        <v>242</v>
      </c>
      <c r="C21" s="180"/>
      <c r="D21" s="180"/>
      <c r="E21" s="180"/>
      <c r="F21" s="180"/>
      <c r="G21" s="180"/>
      <c r="H21" s="180"/>
      <c r="I21" s="180"/>
      <c r="J21" s="180"/>
      <c r="K21" s="180"/>
      <c r="L21" s="180"/>
      <c r="M21" s="180"/>
    </row>
    <row r="22" spans="1:20" ht="69.75" customHeight="1" x14ac:dyDescent="0.25">
      <c r="A22" s="24" t="s">
        <v>67</v>
      </c>
      <c r="B22" s="23" t="s">
        <v>95</v>
      </c>
      <c r="C22" s="10" t="s">
        <v>100</v>
      </c>
      <c r="D22" s="2">
        <v>122</v>
      </c>
      <c r="E22" s="2">
        <v>122</v>
      </c>
      <c r="F22" s="2">
        <v>4</v>
      </c>
      <c r="G22" s="2">
        <v>143</v>
      </c>
      <c r="H22" s="158">
        <v>143</v>
      </c>
      <c r="I22" s="2">
        <v>145</v>
      </c>
      <c r="J22" s="2" t="s">
        <v>181</v>
      </c>
      <c r="K22" s="2" t="s">
        <v>181</v>
      </c>
      <c r="L22" s="2" t="s">
        <v>181</v>
      </c>
      <c r="M22" s="2" t="s">
        <v>181</v>
      </c>
    </row>
    <row r="23" spans="1:20" ht="50.25" customHeight="1" x14ac:dyDescent="0.25">
      <c r="A23" s="24" t="s">
        <v>91</v>
      </c>
      <c r="B23" s="10" t="s">
        <v>243</v>
      </c>
      <c r="C23" s="10" t="s">
        <v>100</v>
      </c>
      <c r="D23" s="2"/>
      <c r="E23" s="2"/>
      <c r="F23" s="2"/>
      <c r="G23" s="2"/>
      <c r="H23" s="2">
        <v>11</v>
      </c>
      <c r="I23" s="2">
        <v>31</v>
      </c>
      <c r="J23" s="2">
        <v>35</v>
      </c>
      <c r="K23" s="2"/>
      <c r="L23" s="2"/>
      <c r="M23" s="2"/>
    </row>
    <row r="24" spans="1:20" ht="33" customHeight="1" x14ac:dyDescent="0.25">
      <c r="A24" s="24">
        <v>3</v>
      </c>
      <c r="B24" s="175" t="s">
        <v>148</v>
      </c>
      <c r="C24" s="176"/>
      <c r="D24" s="176"/>
      <c r="E24" s="176"/>
      <c r="F24" s="176"/>
      <c r="G24" s="176"/>
      <c r="H24" s="176"/>
      <c r="I24" s="176"/>
      <c r="J24" s="176"/>
      <c r="K24" s="176"/>
      <c r="L24" s="176"/>
      <c r="M24" s="177"/>
      <c r="T24" s="20" t="s">
        <v>150</v>
      </c>
    </row>
    <row r="25" spans="1:20" ht="52.5" customHeight="1" x14ac:dyDescent="0.25">
      <c r="A25" s="22" t="s">
        <v>82</v>
      </c>
      <c r="B25" s="23" t="s">
        <v>97</v>
      </c>
      <c r="C25" s="10" t="s">
        <v>99</v>
      </c>
      <c r="D25" s="2"/>
      <c r="E25" s="2">
        <v>20</v>
      </c>
      <c r="F25" s="2">
        <v>20</v>
      </c>
      <c r="G25" s="2">
        <v>4</v>
      </c>
      <c r="H25" s="2" t="s">
        <v>248</v>
      </c>
      <c r="I25" s="2" t="s">
        <v>248</v>
      </c>
      <c r="J25" s="2" t="s">
        <v>182</v>
      </c>
      <c r="K25" s="2" t="s">
        <v>183</v>
      </c>
      <c r="L25" s="2" t="s">
        <v>184</v>
      </c>
      <c r="M25" s="2" t="s">
        <v>185</v>
      </c>
    </row>
    <row r="26" spans="1:20" ht="51.75" customHeight="1" x14ac:dyDescent="0.25">
      <c r="A26" s="24">
        <v>4</v>
      </c>
      <c r="B26" s="175" t="s">
        <v>149</v>
      </c>
      <c r="C26" s="176"/>
      <c r="D26" s="176"/>
      <c r="E26" s="176"/>
      <c r="F26" s="176"/>
      <c r="G26" s="176"/>
      <c r="H26" s="176"/>
      <c r="I26" s="176"/>
      <c r="J26" s="176"/>
      <c r="K26" s="176"/>
      <c r="L26" s="176"/>
      <c r="M26" s="177"/>
    </row>
    <row r="27" spans="1:20" ht="171.75" customHeight="1" x14ac:dyDescent="0.25">
      <c r="A27" s="22" t="s">
        <v>83</v>
      </c>
      <c r="B27" s="10" t="s">
        <v>98</v>
      </c>
      <c r="C27" s="10" t="s">
        <v>207</v>
      </c>
      <c r="D27" s="10">
        <v>5</v>
      </c>
      <c r="E27" s="10">
        <v>5</v>
      </c>
      <c r="F27" s="10">
        <v>5</v>
      </c>
      <c r="G27" s="10">
        <v>5</v>
      </c>
      <c r="H27" s="10">
        <v>5</v>
      </c>
      <c r="I27" s="10">
        <v>5</v>
      </c>
      <c r="J27" s="10">
        <v>5</v>
      </c>
      <c r="K27" s="10">
        <v>5</v>
      </c>
      <c r="L27" s="10">
        <v>5</v>
      </c>
      <c r="M27" s="10">
        <v>5</v>
      </c>
    </row>
    <row r="28" spans="1:20" ht="110.25" customHeight="1" outlineLevel="1" x14ac:dyDescent="0.25">
      <c r="A28" s="170" t="s">
        <v>252</v>
      </c>
      <c r="B28" s="170"/>
      <c r="C28" s="170"/>
      <c r="D28" s="170"/>
      <c r="E28" s="170"/>
      <c r="F28" s="170"/>
      <c r="G28" s="170"/>
      <c r="H28" s="170"/>
      <c r="I28" s="170"/>
      <c r="J28" s="170"/>
      <c r="K28" s="170"/>
      <c r="L28" s="170"/>
      <c r="M28" s="170"/>
    </row>
    <row r="29" spans="1:20" ht="38.25" hidden="1" customHeight="1" x14ac:dyDescent="0.25">
      <c r="A29" s="171"/>
      <c r="B29" s="171"/>
      <c r="C29" s="171"/>
      <c r="D29" s="171"/>
      <c r="E29" s="171"/>
      <c r="F29" s="171"/>
      <c r="G29" s="171"/>
      <c r="H29" s="171"/>
      <c r="I29" s="171"/>
      <c r="J29" s="171"/>
      <c r="K29" s="171"/>
      <c r="L29" s="171"/>
      <c r="M29" s="171"/>
    </row>
    <row r="30" spans="1:20" ht="18.75" x14ac:dyDescent="0.25">
      <c r="A30" s="21"/>
    </row>
  </sheetData>
  <mergeCells count="24">
    <mergeCell ref="B26:M26"/>
    <mergeCell ref="I6:M6"/>
    <mergeCell ref="I7:M7"/>
    <mergeCell ref="J16:J17"/>
    <mergeCell ref="K16:M16"/>
    <mergeCell ref="B19:M19"/>
    <mergeCell ref="B21:M21"/>
    <mergeCell ref="B24:M24"/>
    <mergeCell ref="A28:M28"/>
    <mergeCell ref="A29:M29"/>
    <mergeCell ref="A10:M10"/>
    <mergeCell ref="A11:M11"/>
    <mergeCell ref="A12:M12"/>
    <mergeCell ref="A13:M13"/>
    <mergeCell ref="A15:A17"/>
    <mergeCell ref="B15:B17"/>
    <mergeCell ref="C15:C17"/>
    <mergeCell ref="D15:D17"/>
    <mergeCell ref="E15:M15"/>
    <mergeCell ref="E16:E17"/>
    <mergeCell ref="F16:F17"/>
    <mergeCell ref="G16:G17"/>
    <mergeCell ref="H16:H17"/>
    <mergeCell ref="I16:I17"/>
  </mergeCells>
  <pageMargins left="0.78740157480314965" right="0.78740157480314965" top="1.1811023622047245" bottom="0.39370078740157483" header="0.31496062992125984" footer="0.31496062992125984"/>
  <pageSetup paperSize="9" scale="8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29"/>
  <sheetViews>
    <sheetView view="pageBreakPreview" topLeftCell="A4" zoomScaleNormal="70" zoomScaleSheetLayoutView="100" workbookViewId="0">
      <selection activeCell="E12" sqref="E12"/>
    </sheetView>
  </sheetViews>
  <sheetFormatPr defaultRowHeight="15.75" x14ac:dyDescent="0.25"/>
  <cols>
    <col min="1" max="1" width="5.375" style="19" customWidth="1"/>
    <col min="2" max="2" width="40" style="20" customWidth="1"/>
    <col min="3" max="3" width="11.5" style="19" customWidth="1"/>
    <col min="4" max="4" width="14.875" style="20" customWidth="1"/>
    <col min="5" max="8" width="12" style="20" customWidth="1"/>
    <col min="9" max="16384" width="9" style="20"/>
  </cols>
  <sheetData>
    <row r="1" spans="1:9" ht="87.75" customHeight="1" x14ac:dyDescent="0.25">
      <c r="F1" s="179" t="s">
        <v>190</v>
      </c>
      <c r="G1" s="179"/>
      <c r="H1" s="179"/>
    </row>
    <row r="2" spans="1:9" ht="18.75" x14ac:dyDescent="0.25">
      <c r="A2" s="172" t="s">
        <v>1</v>
      </c>
      <c r="B2" s="172"/>
      <c r="C2" s="172"/>
      <c r="D2" s="172"/>
      <c r="E2" s="172"/>
      <c r="F2" s="172"/>
      <c r="G2" s="172"/>
      <c r="H2" s="132"/>
    </row>
    <row r="3" spans="1:9" ht="18.75" x14ac:dyDescent="0.25">
      <c r="A3" s="191" t="s">
        <v>75</v>
      </c>
      <c r="B3" s="172"/>
      <c r="C3" s="172"/>
      <c r="D3" s="172"/>
      <c r="E3" s="172"/>
      <c r="F3" s="172"/>
      <c r="G3" s="172"/>
      <c r="H3" s="132"/>
    </row>
    <row r="4" spans="1:9" ht="36" customHeight="1" x14ac:dyDescent="0.25">
      <c r="A4" s="191" t="s">
        <v>191</v>
      </c>
      <c r="B4" s="172"/>
      <c r="C4" s="172"/>
      <c r="D4" s="172"/>
      <c r="E4" s="172"/>
      <c r="F4" s="172"/>
      <c r="G4" s="172"/>
      <c r="H4" s="132"/>
    </row>
    <row r="5" spans="1:9" ht="18.75" x14ac:dyDescent="0.25">
      <c r="A5" s="21"/>
    </row>
    <row r="6" spans="1:9" ht="15.75" customHeight="1" x14ac:dyDescent="0.25">
      <c r="A6" s="173" t="s">
        <v>19</v>
      </c>
      <c r="B6" s="173" t="s">
        <v>47</v>
      </c>
      <c r="C6" s="173" t="s">
        <v>2</v>
      </c>
      <c r="D6" s="173" t="s">
        <v>48</v>
      </c>
      <c r="E6" s="173" t="s">
        <v>49</v>
      </c>
      <c r="F6" s="173"/>
      <c r="G6" s="173"/>
      <c r="H6" s="173"/>
      <c r="I6" s="142"/>
    </row>
    <row r="7" spans="1:9" x14ac:dyDescent="0.25">
      <c r="A7" s="173"/>
      <c r="B7" s="173"/>
      <c r="C7" s="173"/>
      <c r="D7" s="173"/>
      <c r="E7" s="2" t="s">
        <v>55</v>
      </c>
      <c r="F7" s="2" t="s">
        <v>56</v>
      </c>
      <c r="G7" s="2" t="s">
        <v>59</v>
      </c>
      <c r="H7" s="131" t="s">
        <v>249</v>
      </c>
    </row>
    <row r="8" spans="1:9" x14ac:dyDescent="0.25">
      <c r="A8" s="2">
        <v>1</v>
      </c>
      <c r="B8" s="2">
        <v>2</v>
      </c>
      <c r="C8" s="2">
        <v>3</v>
      </c>
      <c r="D8" s="2">
        <v>4</v>
      </c>
      <c r="E8" s="2">
        <v>6</v>
      </c>
      <c r="F8" s="2">
        <v>7</v>
      </c>
      <c r="G8" s="2">
        <v>8</v>
      </c>
      <c r="H8" s="131">
        <v>9</v>
      </c>
    </row>
    <row r="9" spans="1:9" ht="55.5" customHeight="1" x14ac:dyDescent="0.25">
      <c r="A9" s="210" t="str">
        <f>'пр 2 к ПП1'!A15:L15</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11"/>
      <c r="C9" s="211"/>
      <c r="D9" s="211"/>
      <c r="E9" s="211"/>
      <c r="F9" s="211"/>
      <c r="G9" s="211"/>
      <c r="H9" s="212"/>
    </row>
    <row r="10" spans="1:9" ht="38.25" customHeight="1" x14ac:dyDescent="0.25">
      <c r="A10" s="210" t="str">
        <f>'пр 2 к ПП1'!A16:L16</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11"/>
      <c r="C10" s="211"/>
      <c r="D10" s="211"/>
      <c r="E10" s="211"/>
      <c r="F10" s="211"/>
      <c r="G10" s="211"/>
      <c r="H10" s="212"/>
    </row>
    <row r="11" spans="1:9" ht="69" customHeight="1" x14ac:dyDescent="0.25">
      <c r="A11" s="2" t="s">
        <v>3</v>
      </c>
      <c r="B11" s="55" t="s">
        <v>90</v>
      </c>
      <c r="C11" s="2" t="s">
        <v>89</v>
      </c>
      <c r="D11" s="2" t="s">
        <v>146</v>
      </c>
      <c r="E11" s="5">
        <v>2</v>
      </c>
      <c r="F11" s="5">
        <v>2</v>
      </c>
      <c r="G11" s="5">
        <v>2</v>
      </c>
      <c r="H11" s="5">
        <v>2</v>
      </c>
    </row>
    <row r="12" spans="1:9" ht="60.75" customHeight="1" x14ac:dyDescent="0.25">
      <c r="A12" s="2" t="s">
        <v>66</v>
      </c>
      <c r="B12" s="55" t="s">
        <v>92</v>
      </c>
      <c r="C12" s="2" t="s">
        <v>145</v>
      </c>
      <c r="D12" s="2" t="s">
        <v>166</v>
      </c>
      <c r="E12" s="159" t="s">
        <v>248</v>
      </c>
      <c r="F12" s="159" t="s">
        <v>248</v>
      </c>
      <c r="G12" s="159" t="s">
        <v>248</v>
      </c>
      <c r="H12" s="159" t="s">
        <v>248</v>
      </c>
    </row>
    <row r="13" spans="1:9" ht="46.5" customHeight="1" x14ac:dyDescent="0.25">
      <c r="A13" s="2" t="s">
        <v>68</v>
      </c>
      <c r="B13" s="56" t="s">
        <v>93</v>
      </c>
      <c r="C13" s="2" t="s">
        <v>145</v>
      </c>
      <c r="D13" s="2" t="s">
        <v>166</v>
      </c>
      <c r="E13" s="159" t="s">
        <v>248</v>
      </c>
      <c r="F13" s="159" t="s">
        <v>248</v>
      </c>
      <c r="G13" s="159" t="s">
        <v>248</v>
      </c>
      <c r="H13" s="159" t="s">
        <v>248</v>
      </c>
    </row>
    <row r="14" spans="1:9" ht="45.75" customHeight="1" x14ac:dyDescent="0.25">
      <c r="A14" s="57" t="s">
        <v>69</v>
      </c>
      <c r="B14" s="55" t="s">
        <v>94</v>
      </c>
      <c r="C14" s="58" t="s">
        <v>102</v>
      </c>
      <c r="D14" s="2" t="s">
        <v>166</v>
      </c>
      <c r="E14" s="59">
        <v>5</v>
      </c>
      <c r="F14" s="162">
        <v>5</v>
      </c>
      <c r="G14" s="162">
        <v>5</v>
      </c>
      <c r="H14" s="162">
        <v>5</v>
      </c>
    </row>
    <row r="15" spans="1:9" ht="18.75" x14ac:dyDescent="0.25">
      <c r="A15" s="21"/>
    </row>
    <row r="16" spans="1:9" ht="18.75" x14ac:dyDescent="0.25">
      <c r="A16" s="21"/>
    </row>
    <row r="19" spans="1:8" x14ac:dyDescent="0.25">
      <c r="A19" s="206" t="s">
        <v>225</v>
      </c>
      <c r="B19" s="206"/>
      <c r="C19" s="206"/>
      <c r="D19" s="206"/>
      <c r="E19" s="206"/>
      <c r="F19" s="206"/>
    </row>
    <row r="20" spans="1:8" x14ac:dyDescent="0.25">
      <c r="A20" s="206"/>
      <c r="B20" s="206"/>
      <c r="C20" s="206"/>
      <c r="D20" s="206"/>
      <c r="E20" s="206"/>
      <c r="F20" s="206"/>
    </row>
    <row r="21" spans="1:8" x14ac:dyDescent="0.25">
      <c r="A21" s="206"/>
      <c r="B21" s="206"/>
      <c r="C21" s="206"/>
      <c r="D21" s="206"/>
      <c r="E21" s="206"/>
      <c r="F21" s="206"/>
      <c r="G21" s="141"/>
      <c r="H21" s="141"/>
    </row>
    <row r="22" spans="1:8" x14ac:dyDescent="0.25">
      <c r="A22" s="206"/>
      <c r="B22" s="206"/>
      <c r="C22" s="206"/>
      <c r="D22" s="206"/>
      <c r="E22" s="206"/>
      <c r="F22" s="206"/>
    </row>
    <row r="23" spans="1:8" x14ac:dyDescent="0.25">
      <c r="A23" s="206"/>
      <c r="B23" s="206"/>
      <c r="C23" s="206"/>
      <c r="D23" s="206"/>
      <c r="E23" s="206"/>
      <c r="F23" s="206"/>
    </row>
    <row r="24" spans="1:8" x14ac:dyDescent="0.25">
      <c r="A24" s="206"/>
      <c r="B24" s="206"/>
      <c r="C24" s="206"/>
      <c r="D24" s="206"/>
      <c r="E24" s="206"/>
      <c r="F24" s="206"/>
    </row>
    <row r="25" spans="1:8" x14ac:dyDescent="0.25">
      <c r="A25" s="206"/>
      <c r="B25" s="206"/>
      <c r="C25" s="206"/>
      <c r="D25" s="206"/>
      <c r="E25" s="206"/>
      <c r="F25" s="206"/>
    </row>
    <row r="26" spans="1:8" x14ac:dyDescent="0.25">
      <c r="A26" s="206"/>
      <c r="B26" s="206"/>
      <c r="C26" s="206"/>
      <c r="D26" s="206"/>
      <c r="E26" s="206"/>
      <c r="F26" s="206"/>
    </row>
    <row r="27" spans="1:8" x14ac:dyDescent="0.25">
      <c r="A27" s="206"/>
      <c r="B27" s="206"/>
      <c r="C27" s="206"/>
      <c r="D27" s="206"/>
      <c r="E27" s="206"/>
      <c r="F27" s="206"/>
    </row>
    <row r="28" spans="1:8" x14ac:dyDescent="0.25">
      <c r="A28" s="206"/>
      <c r="B28" s="206"/>
      <c r="C28" s="206"/>
      <c r="D28" s="206"/>
      <c r="E28" s="206"/>
      <c r="F28" s="206"/>
    </row>
    <row r="29" spans="1:8" x14ac:dyDescent="0.25">
      <c r="A29" s="206"/>
      <c r="B29" s="206"/>
      <c r="C29" s="206"/>
      <c r="D29" s="206"/>
      <c r="E29" s="206"/>
      <c r="F29" s="206"/>
    </row>
  </sheetData>
  <mergeCells count="12">
    <mergeCell ref="F1:H1"/>
    <mergeCell ref="E6:H6"/>
    <mergeCell ref="A19:F29"/>
    <mergeCell ref="A2:G2"/>
    <mergeCell ref="A3:G3"/>
    <mergeCell ref="A6:A7"/>
    <mergeCell ref="B6:B7"/>
    <mergeCell ref="C6:C7"/>
    <mergeCell ref="D6:D7"/>
    <mergeCell ref="A4:G4"/>
    <mergeCell ref="A9:H9"/>
    <mergeCell ref="A10:H10"/>
  </mergeCells>
  <pageMargins left="0.78740157480314965" right="0.39370078740157483" top="1.1811023622047245" bottom="0.39370078740157483" header="0.31496062992125984" footer="0.31496062992125984"/>
  <pageSetup paperSize="9" scale="8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12"/>
  <sheetViews>
    <sheetView zoomScaleNormal="100" workbookViewId="0">
      <selection activeCell="F12" sqref="F12"/>
    </sheetView>
  </sheetViews>
  <sheetFormatPr defaultRowHeight="15.75" x14ac:dyDescent="0.25"/>
  <cols>
    <col min="1" max="1" width="5.375" style="19" customWidth="1"/>
    <col min="2" max="2" width="42.125" style="20" customWidth="1"/>
    <col min="3" max="3" width="11.5" style="19" customWidth="1"/>
    <col min="4" max="4" width="14.875" style="20" customWidth="1"/>
    <col min="5" max="5" width="12.875" style="20" customWidth="1"/>
    <col min="6" max="8" width="12" style="20" customWidth="1"/>
    <col min="9" max="16384" width="9" style="20"/>
  </cols>
  <sheetData>
    <row r="1" spans="1:8" ht="57.75" customHeight="1" x14ac:dyDescent="0.25">
      <c r="E1" s="179" t="s">
        <v>194</v>
      </c>
      <c r="F1" s="179"/>
      <c r="G1" s="179"/>
      <c r="H1" s="179"/>
    </row>
    <row r="2" spans="1:8" ht="18.75" x14ac:dyDescent="0.25">
      <c r="A2" s="21"/>
    </row>
    <row r="3" spans="1:8" ht="18.75" x14ac:dyDescent="0.25">
      <c r="A3" s="21"/>
    </row>
    <row r="4" spans="1:8" ht="18.75" x14ac:dyDescent="0.25">
      <c r="A4" s="172" t="s">
        <v>1</v>
      </c>
      <c r="B4" s="172"/>
      <c r="C4" s="172"/>
      <c r="D4" s="172"/>
      <c r="E4" s="172"/>
      <c r="F4" s="172"/>
      <c r="G4" s="172"/>
      <c r="H4" s="172"/>
    </row>
    <row r="5" spans="1:8" ht="48" customHeight="1" x14ac:dyDescent="0.25">
      <c r="A5" s="191" t="s">
        <v>195</v>
      </c>
      <c r="B5" s="172"/>
      <c r="C5" s="172"/>
      <c r="D5" s="172"/>
      <c r="E5" s="172"/>
      <c r="F5" s="172"/>
      <c r="G5" s="172"/>
      <c r="H5" s="172"/>
    </row>
    <row r="6" spans="1:8" ht="18.75" x14ac:dyDescent="0.25">
      <c r="A6" s="21"/>
    </row>
    <row r="7" spans="1:8" x14ac:dyDescent="0.25">
      <c r="A7" s="173" t="s">
        <v>19</v>
      </c>
      <c r="B7" s="173" t="s">
        <v>47</v>
      </c>
      <c r="C7" s="173" t="s">
        <v>2</v>
      </c>
      <c r="D7" s="173" t="s">
        <v>48</v>
      </c>
      <c r="E7" s="173" t="s">
        <v>49</v>
      </c>
      <c r="F7" s="173"/>
      <c r="G7" s="173"/>
      <c r="H7" s="173"/>
    </row>
    <row r="8" spans="1:8" x14ac:dyDescent="0.25">
      <c r="A8" s="173"/>
      <c r="B8" s="173"/>
      <c r="C8" s="173"/>
      <c r="D8" s="173"/>
      <c r="E8" s="54" t="s">
        <v>55</v>
      </c>
      <c r="F8" s="2" t="s">
        <v>56</v>
      </c>
      <c r="G8" s="2" t="s">
        <v>59</v>
      </c>
      <c r="H8" s="131" t="s">
        <v>249</v>
      </c>
    </row>
    <row r="9" spans="1:8" x14ac:dyDescent="0.25">
      <c r="A9" s="2">
        <v>1</v>
      </c>
      <c r="B9" s="2">
        <v>2</v>
      </c>
      <c r="C9" s="2">
        <v>3</v>
      </c>
      <c r="D9" s="2">
        <v>4</v>
      </c>
      <c r="E9" s="2">
        <v>5</v>
      </c>
      <c r="F9" s="2">
        <v>6</v>
      </c>
      <c r="G9" s="2">
        <v>7</v>
      </c>
      <c r="H9" s="2">
        <v>8</v>
      </c>
    </row>
    <row r="10" spans="1:8" ht="40.5" customHeight="1" x14ac:dyDescent="0.25">
      <c r="A10" s="197" t="s">
        <v>144</v>
      </c>
      <c r="B10" s="197"/>
      <c r="C10" s="197"/>
      <c r="D10" s="197"/>
      <c r="E10" s="197"/>
      <c r="F10" s="197"/>
      <c r="G10" s="197"/>
      <c r="H10" s="197"/>
    </row>
    <row r="11" spans="1:8" ht="41.25" customHeight="1" x14ac:dyDescent="0.25">
      <c r="A11" s="197" t="str">
        <f>'пр 2 к ПП3'!A11:L11</f>
        <v>Задача. 1. Повышение уровня пожарной безопасности, в жилом секторе населения проживающего на территории Туруханского района</v>
      </c>
      <c r="B11" s="197"/>
      <c r="C11" s="197"/>
      <c r="D11" s="197"/>
      <c r="E11" s="197"/>
      <c r="F11" s="197"/>
      <c r="G11" s="197"/>
      <c r="H11" s="197"/>
    </row>
    <row r="12" spans="1:8" s="75" customFormat="1" ht="47.25" customHeight="1" x14ac:dyDescent="0.25">
      <c r="A12" s="2" t="s">
        <v>3</v>
      </c>
      <c r="B12" s="74" t="s">
        <v>137</v>
      </c>
      <c r="C12" s="2" t="s">
        <v>145</v>
      </c>
      <c r="D12" s="2" t="s">
        <v>146</v>
      </c>
      <c r="E12" s="17" t="s">
        <v>248</v>
      </c>
      <c r="F12" s="4" t="s">
        <v>209</v>
      </c>
      <c r="G12" s="4" t="s">
        <v>209</v>
      </c>
      <c r="H12" s="4" t="s">
        <v>209</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6"/>
  <sheetViews>
    <sheetView view="pageBreakPreview" zoomScaleNormal="85" zoomScaleSheetLayoutView="100" workbookViewId="0">
      <selection activeCell="J9" sqref="J9"/>
    </sheetView>
  </sheetViews>
  <sheetFormatPr defaultRowHeight="18.75" outlineLevelRow="1" x14ac:dyDescent="0.25"/>
  <cols>
    <col min="1" max="1" width="4.75" style="21" customWidth="1"/>
    <col min="2" max="2" width="49.625" style="81" customWidth="1"/>
    <col min="3" max="3" width="18.5" style="81" customWidth="1"/>
    <col min="4" max="5" width="7.375" style="81" customWidth="1"/>
    <col min="6" max="6" width="17.75" style="81" customWidth="1"/>
    <col min="7" max="7" width="5.75" style="81" customWidth="1"/>
    <col min="8" max="10" width="13.75" style="81" bestFit="1" customWidth="1"/>
    <col min="11" max="11" width="20" style="81" customWidth="1"/>
    <col min="12" max="12" width="24.5" style="81" customWidth="1"/>
    <col min="13" max="16384" width="9" style="81"/>
  </cols>
  <sheetData>
    <row r="1" spans="1:12" ht="88.5" customHeight="1" x14ac:dyDescent="0.25">
      <c r="J1" s="179" t="s">
        <v>133</v>
      </c>
      <c r="K1" s="179"/>
      <c r="L1" s="179"/>
    </row>
    <row r="4" spans="1:12" x14ac:dyDescent="0.25">
      <c r="A4" s="172" t="s">
        <v>1</v>
      </c>
      <c r="B4" s="172"/>
      <c r="C4" s="172"/>
      <c r="D4" s="172"/>
      <c r="E4" s="172"/>
      <c r="F4" s="172"/>
      <c r="G4" s="172"/>
      <c r="H4" s="172"/>
      <c r="I4" s="172"/>
      <c r="J4" s="172"/>
      <c r="K4" s="172"/>
      <c r="L4" s="172"/>
    </row>
    <row r="5" spans="1:12" x14ac:dyDescent="0.25">
      <c r="A5" s="172" t="s">
        <v>134</v>
      </c>
      <c r="B5" s="172"/>
      <c r="C5" s="172"/>
      <c r="D5" s="172"/>
      <c r="E5" s="172"/>
      <c r="F5" s="172"/>
      <c r="G5" s="172"/>
      <c r="H5" s="172"/>
      <c r="I5" s="172"/>
      <c r="J5" s="172"/>
      <c r="K5" s="172"/>
      <c r="L5" s="172"/>
    </row>
    <row r="7" spans="1:12" s="77" customFormat="1" ht="15.75" x14ac:dyDescent="0.25">
      <c r="A7" s="173" t="s">
        <v>19</v>
      </c>
      <c r="B7" s="173" t="s">
        <v>50</v>
      </c>
      <c r="C7" s="173" t="s">
        <v>26</v>
      </c>
      <c r="D7" s="173" t="s">
        <v>24</v>
      </c>
      <c r="E7" s="173"/>
      <c r="F7" s="173"/>
      <c r="G7" s="173"/>
      <c r="H7" s="173" t="s">
        <v>51</v>
      </c>
      <c r="I7" s="173"/>
      <c r="J7" s="173"/>
      <c r="K7" s="173"/>
      <c r="L7" s="173" t="s">
        <v>52</v>
      </c>
    </row>
    <row r="8" spans="1:12" s="77" customFormat="1" ht="93" customHeight="1" x14ac:dyDescent="0.25">
      <c r="A8" s="173"/>
      <c r="B8" s="173"/>
      <c r="C8" s="173"/>
      <c r="D8" s="2" t="s">
        <v>26</v>
      </c>
      <c r="E8" s="2" t="s">
        <v>27</v>
      </c>
      <c r="F8" s="2" t="s">
        <v>28</v>
      </c>
      <c r="G8" s="2" t="s">
        <v>29</v>
      </c>
      <c r="H8" s="2">
        <v>2019</v>
      </c>
      <c r="I8" s="2">
        <v>2020</v>
      </c>
      <c r="J8" s="2">
        <v>2021</v>
      </c>
      <c r="K8" s="2" t="s">
        <v>53</v>
      </c>
      <c r="L8" s="173"/>
    </row>
    <row r="9" spans="1:12" s="77" customFormat="1" ht="15.75" x14ac:dyDescent="0.25">
      <c r="A9" s="2">
        <v>1</v>
      </c>
      <c r="B9" s="2">
        <v>2</v>
      </c>
      <c r="C9" s="2">
        <v>3</v>
      </c>
      <c r="D9" s="2">
        <v>4</v>
      </c>
      <c r="E9" s="2">
        <v>5</v>
      </c>
      <c r="F9" s="2">
        <v>6</v>
      </c>
      <c r="G9" s="2">
        <v>7</v>
      </c>
      <c r="H9" s="2">
        <v>8</v>
      </c>
      <c r="I9" s="2">
        <v>9</v>
      </c>
      <c r="J9" s="2">
        <v>10</v>
      </c>
      <c r="K9" s="2">
        <v>11</v>
      </c>
      <c r="L9" s="2">
        <v>12</v>
      </c>
    </row>
    <row r="10" spans="1:12" s="92" customFormat="1" ht="25.5" customHeight="1" x14ac:dyDescent="0.25">
      <c r="A10" s="215" t="s">
        <v>135</v>
      </c>
      <c r="B10" s="216"/>
      <c r="C10" s="216"/>
      <c r="D10" s="216"/>
      <c r="E10" s="216"/>
      <c r="F10" s="216"/>
      <c r="G10" s="216"/>
      <c r="H10" s="216"/>
      <c r="I10" s="216"/>
      <c r="J10" s="216"/>
      <c r="K10" s="216"/>
      <c r="L10" s="217"/>
    </row>
    <row r="11" spans="1:12" s="92" customFormat="1" ht="15.75" x14ac:dyDescent="0.25">
      <c r="A11" s="215" t="s">
        <v>136</v>
      </c>
      <c r="B11" s="216"/>
      <c r="C11" s="216"/>
      <c r="D11" s="216"/>
      <c r="E11" s="216"/>
      <c r="F11" s="216"/>
      <c r="G11" s="216"/>
      <c r="H11" s="216"/>
      <c r="I11" s="216"/>
      <c r="J11" s="216"/>
      <c r="K11" s="216"/>
      <c r="L11" s="217"/>
    </row>
    <row r="12" spans="1:12" s="106" customFormat="1" ht="114.75" customHeight="1" outlineLevel="1" x14ac:dyDescent="0.25">
      <c r="A12" s="2" t="s">
        <v>3</v>
      </c>
      <c r="B12" s="101" t="s">
        <v>137</v>
      </c>
      <c r="C12" s="102" t="s">
        <v>74</v>
      </c>
      <c r="D12" s="103">
        <v>242</v>
      </c>
      <c r="E12" s="104" t="s">
        <v>64</v>
      </c>
      <c r="F12" s="104" t="s">
        <v>138</v>
      </c>
      <c r="G12" s="103">
        <v>323</v>
      </c>
      <c r="H12" s="3">
        <v>400</v>
      </c>
      <c r="I12" s="3">
        <v>400</v>
      </c>
      <c r="J12" s="3">
        <v>400</v>
      </c>
      <c r="K12" s="105">
        <f t="shared" ref="K12" si="0">SUM(H12:J12)</f>
        <v>1200</v>
      </c>
      <c r="L12" s="213" t="s">
        <v>139</v>
      </c>
    </row>
    <row r="13" spans="1:12" s="108" customFormat="1" x14ac:dyDescent="0.25">
      <c r="A13" s="96"/>
      <c r="B13" s="97" t="s">
        <v>84</v>
      </c>
      <c r="C13" s="96" t="s">
        <v>31</v>
      </c>
      <c r="D13" s="96" t="s">
        <v>31</v>
      </c>
      <c r="E13" s="96" t="s">
        <v>31</v>
      </c>
      <c r="F13" s="96" t="s">
        <v>31</v>
      </c>
      <c r="G13" s="96" t="s">
        <v>31</v>
      </c>
      <c r="H13" s="107">
        <f>SUM(H12)</f>
        <v>400</v>
      </c>
      <c r="I13" s="107">
        <f>SUM(I12)</f>
        <v>400</v>
      </c>
      <c r="J13" s="107">
        <f>SUM(J12)</f>
        <v>400</v>
      </c>
      <c r="K13" s="107">
        <f>SUM(H13:J13)</f>
        <v>1200</v>
      </c>
      <c r="L13" s="214"/>
    </row>
    <row r="15" spans="1:12" x14ac:dyDescent="0.25">
      <c r="H15" s="90">
        <f>H12/1000</f>
        <v>0.4</v>
      </c>
      <c r="I15" s="90">
        <f>I12/1000</f>
        <v>0.4</v>
      </c>
      <c r="J15" s="90">
        <f>J12/1000</f>
        <v>0.4</v>
      </c>
      <c r="K15" s="90">
        <f>K12/1000</f>
        <v>1.2</v>
      </c>
    </row>
    <row r="16" spans="1:12" x14ac:dyDescent="0.25">
      <c r="H16" s="90">
        <f>H13/1000</f>
        <v>0.4</v>
      </c>
      <c r="I16" s="90">
        <f t="shared" ref="I16:K16" si="1">I13/1000</f>
        <v>0.4</v>
      </c>
      <c r="J16" s="90">
        <f t="shared" si="1"/>
        <v>0.4</v>
      </c>
      <c r="K16" s="90">
        <f t="shared" si="1"/>
        <v>1.2</v>
      </c>
    </row>
  </sheetData>
  <autoFilter ref="A7:L11">
    <filterColumn colId="3" showButton="0"/>
    <filterColumn colId="4" showButton="0"/>
    <filterColumn colId="5" showButton="0"/>
    <filterColumn colId="7" showButton="0"/>
    <filterColumn colId="8" showButton="0"/>
    <filterColumn colId="9" showButton="0"/>
  </autoFilter>
  <mergeCells count="12">
    <mergeCell ref="L12:L13"/>
    <mergeCell ref="J1:L1"/>
    <mergeCell ref="A11:L11"/>
    <mergeCell ref="A10:L10"/>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37"/>
  <sheetViews>
    <sheetView view="pageBreakPreview" zoomScale="115" zoomScaleNormal="85" zoomScaleSheetLayoutView="115" workbookViewId="0">
      <selection activeCell="J4" sqref="J4"/>
    </sheetView>
  </sheetViews>
  <sheetFormatPr defaultRowHeight="15.75" x14ac:dyDescent="0.25"/>
  <cols>
    <col min="1" max="1" width="4.875" style="19" customWidth="1"/>
    <col min="2" max="2" width="15.75" style="20" customWidth="1"/>
    <col min="3" max="3" width="17.375" style="20" customWidth="1"/>
    <col min="4" max="4" width="24.5" style="20" customWidth="1"/>
    <col min="5" max="5" width="9" style="19"/>
    <col min="6" max="7" width="9" style="20"/>
    <col min="8" max="8" width="8.875" style="20" customWidth="1"/>
    <col min="9" max="9" width="10" style="20" hidden="1" customWidth="1"/>
    <col min="10" max="10" width="13.875" style="20" customWidth="1"/>
    <col min="11" max="12" width="12.25" style="20" customWidth="1"/>
    <col min="13" max="13" width="14.25" style="20" customWidth="1"/>
    <col min="14" max="15" width="10.875" style="20" bestFit="1" customWidth="1"/>
    <col min="16" max="16384" width="9" style="20"/>
  </cols>
  <sheetData>
    <row r="1" spans="1:13" ht="18.75" x14ac:dyDescent="0.3">
      <c r="A1" s="166"/>
      <c r="E1" s="166"/>
      <c r="J1" s="31" t="s">
        <v>256</v>
      </c>
    </row>
    <row r="2" spans="1:13" ht="18.75" x14ac:dyDescent="0.3">
      <c r="A2" s="166"/>
      <c r="E2" s="166"/>
      <c r="J2" s="31" t="s">
        <v>254</v>
      </c>
    </row>
    <row r="3" spans="1:13" ht="18.75" x14ac:dyDescent="0.3">
      <c r="A3" s="166"/>
      <c r="E3" s="166"/>
      <c r="J3" s="31" t="s">
        <v>255</v>
      </c>
    </row>
    <row r="4" spans="1:13" ht="18.75" x14ac:dyDescent="0.3">
      <c r="A4" s="166"/>
      <c r="E4" s="166"/>
      <c r="J4" s="31" t="s">
        <v>266</v>
      </c>
    </row>
    <row r="5" spans="1:13" x14ac:dyDescent="0.25">
      <c r="A5" s="166"/>
      <c r="E5" s="166"/>
    </row>
    <row r="6" spans="1:13" ht="15.75" customHeight="1" x14ac:dyDescent="0.25">
      <c r="I6" s="178" t="s">
        <v>208</v>
      </c>
      <c r="J6" s="178"/>
      <c r="K6" s="178"/>
      <c r="L6" s="178"/>
      <c r="M6" s="178"/>
    </row>
    <row r="7" spans="1:13" ht="73.5" customHeight="1" x14ac:dyDescent="0.25">
      <c r="I7" s="179" t="s">
        <v>188</v>
      </c>
      <c r="J7" s="179"/>
      <c r="K7" s="179"/>
      <c r="L7" s="179"/>
      <c r="M7" s="179"/>
    </row>
    <row r="8" spans="1:13" ht="18.75" x14ac:dyDescent="0.25">
      <c r="A8" s="21"/>
    </row>
    <row r="9" spans="1:13" ht="18.75" x14ac:dyDescent="0.25">
      <c r="A9" s="21"/>
    </row>
    <row r="10" spans="1:13" ht="18.75" x14ac:dyDescent="0.25">
      <c r="A10" s="172" t="s">
        <v>0</v>
      </c>
      <c r="B10" s="172"/>
      <c r="C10" s="172"/>
      <c r="D10" s="172"/>
      <c r="E10" s="172"/>
      <c r="F10" s="172"/>
      <c r="G10" s="172"/>
      <c r="H10" s="172"/>
      <c r="I10" s="172"/>
      <c r="J10" s="172"/>
      <c r="K10" s="172"/>
      <c r="L10" s="172"/>
      <c r="M10" s="172"/>
    </row>
    <row r="11" spans="1:13" ht="18.75" x14ac:dyDescent="0.25">
      <c r="A11" s="172" t="s">
        <v>80</v>
      </c>
      <c r="B11" s="172"/>
      <c r="C11" s="172"/>
      <c r="D11" s="172"/>
      <c r="E11" s="172"/>
      <c r="F11" s="172"/>
      <c r="G11" s="172"/>
      <c r="H11" s="172"/>
      <c r="I11" s="172"/>
      <c r="J11" s="172"/>
      <c r="K11" s="172"/>
      <c r="L11" s="172"/>
      <c r="M11" s="172"/>
    </row>
    <row r="12" spans="1:13" ht="18.75" x14ac:dyDescent="0.25">
      <c r="A12" s="172" t="s">
        <v>81</v>
      </c>
      <c r="B12" s="172"/>
      <c r="C12" s="172"/>
      <c r="D12" s="172"/>
      <c r="E12" s="172"/>
      <c r="F12" s="172"/>
      <c r="G12" s="172"/>
      <c r="H12" s="172"/>
      <c r="I12" s="172"/>
      <c r="J12" s="172"/>
      <c r="K12" s="172"/>
      <c r="L12" s="172"/>
      <c r="M12" s="172"/>
    </row>
    <row r="13" spans="1:13" ht="18.75" x14ac:dyDescent="0.25">
      <c r="A13" s="172" t="s">
        <v>37</v>
      </c>
      <c r="B13" s="172"/>
      <c r="C13" s="172"/>
      <c r="D13" s="172"/>
      <c r="E13" s="172"/>
      <c r="F13" s="172"/>
      <c r="G13" s="172"/>
      <c r="H13" s="172"/>
      <c r="I13" s="172"/>
      <c r="J13" s="172"/>
      <c r="K13" s="172"/>
      <c r="L13" s="172"/>
      <c r="M13" s="172"/>
    </row>
    <row r="14" spans="1:13" ht="18.75" x14ac:dyDescent="0.25">
      <c r="A14" s="21"/>
    </row>
    <row r="15" spans="1:13" ht="18.75" x14ac:dyDescent="0.25">
      <c r="M15" s="34" t="s">
        <v>20</v>
      </c>
    </row>
    <row r="16" spans="1:13" ht="60" customHeight="1" x14ac:dyDescent="0.25">
      <c r="A16" s="173" t="s">
        <v>19</v>
      </c>
      <c r="B16" s="173" t="s">
        <v>34</v>
      </c>
      <c r="C16" s="173" t="s">
        <v>35</v>
      </c>
      <c r="D16" s="173" t="s">
        <v>23</v>
      </c>
      <c r="E16" s="173" t="s">
        <v>24</v>
      </c>
      <c r="F16" s="173"/>
      <c r="G16" s="173"/>
      <c r="H16" s="173"/>
      <c r="I16" s="2" t="s">
        <v>54</v>
      </c>
      <c r="J16" s="161" t="s">
        <v>56</v>
      </c>
      <c r="K16" s="161" t="s">
        <v>59</v>
      </c>
      <c r="L16" s="131" t="s">
        <v>249</v>
      </c>
      <c r="M16" s="173" t="s">
        <v>25</v>
      </c>
    </row>
    <row r="17" spans="1:15" ht="49.5" customHeight="1" x14ac:dyDescent="0.25">
      <c r="A17" s="173"/>
      <c r="B17" s="173"/>
      <c r="C17" s="173"/>
      <c r="D17" s="173"/>
      <c r="E17" s="2" t="s">
        <v>26</v>
      </c>
      <c r="F17" s="2" t="s">
        <v>27</v>
      </c>
      <c r="G17" s="2" t="s">
        <v>28</v>
      </c>
      <c r="H17" s="2" t="s">
        <v>29</v>
      </c>
      <c r="I17" s="2" t="s">
        <v>30</v>
      </c>
      <c r="J17" s="2" t="s">
        <v>30</v>
      </c>
      <c r="K17" s="2" t="s">
        <v>30</v>
      </c>
      <c r="L17" s="131" t="s">
        <v>30</v>
      </c>
      <c r="M17" s="173"/>
    </row>
    <row r="18" spans="1:15" x14ac:dyDescent="0.25">
      <c r="A18" s="2">
        <v>1</v>
      </c>
      <c r="B18" s="2">
        <v>2</v>
      </c>
      <c r="C18" s="2">
        <v>3</v>
      </c>
      <c r="D18" s="2">
        <v>4</v>
      </c>
      <c r="E18" s="2">
        <v>5</v>
      </c>
      <c r="F18" s="2">
        <v>6</v>
      </c>
      <c r="G18" s="2">
        <v>7</v>
      </c>
      <c r="H18" s="2">
        <v>8</v>
      </c>
      <c r="I18" s="2">
        <v>9</v>
      </c>
      <c r="J18" s="2">
        <v>10</v>
      </c>
      <c r="K18" s="2">
        <v>11</v>
      </c>
      <c r="L18" s="131">
        <v>12</v>
      </c>
      <c r="M18" s="2">
        <v>13</v>
      </c>
    </row>
    <row r="19" spans="1:15" s="64" customFormat="1" ht="78.75" x14ac:dyDescent="0.25">
      <c r="A19" s="181">
        <v>1</v>
      </c>
      <c r="B19" s="182" t="s">
        <v>40</v>
      </c>
      <c r="C19" s="182" t="s">
        <v>103</v>
      </c>
      <c r="D19" s="62" t="s">
        <v>79</v>
      </c>
      <c r="E19" s="9" t="s">
        <v>31</v>
      </c>
      <c r="F19" s="9" t="s">
        <v>31</v>
      </c>
      <c r="G19" s="9" t="s">
        <v>31</v>
      </c>
      <c r="H19" s="7" t="s">
        <v>31</v>
      </c>
      <c r="I19" s="8">
        <f>I21+I22</f>
        <v>80101.874000000011</v>
      </c>
      <c r="J19" s="35">
        <f>J21+J22</f>
        <v>93603.667999999991</v>
      </c>
      <c r="K19" s="35">
        <f>K21+K22</f>
        <v>89969.468000000008</v>
      </c>
      <c r="L19" s="35">
        <f>L21+L22</f>
        <v>89969.468000000008</v>
      </c>
      <c r="M19" s="35">
        <f>M21+M22</f>
        <v>273542.60399999999</v>
      </c>
      <c r="N19" s="63">
        <f>I19-73394.838</f>
        <v>6707.0360000000073</v>
      </c>
      <c r="O19" s="63"/>
    </row>
    <row r="20" spans="1:15" s="64" customFormat="1" x14ac:dyDescent="0.25">
      <c r="A20" s="181"/>
      <c r="B20" s="182"/>
      <c r="C20" s="182"/>
      <c r="D20" s="62" t="s">
        <v>32</v>
      </c>
      <c r="E20" s="9"/>
      <c r="F20" s="9" t="s">
        <v>31</v>
      </c>
      <c r="G20" s="9" t="s">
        <v>31</v>
      </c>
      <c r="H20" s="7" t="s">
        <v>31</v>
      </c>
      <c r="I20" s="8"/>
      <c r="J20" s="8"/>
      <c r="K20" s="8"/>
      <c r="L20" s="8"/>
      <c r="M20" s="8"/>
    </row>
    <row r="21" spans="1:15" s="64" customFormat="1" ht="31.5" x14ac:dyDescent="0.25">
      <c r="A21" s="181"/>
      <c r="B21" s="182"/>
      <c r="C21" s="182"/>
      <c r="D21" s="62" t="s">
        <v>63</v>
      </c>
      <c r="E21" s="9">
        <v>241</v>
      </c>
      <c r="F21" s="9" t="s">
        <v>31</v>
      </c>
      <c r="G21" s="9" t="s">
        <v>31</v>
      </c>
      <c r="H21" s="7" t="s">
        <v>31</v>
      </c>
      <c r="I21" s="8">
        <f>I30</f>
        <v>2007.0360000000001</v>
      </c>
      <c r="J21" s="8">
        <f>J30</f>
        <v>1424.2650000000001</v>
      </c>
      <c r="K21" s="8">
        <f>K30</f>
        <v>1124.2650000000001</v>
      </c>
      <c r="L21" s="8">
        <f>L30</f>
        <v>1124.2650000000001</v>
      </c>
      <c r="M21" s="8">
        <f>M30</f>
        <v>3672.7950000000001</v>
      </c>
      <c r="O21" s="63"/>
    </row>
    <row r="22" spans="1:15" s="64" customFormat="1" ht="63" x14ac:dyDescent="0.25">
      <c r="A22" s="181"/>
      <c r="B22" s="182"/>
      <c r="C22" s="182"/>
      <c r="D22" s="62" t="s">
        <v>74</v>
      </c>
      <c r="E22" s="9">
        <v>242</v>
      </c>
      <c r="F22" s="9" t="s">
        <v>31</v>
      </c>
      <c r="G22" s="9" t="s">
        <v>31</v>
      </c>
      <c r="H22" s="7" t="s">
        <v>31</v>
      </c>
      <c r="I22" s="8">
        <f>I23+I29+I31+I34</f>
        <v>78094.838000000003</v>
      </c>
      <c r="J22" s="8">
        <f>J23+J29+J31+J34</f>
        <v>92179.402999999991</v>
      </c>
      <c r="K22" s="8">
        <f>K23+K29+K31+K34</f>
        <v>88845.203000000009</v>
      </c>
      <c r="L22" s="8">
        <f>L23+L29+L31+L34</f>
        <v>88845.203000000009</v>
      </c>
      <c r="M22" s="8">
        <f>SUM(J22:L22)</f>
        <v>269869.80900000001</v>
      </c>
      <c r="N22" s="63"/>
      <c r="O22" s="63"/>
    </row>
    <row r="23" spans="1:15" s="64" customFormat="1" ht="94.5" x14ac:dyDescent="0.25">
      <c r="A23" s="181" t="s">
        <v>3</v>
      </c>
      <c r="B23" s="182" t="s">
        <v>15</v>
      </c>
      <c r="C23" s="182" t="s">
        <v>104</v>
      </c>
      <c r="D23" s="62" t="s">
        <v>36</v>
      </c>
      <c r="E23" s="9"/>
      <c r="F23" s="9" t="s">
        <v>31</v>
      </c>
      <c r="G23" s="9" t="s">
        <v>31</v>
      </c>
      <c r="H23" s="7" t="s">
        <v>31</v>
      </c>
      <c r="I23" s="8">
        <f>I25</f>
        <v>29876.628000000001</v>
      </c>
      <c r="J23" s="35">
        <f>J25</f>
        <v>22264.81</v>
      </c>
      <c r="K23" s="35">
        <f>K25</f>
        <v>23814.81</v>
      </c>
      <c r="L23" s="35">
        <f>L25</f>
        <v>23814.81</v>
      </c>
      <c r="M23" s="35">
        <f>J23+K23+L23</f>
        <v>69894.430000000008</v>
      </c>
    </row>
    <row r="24" spans="1:15" s="64" customFormat="1" x14ac:dyDescent="0.25">
      <c r="A24" s="181"/>
      <c r="B24" s="182"/>
      <c r="C24" s="182"/>
      <c r="D24" s="62" t="s">
        <v>32</v>
      </c>
      <c r="E24" s="9"/>
      <c r="F24" s="9" t="s">
        <v>31</v>
      </c>
      <c r="G24" s="9" t="s">
        <v>31</v>
      </c>
      <c r="H24" s="7" t="s">
        <v>31</v>
      </c>
      <c r="I24" s="8"/>
      <c r="J24" s="8"/>
      <c r="K24" s="8"/>
      <c r="L24" s="8"/>
      <c r="M24" s="8"/>
    </row>
    <row r="25" spans="1:15" s="64" customFormat="1" ht="63" x14ac:dyDescent="0.25">
      <c r="A25" s="181"/>
      <c r="B25" s="182"/>
      <c r="C25" s="182"/>
      <c r="D25" s="62" t="s">
        <v>74</v>
      </c>
      <c r="E25" s="9">
        <f>E22</f>
        <v>242</v>
      </c>
      <c r="F25" s="9" t="s">
        <v>31</v>
      </c>
      <c r="G25" s="9" t="s">
        <v>31</v>
      </c>
      <c r="H25" s="7" t="s">
        <v>31</v>
      </c>
      <c r="I25" s="65">
        <f>28876.128+1500-499.5</f>
        <v>29876.628000000001</v>
      </c>
      <c r="J25" s="8">
        <f>'пр 7 к МП'!I27</f>
        <v>22264.81</v>
      </c>
      <c r="K25" s="8">
        <f>'пр 7 к МП'!J27</f>
        <v>23814.81</v>
      </c>
      <c r="L25" s="8">
        <f>'пр 7 к МП'!K27</f>
        <v>23814.81</v>
      </c>
      <c r="M25" s="8">
        <f>SUM(J25:L25)</f>
        <v>69894.430000000008</v>
      </c>
    </row>
    <row r="26" spans="1:15" s="64" customFormat="1" x14ac:dyDescent="0.25">
      <c r="A26" s="181"/>
      <c r="B26" s="182"/>
      <c r="C26" s="182"/>
      <c r="D26" s="62"/>
      <c r="E26" s="9"/>
      <c r="F26" s="9" t="s">
        <v>31</v>
      </c>
      <c r="G26" s="9" t="s">
        <v>31</v>
      </c>
      <c r="H26" s="7" t="s">
        <v>31</v>
      </c>
      <c r="I26" s="8"/>
      <c r="J26" s="8"/>
      <c r="K26" s="8"/>
      <c r="L26" s="8"/>
      <c r="M26" s="8"/>
    </row>
    <row r="27" spans="1:15" s="64" customFormat="1" ht="31.5" x14ac:dyDescent="0.25">
      <c r="A27" s="181" t="s">
        <v>66</v>
      </c>
      <c r="B27" s="182" t="s">
        <v>71</v>
      </c>
      <c r="C27" s="182" t="s">
        <v>105</v>
      </c>
      <c r="D27" s="62" t="s">
        <v>33</v>
      </c>
      <c r="E27" s="9"/>
      <c r="F27" s="9" t="s">
        <v>31</v>
      </c>
      <c r="G27" s="9" t="s">
        <v>31</v>
      </c>
      <c r="H27" s="7" t="s">
        <v>31</v>
      </c>
      <c r="I27" s="8">
        <f>I29+I30</f>
        <v>2358.2910000000002</v>
      </c>
      <c r="J27" s="35">
        <f>J29+J30</f>
        <v>1775.52</v>
      </c>
      <c r="K27" s="35">
        <f>K29+K30</f>
        <v>1475.52</v>
      </c>
      <c r="L27" s="35">
        <f>L29+L30</f>
        <v>1475.52</v>
      </c>
      <c r="M27" s="35">
        <f>SUM(J27:L27)</f>
        <v>4726.5599999999995</v>
      </c>
    </row>
    <row r="28" spans="1:15" s="64" customFormat="1" x14ac:dyDescent="0.25">
      <c r="A28" s="181"/>
      <c r="B28" s="182"/>
      <c r="C28" s="182"/>
      <c r="D28" s="62" t="s">
        <v>32</v>
      </c>
      <c r="E28" s="9"/>
      <c r="F28" s="9" t="s">
        <v>31</v>
      </c>
      <c r="G28" s="9" t="s">
        <v>31</v>
      </c>
      <c r="H28" s="7" t="s">
        <v>31</v>
      </c>
      <c r="I28" s="8"/>
      <c r="J28" s="66"/>
      <c r="K28" s="8"/>
      <c r="L28" s="8"/>
      <c r="M28" s="8"/>
    </row>
    <row r="29" spans="1:15" s="64" customFormat="1" ht="63" x14ac:dyDescent="0.25">
      <c r="A29" s="181"/>
      <c r="B29" s="182"/>
      <c r="C29" s="182"/>
      <c r="D29" s="62" t="s">
        <v>74</v>
      </c>
      <c r="E29" s="9">
        <v>242</v>
      </c>
      <c r="F29" s="9"/>
      <c r="G29" s="9"/>
      <c r="H29" s="7"/>
      <c r="I29" s="67">
        <v>351.255</v>
      </c>
      <c r="J29" s="67">
        <v>351.255</v>
      </c>
      <c r="K29" s="67">
        <v>351.255</v>
      </c>
      <c r="L29" s="67">
        <v>351.255</v>
      </c>
      <c r="M29" s="68">
        <f>J29+K29+L29</f>
        <v>1053.7649999999999</v>
      </c>
    </row>
    <row r="30" spans="1:15" s="64" customFormat="1" ht="31.5" x14ac:dyDescent="0.25">
      <c r="A30" s="181"/>
      <c r="B30" s="182"/>
      <c r="C30" s="182"/>
      <c r="D30" s="62" t="s">
        <v>63</v>
      </c>
      <c r="E30" s="9">
        <f>E21</f>
        <v>241</v>
      </c>
      <c r="F30" s="9" t="s">
        <v>31</v>
      </c>
      <c r="G30" s="9" t="s">
        <v>31</v>
      </c>
      <c r="H30" s="7" t="s">
        <v>31</v>
      </c>
      <c r="I30" s="67">
        <v>2007.0360000000001</v>
      </c>
      <c r="J30" s="67">
        <f>1124.265+300</f>
        <v>1424.2650000000001</v>
      </c>
      <c r="K30" s="67">
        <v>1124.2650000000001</v>
      </c>
      <c r="L30" s="67">
        <v>1124.2650000000001</v>
      </c>
      <c r="M30" s="68">
        <f>J30+K30+L30</f>
        <v>3672.7950000000001</v>
      </c>
    </row>
    <row r="31" spans="1:15" s="64" customFormat="1" ht="31.5" customHeight="1" x14ac:dyDescent="0.25">
      <c r="A31" s="181" t="s">
        <v>68</v>
      </c>
      <c r="B31" s="182" t="s">
        <v>72</v>
      </c>
      <c r="C31" s="182" t="s">
        <v>97</v>
      </c>
      <c r="D31" s="62" t="s">
        <v>33</v>
      </c>
      <c r="E31" s="9"/>
      <c r="F31" s="9" t="s">
        <v>31</v>
      </c>
      <c r="G31" s="9" t="s">
        <v>31</v>
      </c>
      <c r="H31" s="7" t="s">
        <v>31</v>
      </c>
      <c r="I31" s="8">
        <f>I33</f>
        <v>400</v>
      </c>
      <c r="J31" s="35">
        <f>J33</f>
        <v>400</v>
      </c>
      <c r="K31" s="35">
        <f t="shared" ref="K31:L31" si="0">K33</f>
        <v>400</v>
      </c>
      <c r="L31" s="35">
        <f t="shared" si="0"/>
        <v>400</v>
      </c>
      <c r="M31" s="35">
        <f>SUM(J31:L31)</f>
        <v>1200</v>
      </c>
    </row>
    <row r="32" spans="1:15" s="64" customFormat="1" x14ac:dyDescent="0.25">
      <c r="A32" s="181"/>
      <c r="B32" s="182"/>
      <c r="C32" s="182"/>
      <c r="D32" s="62" t="s">
        <v>32</v>
      </c>
      <c r="E32" s="9"/>
      <c r="F32" s="9" t="s">
        <v>31</v>
      </c>
      <c r="G32" s="9" t="s">
        <v>31</v>
      </c>
      <c r="H32" s="7" t="s">
        <v>31</v>
      </c>
      <c r="I32" s="8"/>
      <c r="J32" s="8"/>
      <c r="K32" s="8"/>
      <c r="L32" s="8"/>
      <c r="M32" s="8">
        <f t="shared" ref="M32" si="1">SUM(I32:K32)</f>
        <v>0</v>
      </c>
    </row>
    <row r="33" spans="1:19" s="64" customFormat="1" ht="63" x14ac:dyDescent="0.25">
      <c r="A33" s="181"/>
      <c r="B33" s="182"/>
      <c r="C33" s="182"/>
      <c r="D33" s="62" t="s">
        <v>74</v>
      </c>
      <c r="E33" s="9">
        <v>242</v>
      </c>
      <c r="F33" s="9" t="s">
        <v>31</v>
      </c>
      <c r="G33" s="9" t="s">
        <v>31</v>
      </c>
      <c r="H33" s="7" t="s">
        <v>31</v>
      </c>
      <c r="I33" s="8">
        <v>400</v>
      </c>
      <c r="J33" s="8">
        <v>400</v>
      </c>
      <c r="K33" s="8">
        <v>400</v>
      </c>
      <c r="L33" s="8">
        <v>400</v>
      </c>
      <c r="M33" s="8">
        <f>J33+K33+L33</f>
        <v>1200</v>
      </c>
    </row>
    <row r="34" spans="1:19" s="71" customFormat="1" ht="108.75" customHeight="1" x14ac:dyDescent="0.25">
      <c r="A34" s="69" t="s">
        <v>68</v>
      </c>
      <c r="B34" s="70" t="s">
        <v>73</v>
      </c>
      <c r="C34" s="70" t="s">
        <v>106</v>
      </c>
      <c r="D34" s="62" t="s">
        <v>33</v>
      </c>
      <c r="E34" s="9"/>
      <c r="F34" s="9" t="s">
        <v>31</v>
      </c>
      <c r="G34" s="9" t="s">
        <v>31</v>
      </c>
      <c r="H34" s="7" t="s">
        <v>31</v>
      </c>
      <c r="I34" s="8">
        <f>I36</f>
        <v>47466.955000000002</v>
      </c>
      <c r="J34" s="35">
        <f>J36</f>
        <v>69163.337999999989</v>
      </c>
      <c r="K34" s="35">
        <f>K36</f>
        <v>64279.137999999999</v>
      </c>
      <c r="L34" s="35">
        <f>L36</f>
        <v>64279.137999999999</v>
      </c>
      <c r="M34" s="35">
        <f>J34+K34+L34</f>
        <v>197721.614</v>
      </c>
      <c r="S34" s="72"/>
    </row>
    <row r="35" spans="1:19" s="71" customFormat="1" ht="60.75" customHeight="1" x14ac:dyDescent="0.25">
      <c r="A35" s="69"/>
      <c r="B35" s="70"/>
      <c r="C35" s="70"/>
      <c r="D35" s="62" t="s">
        <v>32</v>
      </c>
      <c r="E35" s="9"/>
      <c r="F35" s="9" t="s">
        <v>31</v>
      </c>
      <c r="G35" s="9" t="s">
        <v>31</v>
      </c>
      <c r="H35" s="7" t="s">
        <v>31</v>
      </c>
      <c r="I35" s="8"/>
      <c r="J35" s="8"/>
      <c r="K35" s="8"/>
      <c r="L35" s="8"/>
      <c r="M35" s="8"/>
    </row>
    <row r="36" spans="1:19" s="64" customFormat="1" ht="63" x14ac:dyDescent="0.25">
      <c r="A36" s="69"/>
      <c r="B36" s="70"/>
      <c r="C36" s="70"/>
      <c r="D36" s="62" t="s">
        <v>74</v>
      </c>
      <c r="E36" s="9">
        <v>242</v>
      </c>
      <c r="F36" s="9" t="s">
        <v>31</v>
      </c>
      <c r="G36" s="9" t="s">
        <v>31</v>
      </c>
      <c r="H36" s="7" t="s">
        <v>31</v>
      </c>
      <c r="I36" s="8">
        <f>46967.455+499.5</f>
        <v>47466.955000000002</v>
      </c>
      <c r="J36" s="8">
        <f>'пр 7 к МП'!I48</f>
        <v>69163.337999999989</v>
      </c>
      <c r="K36" s="8">
        <f>'пр 7 к МП'!J48</f>
        <v>64279.137999999999</v>
      </c>
      <c r="L36" s="8">
        <f>'пр 7 к МП'!K48</f>
        <v>64279.137999999999</v>
      </c>
      <c r="M36" s="8">
        <f>J36+K36+L36</f>
        <v>197721.614</v>
      </c>
    </row>
    <row r="37" spans="1:19" s="64" customFormat="1" x14ac:dyDescent="0.25">
      <c r="A37" s="73"/>
      <c r="E37" s="73"/>
    </row>
  </sheetData>
  <mergeCells count="24">
    <mergeCell ref="A31:A33"/>
    <mergeCell ref="B31:B33"/>
    <mergeCell ref="C31:C33"/>
    <mergeCell ref="A19:A22"/>
    <mergeCell ref="A11:M11"/>
    <mergeCell ref="A12:M12"/>
    <mergeCell ref="A13:M13"/>
    <mergeCell ref="A27:A30"/>
    <mergeCell ref="B27:B30"/>
    <mergeCell ref="C27:C30"/>
    <mergeCell ref="B19:B22"/>
    <mergeCell ref="C19:C22"/>
    <mergeCell ref="A23:A26"/>
    <mergeCell ref="B23:B26"/>
    <mergeCell ref="C23:C26"/>
    <mergeCell ref="I7:M7"/>
    <mergeCell ref="I6:M6"/>
    <mergeCell ref="M16:M17"/>
    <mergeCell ref="A16:A17"/>
    <mergeCell ref="B16:B17"/>
    <mergeCell ref="C16:C17"/>
    <mergeCell ref="D16:D17"/>
    <mergeCell ref="E16:H16"/>
    <mergeCell ref="A10:M10"/>
  </mergeCells>
  <pageMargins left="0.78740157480314965" right="0.78740157480314965" top="1.1811023622047245" bottom="0.3937007874015748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54"/>
  <sheetViews>
    <sheetView view="pageBreakPreview" zoomScaleNormal="100" zoomScaleSheetLayoutView="100" workbookViewId="0">
      <selection activeCell="J4" sqref="J4"/>
    </sheetView>
  </sheetViews>
  <sheetFormatPr defaultRowHeight="18.75" outlineLevelCol="1" x14ac:dyDescent="0.3"/>
  <cols>
    <col min="1" max="1" width="5.375" style="30" customWidth="1"/>
    <col min="2" max="2" width="20.625" style="31" customWidth="1"/>
    <col min="3" max="3" width="22.25" style="31" customWidth="1"/>
    <col min="4" max="4" width="26.5" style="31" customWidth="1"/>
    <col min="5" max="5" width="12.625" style="31" hidden="1" customWidth="1" outlineLevel="1"/>
    <col min="6" max="6" width="13.5" style="31" hidden="1" customWidth="1" outlineLevel="1"/>
    <col min="7" max="7" width="14.5" style="31" hidden="1" customWidth="1" outlineLevel="1"/>
    <col min="8" max="8" width="15.375" style="31" hidden="1" customWidth="1"/>
    <col min="9" max="9" width="15.25" style="31" customWidth="1"/>
    <col min="10" max="10" width="13.375" style="31" bestFit="1" customWidth="1"/>
    <col min="11" max="11" width="13.375" style="31" customWidth="1"/>
    <col min="12" max="12" width="18.125" style="31" bestFit="1" customWidth="1"/>
    <col min="13" max="13" width="9" style="31"/>
    <col min="14" max="14" width="20.375" style="32" customWidth="1"/>
    <col min="15" max="16384" width="9" style="31"/>
  </cols>
  <sheetData>
    <row r="1" spans="1:12" x14ac:dyDescent="0.3">
      <c r="J1" s="31" t="s">
        <v>257</v>
      </c>
      <c r="K1" s="20"/>
    </row>
    <row r="2" spans="1:12" x14ac:dyDescent="0.3">
      <c r="J2" s="31" t="s">
        <v>254</v>
      </c>
      <c r="K2" s="20"/>
    </row>
    <row r="3" spans="1:12" x14ac:dyDescent="0.3">
      <c r="J3" s="31" t="s">
        <v>255</v>
      </c>
      <c r="K3" s="20"/>
    </row>
    <row r="4" spans="1:12" x14ac:dyDescent="0.3">
      <c r="J4" s="31" t="s">
        <v>265</v>
      </c>
      <c r="K4" s="20"/>
    </row>
    <row r="5" spans="1:12" x14ac:dyDescent="0.3">
      <c r="J5" s="20"/>
      <c r="K5" s="20"/>
    </row>
    <row r="6" spans="1:12" x14ac:dyDescent="0.3">
      <c r="J6" s="81" t="s">
        <v>206</v>
      </c>
      <c r="K6" s="81"/>
      <c r="L6" s="81"/>
    </row>
    <row r="7" spans="1:12" ht="99" customHeight="1" x14ac:dyDescent="0.3">
      <c r="J7" s="179" t="s">
        <v>247</v>
      </c>
      <c r="K7" s="179"/>
      <c r="L7" s="179"/>
    </row>
    <row r="8" spans="1:12" ht="23.25" customHeight="1" x14ac:dyDescent="0.3">
      <c r="I8" s="33"/>
      <c r="J8" s="33"/>
      <c r="K8" s="130"/>
      <c r="L8" s="33"/>
    </row>
    <row r="9" spans="1:12" x14ac:dyDescent="0.3">
      <c r="A9" s="21"/>
    </row>
    <row r="10" spans="1:12" x14ac:dyDescent="0.3">
      <c r="A10" s="172" t="s">
        <v>0</v>
      </c>
      <c r="B10" s="172"/>
      <c r="C10" s="172"/>
      <c r="D10" s="172"/>
      <c r="E10" s="172"/>
      <c r="F10" s="172"/>
      <c r="G10" s="172"/>
      <c r="H10" s="172"/>
      <c r="I10" s="172"/>
      <c r="J10" s="172"/>
      <c r="K10" s="172"/>
      <c r="L10" s="172"/>
    </row>
    <row r="11" spans="1:12" x14ac:dyDescent="0.3">
      <c r="A11" s="172" t="s">
        <v>42</v>
      </c>
      <c r="B11" s="172"/>
      <c r="C11" s="172"/>
      <c r="D11" s="172"/>
      <c r="E11" s="172"/>
      <c r="F11" s="172"/>
      <c r="G11" s="172"/>
      <c r="H11" s="172"/>
      <c r="I11" s="172"/>
      <c r="J11" s="172"/>
      <c r="K11" s="172"/>
      <c r="L11" s="172"/>
    </row>
    <row r="12" spans="1:12" x14ac:dyDescent="0.3">
      <c r="A12" s="172" t="s">
        <v>43</v>
      </c>
      <c r="B12" s="172"/>
      <c r="C12" s="172"/>
      <c r="D12" s="172"/>
      <c r="E12" s="172"/>
      <c r="F12" s="172"/>
      <c r="G12" s="172"/>
      <c r="H12" s="172"/>
      <c r="I12" s="172"/>
      <c r="J12" s="172"/>
      <c r="K12" s="172"/>
      <c r="L12" s="172"/>
    </row>
    <row r="13" spans="1:12" x14ac:dyDescent="0.3">
      <c r="A13" s="172" t="s">
        <v>44</v>
      </c>
      <c r="B13" s="172"/>
      <c r="C13" s="172"/>
      <c r="D13" s="172"/>
      <c r="E13" s="172"/>
      <c r="F13" s="172"/>
      <c r="G13" s="172"/>
      <c r="H13" s="172"/>
      <c r="I13" s="172"/>
      <c r="J13" s="172"/>
      <c r="K13" s="172"/>
      <c r="L13" s="172"/>
    </row>
    <row r="14" spans="1:12" x14ac:dyDescent="0.3">
      <c r="A14" s="172" t="s">
        <v>45</v>
      </c>
      <c r="B14" s="172"/>
      <c r="C14" s="172"/>
      <c r="D14" s="172"/>
      <c r="E14" s="172"/>
      <c r="F14" s="172"/>
      <c r="G14" s="172"/>
      <c r="H14" s="172"/>
      <c r="I14" s="172"/>
      <c r="J14" s="172"/>
      <c r="K14" s="172"/>
      <c r="L14" s="172"/>
    </row>
    <row r="15" spans="1:12" x14ac:dyDescent="0.3">
      <c r="A15" s="172" t="s">
        <v>46</v>
      </c>
      <c r="B15" s="172"/>
      <c r="C15" s="172"/>
      <c r="D15" s="172"/>
      <c r="E15" s="172"/>
      <c r="F15" s="172"/>
      <c r="G15" s="172"/>
      <c r="H15" s="172"/>
      <c r="I15" s="172"/>
      <c r="J15" s="172"/>
      <c r="K15" s="172"/>
      <c r="L15" s="172"/>
    </row>
    <row r="16" spans="1:12" x14ac:dyDescent="0.3">
      <c r="L16" s="34" t="s">
        <v>20</v>
      </c>
    </row>
    <row r="17" spans="1:18" ht="58.5" customHeight="1" x14ac:dyDescent="0.3">
      <c r="A17" s="173" t="s">
        <v>19</v>
      </c>
      <c r="B17" s="173" t="s">
        <v>34</v>
      </c>
      <c r="C17" s="173" t="s">
        <v>35</v>
      </c>
      <c r="D17" s="173" t="s">
        <v>39</v>
      </c>
      <c r="E17" s="2">
        <v>2014</v>
      </c>
      <c r="F17" s="2">
        <v>2015</v>
      </c>
      <c r="G17" s="2">
        <v>2016</v>
      </c>
      <c r="H17" s="2" t="s">
        <v>54</v>
      </c>
      <c r="I17" s="2" t="s">
        <v>56</v>
      </c>
      <c r="J17" s="2" t="s">
        <v>59</v>
      </c>
      <c r="K17" s="131" t="s">
        <v>249</v>
      </c>
      <c r="L17" s="173" t="s">
        <v>25</v>
      </c>
    </row>
    <row r="18" spans="1:18" x14ac:dyDescent="0.3">
      <c r="A18" s="173"/>
      <c r="B18" s="173"/>
      <c r="C18" s="173"/>
      <c r="D18" s="173"/>
      <c r="E18" s="2"/>
      <c r="F18" s="2"/>
      <c r="G18" s="2"/>
      <c r="H18" s="2" t="s">
        <v>30</v>
      </c>
      <c r="I18" s="2" t="s">
        <v>30</v>
      </c>
      <c r="J18" s="2" t="s">
        <v>30</v>
      </c>
      <c r="K18" s="131" t="s">
        <v>30</v>
      </c>
      <c r="L18" s="173"/>
    </row>
    <row r="19" spans="1:18" s="138" customFormat="1" ht="15" x14ac:dyDescent="0.25">
      <c r="A19" s="137">
        <v>1</v>
      </c>
      <c r="B19" s="137">
        <v>2</v>
      </c>
      <c r="C19" s="137">
        <v>3</v>
      </c>
      <c r="D19" s="137">
        <v>4</v>
      </c>
      <c r="E19" s="137"/>
      <c r="F19" s="137"/>
      <c r="G19" s="137"/>
      <c r="H19" s="137">
        <v>5</v>
      </c>
      <c r="I19" s="137">
        <v>6</v>
      </c>
      <c r="J19" s="137">
        <v>7</v>
      </c>
      <c r="K19" s="137">
        <v>8</v>
      </c>
      <c r="L19" s="137">
        <v>9</v>
      </c>
      <c r="N19" s="139">
        <f>H20-73394.838</f>
        <v>6707.0360000000073</v>
      </c>
      <c r="R19" s="140"/>
    </row>
    <row r="20" spans="1:18" x14ac:dyDescent="0.3">
      <c r="A20" s="186">
        <v>1</v>
      </c>
      <c r="B20" s="187" t="s">
        <v>40</v>
      </c>
      <c r="C20" s="187" t="str">
        <f>'пр 6 к МП'!C19</f>
        <v>Обеспечение комфортной среды проживания на территории населенных пунктов Туруханского района</v>
      </c>
      <c r="D20" s="10" t="s">
        <v>38</v>
      </c>
      <c r="E20" s="35">
        <f t="shared" ref="E20:F20" si="0">E27+E34+E41+E48</f>
        <v>55973.534</v>
      </c>
      <c r="F20" s="35">
        <f t="shared" si="0"/>
        <v>52681.934999999998</v>
      </c>
      <c r="G20" s="35">
        <f>G22+G23+G24+G25+G26</f>
        <v>63052.94283</v>
      </c>
      <c r="H20" s="35">
        <f>H27+H34+H41+H48</f>
        <v>80101.874000000011</v>
      </c>
      <c r="I20" s="35">
        <f t="shared" ref="I20" si="1">I27+I34+I41+I48</f>
        <v>93603.667999999991</v>
      </c>
      <c r="J20" s="35">
        <f>J27+J34+J41+J48</f>
        <v>89969.467999999993</v>
      </c>
      <c r="K20" s="35">
        <f>K27+K34+K41+K48</f>
        <v>89969.467999999993</v>
      </c>
      <c r="L20" s="35">
        <f>SUM(I20:K20)</f>
        <v>273542.60399999999</v>
      </c>
      <c r="N20" s="32">
        <f>SUM(E20:J20)</f>
        <v>435383.42183000001</v>
      </c>
    </row>
    <row r="21" spans="1:18" x14ac:dyDescent="0.3">
      <c r="A21" s="186"/>
      <c r="B21" s="187"/>
      <c r="C21" s="187"/>
      <c r="D21" s="10" t="s">
        <v>21</v>
      </c>
      <c r="E21" s="8"/>
      <c r="F21" s="8"/>
      <c r="G21" s="8"/>
      <c r="H21" s="8"/>
      <c r="I21" s="8"/>
      <c r="J21" s="8"/>
      <c r="K21" s="8"/>
      <c r="L21" s="8"/>
    </row>
    <row r="22" spans="1:18" x14ac:dyDescent="0.3">
      <c r="A22" s="186"/>
      <c r="B22" s="187"/>
      <c r="C22" s="187"/>
      <c r="D22" s="36" t="s">
        <v>76</v>
      </c>
      <c r="E22" s="8">
        <f t="shared" ref="E22:G22" si="2">E29+E36+E43+E50</f>
        <v>171</v>
      </c>
      <c r="F22" s="8">
        <f t="shared" si="2"/>
        <v>196.83</v>
      </c>
      <c r="G22" s="8">
        <f t="shared" si="2"/>
        <v>1582.75</v>
      </c>
      <c r="H22" s="8">
        <f t="shared" ref="H22:I23" si="3">H29+H36+H43+H50</f>
        <v>1416.8</v>
      </c>
      <c r="I22" s="8">
        <f t="shared" ref="I22:K22" si="4">I29+I36+I43+I50</f>
        <v>3334.2</v>
      </c>
      <c r="J22" s="8">
        <f t="shared" si="4"/>
        <v>0</v>
      </c>
      <c r="K22" s="8">
        <f t="shared" si="4"/>
        <v>0</v>
      </c>
      <c r="L22" s="8">
        <f>SUM(I22:K22)</f>
        <v>3334.2</v>
      </c>
      <c r="N22" s="32">
        <f>E22+F22+G22+H22+I22+J22</f>
        <v>6701.58</v>
      </c>
    </row>
    <row r="23" spans="1:18" x14ac:dyDescent="0.3">
      <c r="A23" s="186"/>
      <c r="B23" s="187"/>
      <c r="C23" s="187"/>
      <c r="D23" s="10" t="s">
        <v>77</v>
      </c>
      <c r="E23" s="8">
        <f t="shared" ref="E23:G23" si="5">E30+E37+E44+E51</f>
        <v>14748.9</v>
      </c>
      <c r="F23" s="8">
        <f t="shared" si="5"/>
        <v>15715.7</v>
      </c>
      <c r="G23" s="8">
        <f t="shared" si="5"/>
        <v>16374</v>
      </c>
      <c r="H23" s="8">
        <f t="shared" si="3"/>
        <v>15555.1</v>
      </c>
      <c r="I23" s="8">
        <f t="shared" si="3"/>
        <v>30909.4</v>
      </c>
      <c r="J23" s="8">
        <f>J30+J37+J44+J51</f>
        <v>30909.4</v>
      </c>
      <c r="K23" s="8">
        <f>K30+K37+K44+K51</f>
        <v>30909.4</v>
      </c>
      <c r="L23" s="8">
        <f t="shared" ref="L23:L26" si="6">SUM(I23:K23)</f>
        <v>92728.200000000012</v>
      </c>
      <c r="N23" s="32">
        <f t="shared" ref="N23" si="7">SUM(E23:J23)</f>
        <v>124212.5</v>
      </c>
    </row>
    <row r="24" spans="1:18" x14ac:dyDescent="0.3">
      <c r="A24" s="186"/>
      <c r="B24" s="187"/>
      <c r="C24" s="187"/>
      <c r="D24" s="10" t="s">
        <v>41</v>
      </c>
      <c r="E24" s="8">
        <f t="shared" ref="E24:F24" si="8">E31+E38+E45+E52</f>
        <v>41053.633999999998</v>
      </c>
      <c r="F24" s="8">
        <f t="shared" si="8"/>
        <v>36769.404999999999</v>
      </c>
      <c r="G24" s="8">
        <f>G31+G38+G45+G52</f>
        <v>44796.19283</v>
      </c>
      <c r="H24" s="8">
        <f>H31+H38+H45+H52</f>
        <v>59923.718000000001</v>
      </c>
      <c r="I24" s="8">
        <f>I31+I38+I45+I52</f>
        <v>57935.803</v>
      </c>
      <c r="J24" s="8">
        <f t="shared" ref="J24:K24" si="9">J31+J38+J45+J52</f>
        <v>57935.803</v>
      </c>
      <c r="K24" s="8">
        <f t="shared" si="9"/>
        <v>57935.803</v>
      </c>
      <c r="L24" s="8">
        <f t="shared" si="6"/>
        <v>173807.40899999999</v>
      </c>
      <c r="N24" s="32">
        <f>SUM(E24:J24)</f>
        <v>298414.55583000003</v>
      </c>
    </row>
    <row r="25" spans="1:18" ht="48" x14ac:dyDescent="0.3">
      <c r="A25" s="186"/>
      <c r="B25" s="187"/>
      <c r="C25" s="187"/>
      <c r="D25" s="37" t="s">
        <v>78</v>
      </c>
      <c r="E25" s="8">
        <f t="shared" ref="E25:G25" si="10">E32+E39+E46+E53</f>
        <v>0</v>
      </c>
      <c r="F25" s="8">
        <f t="shared" si="10"/>
        <v>0</v>
      </c>
      <c r="G25" s="8">
        <f t="shared" si="10"/>
        <v>0</v>
      </c>
      <c r="H25" s="8">
        <f t="shared" ref="H25:K25" si="11">H32+H39+H46+H53</f>
        <v>1206.2560000000001</v>
      </c>
      <c r="I25" s="8">
        <f t="shared" si="11"/>
        <v>1424.2650000000001</v>
      </c>
      <c r="J25" s="8">
        <f t="shared" si="11"/>
        <v>1124.2650000000001</v>
      </c>
      <c r="K25" s="8">
        <f t="shared" si="11"/>
        <v>1124.2650000000001</v>
      </c>
      <c r="L25" s="8">
        <f t="shared" si="6"/>
        <v>3672.7950000000001</v>
      </c>
    </row>
    <row r="26" spans="1:18" x14ac:dyDescent="0.3">
      <c r="A26" s="186"/>
      <c r="B26" s="187"/>
      <c r="C26" s="187"/>
      <c r="D26" s="10" t="s">
        <v>22</v>
      </c>
      <c r="E26" s="8">
        <v>0</v>
      </c>
      <c r="F26" s="8">
        <f t="shared" ref="F26" si="12">F33+F40+F47+F54</f>
        <v>0</v>
      </c>
      <c r="G26" s="8">
        <f>G33+G40+G47+G54</f>
        <v>300</v>
      </c>
      <c r="H26" s="8">
        <v>2000</v>
      </c>
      <c r="I26" s="8">
        <f t="shared" ref="I26:K26" si="13">I33+I40+I47+I54</f>
        <v>0</v>
      </c>
      <c r="J26" s="8">
        <f t="shared" si="13"/>
        <v>0</v>
      </c>
      <c r="K26" s="8">
        <f t="shared" si="13"/>
        <v>0</v>
      </c>
      <c r="L26" s="8">
        <f t="shared" si="6"/>
        <v>0</v>
      </c>
      <c r="N26" s="32">
        <f>E26+F26+G26+H26+I26+J26</f>
        <v>2300</v>
      </c>
    </row>
    <row r="27" spans="1:18" x14ac:dyDescent="0.3">
      <c r="A27" s="38" t="s">
        <v>3</v>
      </c>
      <c r="B27" s="183" t="s">
        <v>15</v>
      </c>
      <c r="C27" s="183" t="str">
        <f>'пр 6 к МП'!C23</f>
        <v>Благоустройство сельских населенных пунктов</v>
      </c>
      <c r="D27" s="10" t="s">
        <v>38</v>
      </c>
      <c r="E27" s="39">
        <f t="shared" ref="E27:F27" si="14">SUM(E29:E33)</f>
        <v>8319.1129999999994</v>
      </c>
      <c r="F27" s="39">
        <f t="shared" si="14"/>
        <v>5818.875</v>
      </c>
      <c r="G27" s="39">
        <f>G31+G33</f>
        <v>9795.4276200000004</v>
      </c>
      <c r="H27" s="35">
        <f>SUM(H29:H33)</f>
        <v>29876.628000000001</v>
      </c>
      <c r="I27" s="35">
        <f t="shared" ref="I27" si="15">SUM(I29:I33)</f>
        <v>22264.81</v>
      </c>
      <c r="J27" s="35">
        <f>SUM(J29:J33)</f>
        <v>23814.81</v>
      </c>
      <c r="K27" s="35">
        <f>SUM(K29:K33)</f>
        <v>23814.81</v>
      </c>
      <c r="L27" s="35">
        <f>I27+J27+K27</f>
        <v>69894.430000000008</v>
      </c>
      <c r="N27" s="32">
        <f t="shared" ref="N27" si="16">SUM(E27:J27)</f>
        <v>99889.663619999992</v>
      </c>
    </row>
    <row r="28" spans="1:18" x14ac:dyDescent="0.3">
      <c r="A28" s="40"/>
      <c r="B28" s="184"/>
      <c r="C28" s="184"/>
      <c r="D28" s="10" t="s">
        <v>21</v>
      </c>
      <c r="E28" s="39"/>
      <c r="F28" s="39"/>
      <c r="G28" s="39"/>
      <c r="H28" s="8"/>
      <c r="I28" s="8"/>
      <c r="J28" s="8"/>
      <c r="K28" s="8"/>
      <c r="L28" s="8"/>
    </row>
    <row r="29" spans="1:18" x14ac:dyDescent="0.3">
      <c r="A29" s="40"/>
      <c r="B29" s="184"/>
      <c r="C29" s="184"/>
      <c r="D29" s="36" t="s">
        <v>76</v>
      </c>
      <c r="E29" s="39"/>
      <c r="F29" s="39"/>
      <c r="G29" s="39"/>
      <c r="H29" s="8"/>
      <c r="I29" s="8"/>
      <c r="J29" s="8"/>
      <c r="K29" s="8"/>
      <c r="L29" s="8">
        <f>SUM(I29:K29)</f>
        <v>0</v>
      </c>
    </row>
    <row r="30" spans="1:18" x14ac:dyDescent="0.3">
      <c r="A30" s="40"/>
      <c r="B30" s="184"/>
      <c r="C30" s="184"/>
      <c r="D30" s="10" t="s">
        <v>77</v>
      </c>
      <c r="E30" s="39"/>
      <c r="F30" s="39"/>
      <c r="G30" s="39"/>
      <c r="H30" s="8"/>
      <c r="I30" s="8"/>
      <c r="J30" s="8"/>
      <c r="K30" s="8"/>
      <c r="L30" s="8">
        <f t="shared" ref="L30:L33" si="17">SUM(I30:K30)</f>
        <v>0</v>
      </c>
      <c r="N30" s="32">
        <f t="shared" ref="N30" si="18">SUM(E30:J30)</f>
        <v>0</v>
      </c>
    </row>
    <row r="31" spans="1:18" x14ac:dyDescent="0.3">
      <c r="A31" s="40"/>
      <c r="B31" s="184"/>
      <c r="C31" s="184"/>
      <c r="D31" s="10" t="s">
        <v>41</v>
      </c>
      <c r="E31" s="39">
        <v>8319.1129999999994</v>
      </c>
      <c r="F31" s="39">
        <v>5818.875</v>
      </c>
      <c r="G31" s="39">
        <v>9495.4276200000004</v>
      </c>
      <c r="H31" s="8">
        <v>27876.628000000001</v>
      </c>
      <c r="I31" s="8">
        <v>22264.81</v>
      </c>
      <c r="J31" s="8">
        <v>23814.81</v>
      </c>
      <c r="K31" s="8">
        <v>23814.81</v>
      </c>
      <c r="L31" s="8">
        <f t="shared" si="17"/>
        <v>69894.430000000008</v>
      </c>
      <c r="N31" s="32">
        <f>SUM(E31:J31)</f>
        <v>97589.663619999992</v>
      </c>
    </row>
    <row r="32" spans="1:18" ht="48" x14ac:dyDescent="0.3">
      <c r="A32" s="40"/>
      <c r="B32" s="184"/>
      <c r="C32" s="184"/>
      <c r="D32" s="37" t="s">
        <v>78</v>
      </c>
      <c r="E32" s="41"/>
      <c r="F32" s="41"/>
      <c r="G32" s="41"/>
      <c r="H32" s="8"/>
      <c r="I32" s="8"/>
      <c r="J32" s="8"/>
      <c r="K32" s="8"/>
      <c r="L32" s="8">
        <f t="shared" si="17"/>
        <v>0</v>
      </c>
    </row>
    <row r="33" spans="1:16" x14ac:dyDescent="0.3">
      <c r="A33" s="42"/>
      <c r="B33" s="185"/>
      <c r="C33" s="185"/>
      <c r="D33" s="10" t="s">
        <v>22</v>
      </c>
      <c r="E33" s="39"/>
      <c r="F33" s="39"/>
      <c r="G33" s="39">
        <v>300</v>
      </c>
      <c r="H33" s="8">
        <v>2000</v>
      </c>
      <c r="I33" s="8"/>
      <c r="J33" s="8"/>
      <c r="K33" s="8"/>
      <c r="L33" s="8">
        <f t="shared" si="17"/>
        <v>0</v>
      </c>
      <c r="N33" s="32">
        <f>E33+F33+G33+H33+I33+J33</f>
        <v>2300</v>
      </c>
    </row>
    <row r="34" spans="1:16" x14ac:dyDescent="0.3">
      <c r="A34" s="186" t="s">
        <v>66</v>
      </c>
      <c r="B34" s="187" t="s">
        <v>71</v>
      </c>
      <c r="C34" s="187" t="str">
        <f>'пр 6 к МП'!C27</f>
        <v>Оказание содействия занятости населения</v>
      </c>
      <c r="D34" s="10" t="s">
        <v>38</v>
      </c>
      <c r="E34" s="43">
        <f t="shared" ref="E34:G34" si="19">SUM(E36:E40)</f>
        <v>1458.7950000000001</v>
      </c>
      <c r="F34" s="43">
        <f t="shared" si="19"/>
        <v>1506.84</v>
      </c>
      <c r="G34" s="43">
        <f t="shared" si="19"/>
        <v>1450.6023399999999</v>
      </c>
      <c r="H34" s="35">
        <f>H36+H37+H38+H39+H40</f>
        <v>2358.2910000000002</v>
      </c>
      <c r="I34" s="35">
        <f t="shared" ref="I34:K34" si="20">SUM(I36:I40)</f>
        <v>1775.52</v>
      </c>
      <c r="J34" s="35">
        <f t="shared" si="20"/>
        <v>1475.52</v>
      </c>
      <c r="K34" s="35">
        <f t="shared" si="20"/>
        <v>1475.52</v>
      </c>
      <c r="L34" s="35">
        <f>SUM(I34:K34)</f>
        <v>4726.5599999999995</v>
      </c>
      <c r="N34" s="32">
        <f>SUM(E34:J34)</f>
        <v>10025.56834</v>
      </c>
    </row>
    <row r="35" spans="1:16" x14ac:dyDescent="0.3">
      <c r="A35" s="186"/>
      <c r="B35" s="187"/>
      <c r="C35" s="187"/>
      <c r="D35" s="10" t="s">
        <v>21</v>
      </c>
      <c r="E35" s="43"/>
      <c r="F35" s="43"/>
      <c r="G35" s="43"/>
      <c r="H35" s="8"/>
      <c r="I35" s="8"/>
      <c r="J35" s="8"/>
      <c r="K35" s="8"/>
      <c r="L35" s="8"/>
    </row>
    <row r="36" spans="1:16" x14ac:dyDescent="0.3">
      <c r="A36" s="186"/>
      <c r="B36" s="187"/>
      <c r="C36" s="187"/>
      <c r="D36" s="36" t="s">
        <v>76</v>
      </c>
      <c r="E36" s="44"/>
      <c r="F36" s="44"/>
      <c r="G36" s="44"/>
      <c r="H36" s="8"/>
      <c r="I36" s="8"/>
      <c r="J36" s="8"/>
      <c r="K36" s="8"/>
      <c r="L36" s="8">
        <f>SUM(I36:K36)</f>
        <v>0</v>
      </c>
    </row>
    <row r="37" spans="1:16" x14ac:dyDescent="0.3">
      <c r="A37" s="186"/>
      <c r="B37" s="187"/>
      <c r="C37" s="187"/>
      <c r="D37" s="10" t="s">
        <v>77</v>
      </c>
      <c r="E37" s="43"/>
      <c r="F37" s="43"/>
      <c r="G37" s="43"/>
      <c r="H37" s="8"/>
      <c r="I37" s="8"/>
      <c r="J37" s="8"/>
      <c r="K37" s="8"/>
      <c r="L37" s="8">
        <f t="shared" ref="L37:L40" si="21">SUM(I37:K37)</f>
        <v>0</v>
      </c>
    </row>
    <row r="38" spans="1:16" x14ac:dyDescent="0.3">
      <c r="A38" s="186"/>
      <c r="B38" s="187"/>
      <c r="C38" s="187"/>
      <c r="D38" s="10" t="s">
        <v>41</v>
      </c>
      <c r="E38" s="43">
        <v>1458.7950000000001</v>
      </c>
      <c r="F38" s="43">
        <v>1506.84</v>
      </c>
      <c r="G38" s="43">
        <v>1450.6023399999999</v>
      </c>
      <c r="H38" s="8">
        <f>351.255+800.78</f>
        <v>1152.0349999999999</v>
      </c>
      <c r="I38" s="8">
        <v>351.255</v>
      </c>
      <c r="J38" s="8">
        <v>351.255</v>
      </c>
      <c r="K38" s="8">
        <v>351.255</v>
      </c>
      <c r="L38" s="8">
        <f t="shared" si="21"/>
        <v>1053.7649999999999</v>
      </c>
      <c r="N38" s="32">
        <f t="shared" ref="N38" si="22">SUM(E38:J38)</f>
        <v>6270.7823399999997</v>
      </c>
      <c r="P38" s="31">
        <v>1206256</v>
      </c>
    </row>
    <row r="39" spans="1:16" ht="48" x14ac:dyDescent="0.3">
      <c r="A39" s="186"/>
      <c r="B39" s="187"/>
      <c r="C39" s="187"/>
      <c r="D39" s="37" t="s">
        <v>78</v>
      </c>
      <c r="E39" s="45"/>
      <c r="F39" s="45"/>
      <c r="G39" s="45"/>
      <c r="H39" s="8">
        <f>2007.036-800.78</f>
        <v>1206.2560000000001</v>
      </c>
      <c r="I39" s="8">
        <f>1124.265+300</f>
        <v>1424.2650000000001</v>
      </c>
      <c r="J39" s="8">
        <v>1124.2650000000001</v>
      </c>
      <c r="K39" s="8">
        <v>1124.2650000000001</v>
      </c>
      <c r="L39" s="8">
        <f t="shared" si="21"/>
        <v>3672.7950000000001</v>
      </c>
    </row>
    <row r="40" spans="1:16" x14ac:dyDescent="0.3">
      <c r="A40" s="186"/>
      <c r="B40" s="187"/>
      <c r="C40" s="187"/>
      <c r="D40" s="10" t="s">
        <v>22</v>
      </c>
      <c r="E40" s="43"/>
      <c r="F40" s="43"/>
      <c r="G40" s="43"/>
      <c r="H40" s="8"/>
      <c r="I40" s="8"/>
      <c r="J40" s="8"/>
      <c r="K40" s="8"/>
      <c r="L40" s="8">
        <f t="shared" si="21"/>
        <v>0</v>
      </c>
    </row>
    <row r="41" spans="1:16" s="49" customFormat="1" ht="47.25" x14ac:dyDescent="0.3">
      <c r="A41" s="38" t="s">
        <v>68</v>
      </c>
      <c r="B41" s="46" t="s">
        <v>72</v>
      </c>
      <c r="C41" s="46" t="str">
        <f>'пр 6 к МП'!C31</f>
        <v>Обеспечение населения Туруханского района печным отоплением</v>
      </c>
      <c r="D41" s="10" t="s">
        <v>38</v>
      </c>
      <c r="E41" s="43">
        <f t="shared" ref="E41:K41" si="23">E45</f>
        <v>3000</v>
      </c>
      <c r="F41" s="43">
        <f t="shared" si="23"/>
        <v>0</v>
      </c>
      <c r="G41" s="43">
        <f t="shared" si="23"/>
        <v>374.101</v>
      </c>
      <c r="H41" s="35">
        <f t="shared" si="23"/>
        <v>400</v>
      </c>
      <c r="I41" s="35">
        <f t="shared" si="23"/>
        <v>400</v>
      </c>
      <c r="J41" s="35">
        <f t="shared" si="23"/>
        <v>400</v>
      </c>
      <c r="K41" s="35">
        <f t="shared" si="23"/>
        <v>400</v>
      </c>
      <c r="L41" s="35">
        <f>SUM(I41:K41)</f>
        <v>1200</v>
      </c>
      <c r="M41" s="47"/>
      <c r="N41" s="48">
        <f t="shared" ref="N41" si="24">SUM(E41:J41)</f>
        <v>4574.1010000000006</v>
      </c>
    </row>
    <row r="42" spans="1:16" s="49" customFormat="1" x14ac:dyDescent="0.3">
      <c r="A42" s="40"/>
      <c r="B42" s="50"/>
      <c r="C42" s="51"/>
      <c r="D42" s="10" t="s">
        <v>21</v>
      </c>
      <c r="E42" s="43"/>
      <c r="F42" s="43"/>
      <c r="G42" s="43" t="s">
        <v>107</v>
      </c>
      <c r="H42" s="8"/>
      <c r="I42" s="8"/>
      <c r="J42" s="8"/>
      <c r="K42" s="8"/>
      <c r="L42" s="8"/>
      <c r="N42" s="48"/>
    </row>
    <row r="43" spans="1:16" s="49" customFormat="1" x14ac:dyDescent="0.3">
      <c r="A43" s="40"/>
      <c r="B43" s="50"/>
      <c r="C43" s="51"/>
      <c r="D43" s="36" t="s">
        <v>76</v>
      </c>
      <c r="E43" s="44"/>
      <c r="F43" s="44"/>
      <c r="G43" s="44"/>
      <c r="H43" s="8"/>
      <c r="I43" s="8"/>
      <c r="J43" s="8"/>
      <c r="K43" s="8"/>
      <c r="L43" s="8">
        <f>SUM(I43:K43)</f>
        <v>0</v>
      </c>
      <c r="N43" s="48"/>
    </row>
    <row r="44" spans="1:16" s="49" customFormat="1" x14ac:dyDescent="0.3">
      <c r="A44" s="40"/>
      <c r="B44" s="50"/>
      <c r="C44" s="51"/>
      <c r="D44" s="10" t="s">
        <v>77</v>
      </c>
      <c r="E44" s="43"/>
      <c r="F44" s="43"/>
      <c r="G44" s="43"/>
      <c r="H44" s="8"/>
      <c r="I44" s="8"/>
      <c r="J44" s="8"/>
      <c r="K44" s="8"/>
      <c r="L44" s="8">
        <f t="shared" ref="L44:L47" si="25">SUM(I44:K44)</f>
        <v>0</v>
      </c>
      <c r="N44" s="48">
        <f t="shared" ref="N44:N45" si="26">SUM(E44:J44)</f>
        <v>0</v>
      </c>
    </row>
    <row r="45" spans="1:16" s="49" customFormat="1" x14ac:dyDescent="0.3">
      <c r="A45" s="42"/>
      <c r="B45" s="52"/>
      <c r="C45" s="53"/>
      <c r="D45" s="10" t="s">
        <v>41</v>
      </c>
      <c r="E45" s="43">
        <v>3000</v>
      </c>
      <c r="F45" s="43">
        <v>0</v>
      </c>
      <c r="G45" s="43">
        <v>374.101</v>
      </c>
      <c r="H45" s="8">
        <v>400</v>
      </c>
      <c r="I45" s="8">
        <v>400</v>
      </c>
      <c r="J45" s="8">
        <v>400</v>
      </c>
      <c r="K45" s="8">
        <v>400</v>
      </c>
      <c r="L45" s="8">
        <f t="shared" si="25"/>
        <v>1200</v>
      </c>
      <c r="N45" s="48">
        <f t="shared" si="26"/>
        <v>4574.1010000000006</v>
      </c>
    </row>
    <row r="46" spans="1:16" s="49" customFormat="1" ht="48" x14ac:dyDescent="0.3">
      <c r="A46" s="40"/>
      <c r="B46" s="46"/>
      <c r="C46" s="50"/>
      <c r="D46" s="37" t="s">
        <v>78</v>
      </c>
      <c r="E46" s="45"/>
      <c r="F46" s="45"/>
      <c r="G46" s="45"/>
      <c r="H46" s="8"/>
      <c r="I46" s="8"/>
      <c r="J46" s="8"/>
      <c r="K46" s="8"/>
      <c r="L46" s="8">
        <f t="shared" si="25"/>
        <v>0</v>
      </c>
      <c r="N46" s="48"/>
    </row>
    <row r="47" spans="1:16" s="49" customFormat="1" x14ac:dyDescent="0.3">
      <c r="A47" s="42"/>
      <c r="B47" s="52"/>
      <c r="C47" s="52"/>
      <c r="D47" s="10" t="s">
        <v>22</v>
      </c>
      <c r="E47" s="43"/>
      <c r="F47" s="43"/>
      <c r="G47" s="43"/>
      <c r="H47" s="8"/>
      <c r="I47" s="8"/>
      <c r="J47" s="8"/>
      <c r="K47" s="8"/>
      <c r="L47" s="8">
        <f t="shared" si="25"/>
        <v>0</v>
      </c>
      <c r="N47" s="48"/>
    </row>
    <row r="48" spans="1:16" x14ac:dyDescent="0.3">
      <c r="A48" s="186" t="s">
        <v>69</v>
      </c>
      <c r="B48" s="187" t="s">
        <v>73</v>
      </c>
      <c r="C48" s="187" t="str">
        <f>'пр 6 к МП'!C34</f>
        <v>Обеспечение условий реализации программы и прочие мероприятия</v>
      </c>
      <c r="D48" s="10" t="s">
        <v>38</v>
      </c>
      <c r="E48" s="43">
        <f t="shared" ref="E48:K48" si="27">E50+E51+E52</f>
        <v>43195.625999999997</v>
      </c>
      <c r="F48" s="43">
        <f t="shared" si="27"/>
        <v>45356.22</v>
      </c>
      <c r="G48" s="43">
        <f t="shared" si="27"/>
        <v>51432.811869999998</v>
      </c>
      <c r="H48" s="35">
        <f>H50+H51+H52</f>
        <v>47466.955000000002</v>
      </c>
      <c r="I48" s="35">
        <f t="shared" si="27"/>
        <v>69163.337999999989</v>
      </c>
      <c r="J48" s="35">
        <f t="shared" si="27"/>
        <v>64279.137999999999</v>
      </c>
      <c r="K48" s="35">
        <f t="shared" si="27"/>
        <v>64279.137999999999</v>
      </c>
      <c r="L48" s="35">
        <f>SUM(I48:K48)</f>
        <v>197721.614</v>
      </c>
      <c r="N48" s="32">
        <f t="shared" ref="N48" si="28">SUM(E48:J48)</f>
        <v>320894.08886999998</v>
      </c>
    </row>
    <row r="49" spans="1:14" x14ac:dyDescent="0.3">
      <c r="A49" s="186"/>
      <c r="B49" s="187"/>
      <c r="C49" s="187"/>
      <c r="D49" s="10" t="s">
        <v>21</v>
      </c>
      <c r="E49" s="43"/>
      <c r="F49" s="43"/>
      <c r="G49" s="43"/>
      <c r="H49" s="8"/>
      <c r="I49" s="8"/>
      <c r="J49" s="8"/>
      <c r="K49" s="8"/>
      <c r="L49" s="8"/>
    </row>
    <row r="50" spans="1:14" x14ac:dyDescent="0.3">
      <c r="A50" s="186"/>
      <c r="B50" s="187"/>
      <c r="C50" s="187"/>
      <c r="D50" s="36" t="s">
        <v>76</v>
      </c>
      <c r="E50" s="44">
        <v>171</v>
      </c>
      <c r="F50" s="44">
        <v>196.83</v>
      </c>
      <c r="G50" s="44">
        <v>1582.75</v>
      </c>
      <c r="H50" s="8">
        <v>1416.8</v>
      </c>
      <c r="I50" s="8">
        <v>3334.2</v>
      </c>
      <c r="J50" s="8"/>
      <c r="K50" s="8"/>
      <c r="L50" s="8">
        <f>SUM(I50:K50)</f>
        <v>3334.2</v>
      </c>
      <c r="N50" s="32">
        <f>E50+F50+G50+H50+I50+J50</f>
        <v>6701.58</v>
      </c>
    </row>
    <row r="51" spans="1:14" x14ac:dyDescent="0.3">
      <c r="A51" s="186"/>
      <c r="B51" s="187"/>
      <c r="C51" s="187"/>
      <c r="D51" s="10" t="s">
        <v>77</v>
      </c>
      <c r="E51" s="43">
        <v>14748.9</v>
      </c>
      <c r="F51" s="43">
        <v>15715.7</v>
      </c>
      <c r="G51" s="43">
        <v>16374</v>
      </c>
      <c r="H51" s="8">
        <f>15555.1</f>
        <v>15555.1</v>
      </c>
      <c r="I51" s="8">
        <v>30909.4</v>
      </c>
      <c r="J51" s="8">
        <v>30909.4</v>
      </c>
      <c r="K51" s="8">
        <v>30909.4</v>
      </c>
      <c r="L51" s="8">
        <f t="shared" ref="L51:L54" si="29">SUM(I51:K51)</f>
        <v>92728.200000000012</v>
      </c>
      <c r="N51" s="32">
        <f>E51+F51+G51+H51+I51+J51</f>
        <v>124212.5</v>
      </c>
    </row>
    <row r="52" spans="1:14" x14ac:dyDescent="0.3">
      <c r="A52" s="186"/>
      <c r="B52" s="187"/>
      <c r="C52" s="187"/>
      <c r="D52" s="10" t="s">
        <v>41</v>
      </c>
      <c r="E52" s="43">
        <v>28275.725999999999</v>
      </c>
      <c r="F52" s="43">
        <v>29443.69</v>
      </c>
      <c r="G52" s="43">
        <v>33476.061869999998</v>
      </c>
      <c r="H52" s="8">
        <v>30495.055</v>
      </c>
      <c r="I52" s="8">
        <v>34919.737999999998</v>
      </c>
      <c r="J52" s="8">
        <v>33369.737999999998</v>
      </c>
      <c r="K52" s="8">
        <v>33369.737999999998</v>
      </c>
      <c r="L52" s="8">
        <f t="shared" si="29"/>
        <v>101659.21399999999</v>
      </c>
      <c r="N52" s="32">
        <f>E52+F52+G52+H52+I52+J52</f>
        <v>189980.00887000002</v>
      </c>
    </row>
    <row r="53" spans="1:14" ht="48" x14ac:dyDescent="0.3">
      <c r="A53" s="186"/>
      <c r="B53" s="187"/>
      <c r="C53" s="187"/>
      <c r="D53" s="37" t="s">
        <v>78</v>
      </c>
      <c r="E53" s="45"/>
      <c r="F53" s="45"/>
      <c r="G53" s="45"/>
      <c r="H53" s="8"/>
      <c r="I53" s="8"/>
      <c r="J53" s="8"/>
      <c r="K53" s="8"/>
      <c r="L53" s="8">
        <f t="shared" si="29"/>
        <v>0</v>
      </c>
      <c r="N53" s="32" t="s">
        <v>201</v>
      </c>
    </row>
    <row r="54" spans="1:14" x14ac:dyDescent="0.3">
      <c r="A54" s="186"/>
      <c r="B54" s="187"/>
      <c r="C54" s="187"/>
      <c r="D54" s="10" t="s">
        <v>22</v>
      </c>
      <c r="E54" s="43"/>
      <c r="F54" s="43"/>
      <c r="G54" s="43"/>
      <c r="H54" s="8"/>
      <c r="I54" s="8"/>
      <c r="J54" s="8"/>
      <c r="K54" s="8"/>
      <c r="L54" s="8">
        <f t="shared" si="29"/>
        <v>0</v>
      </c>
      <c r="N54" s="32">
        <f>E54+F54+G54+H54+I54+J54</f>
        <v>0</v>
      </c>
    </row>
  </sheetData>
  <mergeCells count="23">
    <mergeCell ref="A48:A54"/>
    <mergeCell ref="L17:L18"/>
    <mergeCell ref="A20:A26"/>
    <mergeCell ref="B20:B26"/>
    <mergeCell ref="C20:C26"/>
    <mergeCell ref="A34:A40"/>
    <mergeCell ref="B34:B40"/>
    <mergeCell ref="C34:C40"/>
    <mergeCell ref="B48:B54"/>
    <mergeCell ref="C48:C54"/>
    <mergeCell ref="A10:L10"/>
    <mergeCell ref="A11:L11"/>
    <mergeCell ref="A12:L12"/>
    <mergeCell ref="A13:L13"/>
    <mergeCell ref="J7:L7"/>
    <mergeCell ref="A14:L14"/>
    <mergeCell ref="B27:B33"/>
    <mergeCell ref="C27:C33"/>
    <mergeCell ref="A17:A18"/>
    <mergeCell ref="B17:B18"/>
    <mergeCell ref="C17:C18"/>
    <mergeCell ref="D17:D18"/>
    <mergeCell ref="A15:L15"/>
  </mergeCells>
  <pageMargins left="0.78740157480314965" right="0.78740157480314965" top="1.1811023622047245" bottom="0.39370078740157483" header="0.31496062992125984" footer="0.31496062992125984"/>
  <pageSetup paperSize="9" scale="89" fitToHeight="0"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21"/>
  <sheetViews>
    <sheetView view="pageBreakPreview" zoomScaleNormal="100" zoomScaleSheetLayoutView="100" workbookViewId="0">
      <selection activeCell="E4" sqref="E4"/>
    </sheetView>
  </sheetViews>
  <sheetFormatPr defaultRowHeight="15.75" x14ac:dyDescent="0.25"/>
  <cols>
    <col min="1" max="1" width="5.375" style="19" customWidth="1"/>
    <col min="2" max="2" width="42.125" style="20" customWidth="1"/>
    <col min="3" max="3" width="11.5" style="19" customWidth="1"/>
    <col min="4" max="4" width="14.875" style="20" customWidth="1"/>
    <col min="5" max="5" width="13.625" style="20" customWidth="1"/>
    <col min="6" max="8" width="12" style="20" customWidth="1"/>
    <col min="9" max="16384" width="9" style="20"/>
  </cols>
  <sheetData>
    <row r="1" spans="1:8" ht="18.75" x14ac:dyDescent="0.3">
      <c r="A1" s="166"/>
      <c r="C1" s="166"/>
      <c r="E1" s="31" t="s">
        <v>258</v>
      </c>
    </row>
    <row r="2" spans="1:8" ht="18.75" x14ac:dyDescent="0.3">
      <c r="A2" s="166"/>
      <c r="C2" s="166"/>
      <c r="E2" s="31" t="s">
        <v>254</v>
      </c>
    </row>
    <row r="3" spans="1:8" ht="18.75" x14ac:dyDescent="0.3">
      <c r="A3" s="166"/>
      <c r="C3" s="166"/>
      <c r="E3" s="31" t="s">
        <v>255</v>
      </c>
    </row>
    <row r="4" spans="1:8" ht="18.75" x14ac:dyDescent="0.3">
      <c r="A4" s="166"/>
      <c r="C4" s="166"/>
      <c r="E4" s="31" t="s">
        <v>265</v>
      </c>
    </row>
    <row r="5" spans="1:8" ht="64.5" customHeight="1" x14ac:dyDescent="0.25">
      <c r="E5" s="179" t="s">
        <v>192</v>
      </c>
      <c r="F5" s="179"/>
      <c r="G5" s="179"/>
      <c r="H5" s="179"/>
    </row>
    <row r="6" spans="1:8" ht="18.75" x14ac:dyDescent="0.25">
      <c r="A6" s="21"/>
    </row>
    <row r="7" spans="1:8" ht="18.75" x14ac:dyDescent="0.25">
      <c r="A7" s="172" t="s">
        <v>1</v>
      </c>
      <c r="B7" s="172"/>
      <c r="C7" s="172"/>
      <c r="D7" s="172"/>
      <c r="E7" s="172"/>
      <c r="F7" s="172"/>
      <c r="G7" s="172"/>
      <c r="H7" s="172"/>
    </row>
    <row r="8" spans="1:8" ht="48" customHeight="1" x14ac:dyDescent="0.25">
      <c r="A8" s="191" t="s">
        <v>193</v>
      </c>
      <c r="B8" s="172"/>
      <c r="C8" s="172"/>
      <c r="D8" s="172"/>
      <c r="E8" s="172"/>
      <c r="F8" s="172"/>
      <c r="G8" s="172"/>
      <c r="H8" s="172"/>
    </row>
    <row r="9" spans="1:8" ht="18.75" x14ac:dyDescent="0.25">
      <c r="A9" s="21"/>
    </row>
    <row r="10" spans="1:8" x14ac:dyDescent="0.25">
      <c r="A10" s="173" t="s">
        <v>19</v>
      </c>
      <c r="B10" s="173" t="s">
        <v>47</v>
      </c>
      <c r="C10" s="173" t="s">
        <v>2</v>
      </c>
      <c r="D10" s="173" t="s">
        <v>48</v>
      </c>
      <c r="E10" s="173" t="s">
        <v>49</v>
      </c>
      <c r="F10" s="173"/>
      <c r="G10" s="173"/>
      <c r="H10" s="173"/>
    </row>
    <row r="11" spans="1:8" x14ac:dyDescent="0.25">
      <c r="A11" s="173"/>
      <c r="B11" s="173"/>
      <c r="C11" s="173"/>
      <c r="D11" s="173"/>
      <c r="E11" s="54" t="s">
        <v>55</v>
      </c>
      <c r="F11" s="2" t="s">
        <v>56</v>
      </c>
      <c r="G11" s="2" t="s">
        <v>59</v>
      </c>
      <c r="H11" s="131" t="s">
        <v>249</v>
      </c>
    </row>
    <row r="12" spans="1:8" x14ac:dyDescent="0.25">
      <c r="A12" s="2">
        <v>1</v>
      </c>
      <c r="B12" s="2">
        <v>2</v>
      </c>
      <c r="C12" s="2">
        <v>3</v>
      </c>
      <c r="D12" s="2">
        <v>4</v>
      </c>
      <c r="E12" s="2">
        <v>5</v>
      </c>
      <c r="F12" s="2">
        <v>6</v>
      </c>
      <c r="G12" s="2">
        <v>7</v>
      </c>
      <c r="H12" s="2">
        <v>8</v>
      </c>
    </row>
    <row r="13" spans="1:8" x14ac:dyDescent="0.25">
      <c r="A13" s="188" t="str">
        <f>'пр 2 к ПП2'!A15:L15</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3" s="189"/>
      <c r="C13" s="189"/>
      <c r="D13" s="189"/>
      <c r="E13" s="189"/>
      <c r="F13" s="189"/>
      <c r="G13" s="189"/>
      <c r="H13" s="190"/>
    </row>
    <row r="14" spans="1:8" ht="42.75" customHeight="1" x14ac:dyDescent="0.25">
      <c r="A14" s="188" t="str">
        <f>'пр 2 к ПП2'!A16:L16</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4" s="189"/>
      <c r="C14" s="189"/>
      <c r="D14" s="189"/>
      <c r="E14" s="189"/>
      <c r="F14" s="189"/>
      <c r="G14" s="189"/>
      <c r="H14" s="190"/>
    </row>
    <row r="15" spans="1:8" ht="80.25" customHeight="1" x14ac:dyDescent="0.25">
      <c r="A15" s="2" t="s">
        <v>3</v>
      </c>
      <c r="B15" s="60" t="s">
        <v>95</v>
      </c>
      <c r="C15" s="2" t="s">
        <v>142</v>
      </c>
      <c r="D15" s="2" t="s">
        <v>65</v>
      </c>
      <c r="E15" s="17">
        <v>145</v>
      </c>
      <c r="F15" s="4" t="s">
        <v>101</v>
      </c>
      <c r="G15" s="4" t="s">
        <v>101</v>
      </c>
      <c r="H15" s="4" t="s">
        <v>101</v>
      </c>
    </row>
    <row r="16" spans="1:8" ht="80.25" customHeight="1" x14ac:dyDescent="0.25">
      <c r="A16" s="2" t="s">
        <v>66</v>
      </c>
      <c r="B16" s="60" t="s">
        <v>243</v>
      </c>
      <c r="C16" s="2" t="s">
        <v>142</v>
      </c>
      <c r="D16" s="2" t="s">
        <v>65</v>
      </c>
      <c r="E16" s="160">
        <v>31</v>
      </c>
      <c r="F16" s="160">
        <v>35</v>
      </c>
      <c r="G16" s="4"/>
      <c r="H16" s="4"/>
    </row>
    <row r="17" spans="1:8" x14ac:dyDescent="0.25">
      <c r="A17" s="2"/>
      <c r="B17" s="10"/>
      <c r="C17" s="2"/>
      <c r="D17" s="2"/>
      <c r="E17" s="3"/>
      <c r="F17" s="3"/>
      <c r="G17" s="3"/>
      <c r="H17" s="3"/>
    </row>
    <row r="18" spans="1:8" ht="18.75" x14ac:dyDescent="0.25">
      <c r="A18" s="21"/>
    </row>
    <row r="21" spans="1:8" x14ac:dyDescent="0.25">
      <c r="E21" s="61"/>
    </row>
  </sheetData>
  <mergeCells count="10">
    <mergeCell ref="E5:H5"/>
    <mergeCell ref="A13:H13"/>
    <mergeCell ref="A14:H14"/>
    <mergeCell ref="A7:H7"/>
    <mergeCell ref="A8:H8"/>
    <mergeCell ref="A10:A11"/>
    <mergeCell ref="B10:B11"/>
    <mergeCell ref="C10:C11"/>
    <mergeCell ref="D10:D11"/>
    <mergeCell ref="E10:H10"/>
  </mergeCells>
  <pageMargins left="0.78740157480314965" right="0.78740157480314965" top="1.1811023622047245" bottom="0.39370078740157483" header="0.31496062992125984" footer="0.31496062992125984"/>
  <pageSetup paperSize="9" scale="9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2"/>
  <sheetViews>
    <sheetView view="pageBreakPreview" zoomScaleNormal="70" zoomScaleSheetLayoutView="100" workbookViewId="0">
      <selection activeCell="K4" sqref="K4"/>
    </sheetView>
  </sheetViews>
  <sheetFormatPr defaultRowHeight="18.75" x14ac:dyDescent="0.25"/>
  <cols>
    <col min="1" max="1" width="4.75" style="21" customWidth="1"/>
    <col min="2" max="2" width="49.625" style="81" customWidth="1"/>
    <col min="3" max="3" width="18.5" style="81" customWidth="1"/>
    <col min="4" max="5" width="7.375" style="81" customWidth="1"/>
    <col min="6" max="6" width="17.75" style="81" customWidth="1"/>
    <col min="7" max="7" width="5.75" style="81" customWidth="1"/>
    <col min="8" max="10" width="13.75" style="81" bestFit="1" customWidth="1"/>
    <col min="11" max="11" width="20" style="81" customWidth="1"/>
    <col min="12" max="12" width="24.5" style="81" customWidth="1"/>
    <col min="13" max="16384" width="9" style="81"/>
  </cols>
  <sheetData>
    <row r="1" spans="1:12" x14ac:dyDescent="0.3">
      <c r="A1" s="165"/>
      <c r="K1" s="31" t="s">
        <v>204</v>
      </c>
    </row>
    <row r="2" spans="1:12" x14ac:dyDescent="0.3">
      <c r="A2" s="165"/>
      <c r="K2" s="31" t="s">
        <v>254</v>
      </c>
    </row>
    <row r="3" spans="1:12" x14ac:dyDescent="0.3">
      <c r="A3" s="165"/>
      <c r="K3" s="31" t="s">
        <v>255</v>
      </c>
    </row>
    <row r="4" spans="1:12" x14ac:dyDescent="0.3">
      <c r="A4" s="165"/>
      <c r="K4" s="31" t="s">
        <v>267</v>
      </c>
    </row>
    <row r="5" spans="1:12" x14ac:dyDescent="0.25">
      <c r="A5" s="165"/>
      <c r="K5" s="20"/>
    </row>
    <row r="6" spans="1:12" ht="63.75" customHeight="1" x14ac:dyDescent="0.25">
      <c r="K6" s="179" t="s">
        <v>120</v>
      </c>
      <c r="L6" s="179"/>
    </row>
    <row r="9" spans="1:12" x14ac:dyDescent="0.25">
      <c r="A9" s="172" t="s">
        <v>1</v>
      </c>
      <c r="B9" s="172"/>
      <c r="C9" s="172"/>
      <c r="D9" s="172"/>
      <c r="E9" s="172"/>
      <c r="F9" s="172"/>
      <c r="G9" s="172"/>
      <c r="H9" s="172"/>
      <c r="I9" s="172"/>
      <c r="J9" s="172"/>
      <c r="K9" s="172"/>
      <c r="L9" s="172"/>
    </row>
    <row r="10" spans="1:12" x14ac:dyDescent="0.25">
      <c r="A10" s="172" t="s">
        <v>119</v>
      </c>
      <c r="B10" s="172"/>
      <c r="C10" s="172"/>
      <c r="D10" s="172"/>
      <c r="E10" s="172"/>
      <c r="F10" s="172"/>
      <c r="G10" s="172"/>
      <c r="H10" s="172"/>
      <c r="I10" s="172"/>
      <c r="J10" s="172"/>
      <c r="K10" s="172"/>
      <c r="L10" s="172"/>
    </row>
    <row r="12" spans="1:12" x14ac:dyDescent="0.25">
      <c r="A12" s="173" t="s">
        <v>19</v>
      </c>
      <c r="B12" s="173" t="s">
        <v>50</v>
      </c>
      <c r="C12" s="173" t="s">
        <v>26</v>
      </c>
      <c r="D12" s="173" t="s">
        <v>24</v>
      </c>
      <c r="E12" s="173"/>
      <c r="F12" s="173"/>
      <c r="G12" s="173"/>
      <c r="H12" s="173" t="s">
        <v>51</v>
      </c>
      <c r="I12" s="173"/>
      <c r="J12" s="173"/>
      <c r="K12" s="173"/>
      <c r="L12" s="173" t="s">
        <v>52</v>
      </c>
    </row>
    <row r="13" spans="1:12" ht="117.75" customHeight="1" x14ac:dyDescent="0.25">
      <c r="A13" s="173"/>
      <c r="B13" s="173"/>
      <c r="C13" s="173"/>
      <c r="D13" s="2" t="s">
        <v>26</v>
      </c>
      <c r="E13" s="2" t="s">
        <v>27</v>
      </c>
      <c r="F13" s="2" t="s">
        <v>28</v>
      </c>
      <c r="G13" s="2" t="s">
        <v>29</v>
      </c>
      <c r="H13" s="2">
        <v>2019</v>
      </c>
      <c r="I13" s="2">
        <v>2020</v>
      </c>
      <c r="J13" s="2">
        <v>2021</v>
      </c>
      <c r="K13" s="2" t="s">
        <v>53</v>
      </c>
      <c r="L13" s="173"/>
    </row>
    <row r="14" spans="1:12" x14ac:dyDescent="0.25">
      <c r="A14" s="2">
        <v>1</v>
      </c>
      <c r="B14" s="2">
        <v>2</v>
      </c>
      <c r="C14" s="2">
        <v>3</v>
      </c>
      <c r="D14" s="2">
        <v>4</v>
      </c>
      <c r="E14" s="2">
        <v>5</v>
      </c>
      <c r="F14" s="2">
        <v>6</v>
      </c>
      <c r="G14" s="2">
        <v>7</v>
      </c>
      <c r="H14" s="2">
        <v>8</v>
      </c>
      <c r="I14" s="2">
        <v>9</v>
      </c>
      <c r="J14" s="2">
        <v>10</v>
      </c>
      <c r="K14" s="2">
        <v>11</v>
      </c>
      <c r="L14" s="2">
        <v>12</v>
      </c>
    </row>
    <row r="15" spans="1:12" s="82" customFormat="1" ht="27.75" customHeight="1" x14ac:dyDescent="0.25">
      <c r="A15" s="192" t="s">
        <v>124</v>
      </c>
      <c r="B15" s="193"/>
      <c r="C15" s="193"/>
      <c r="D15" s="193"/>
      <c r="E15" s="193"/>
      <c r="F15" s="193"/>
      <c r="G15" s="193"/>
      <c r="H15" s="193"/>
      <c r="I15" s="193"/>
      <c r="J15" s="193"/>
      <c r="K15" s="193"/>
      <c r="L15" s="194"/>
    </row>
    <row r="16" spans="1:12" s="82" customFormat="1" ht="33" customHeight="1" x14ac:dyDescent="0.25">
      <c r="A16" s="192" t="s">
        <v>244</v>
      </c>
      <c r="B16" s="193"/>
      <c r="C16" s="193"/>
      <c r="D16" s="193"/>
      <c r="E16" s="193"/>
      <c r="F16" s="193"/>
      <c r="G16" s="193"/>
      <c r="H16" s="193"/>
      <c r="I16" s="193"/>
      <c r="J16" s="193"/>
      <c r="K16" s="193"/>
      <c r="L16" s="194"/>
    </row>
    <row r="17" spans="1:12" ht="111.75" customHeight="1" x14ac:dyDescent="0.25">
      <c r="A17" s="22" t="s">
        <v>3</v>
      </c>
      <c r="B17" s="11" t="s">
        <v>121</v>
      </c>
      <c r="C17" s="10" t="s">
        <v>74</v>
      </c>
      <c r="D17" s="2">
        <v>242</v>
      </c>
      <c r="E17" s="83" t="s">
        <v>123</v>
      </c>
      <c r="F17" s="2">
        <v>1110081620</v>
      </c>
      <c r="G17" s="2">
        <v>244</v>
      </c>
      <c r="H17" s="84">
        <v>3715.252</v>
      </c>
      <c r="I17" s="84">
        <v>3715.252</v>
      </c>
      <c r="J17" s="84">
        <v>3715.252</v>
      </c>
      <c r="K17" s="84">
        <f>SUM(H17:J17)</f>
        <v>11145.755999999999</v>
      </c>
      <c r="L17" s="1" t="s">
        <v>140</v>
      </c>
    </row>
    <row r="18" spans="1:12" ht="80.25" customHeight="1" x14ac:dyDescent="0.25">
      <c r="A18" s="22" t="s">
        <v>66</v>
      </c>
      <c r="B18" s="85" t="s">
        <v>92</v>
      </c>
      <c r="C18" s="10" t="s">
        <v>74</v>
      </c>
      <c r="D18" s="2">
        <v>242</v>
      </c>
      <c r="E18" s="83" t="s">
        <v>123</v>
      </c>
      <c r="F18" s="2">
        <v>1110081630</v>
      </c>
      <c r="G18" s="2">
        <v>244</v>
      </c>
      <c r="H18" s="84">
        <v>0</v>
      </c>
      <c r="I18" s="84">
        <v>0</v>
      </c>
      <c r="J18" s="84">
        <v>0</v>
      </c>
      <c r="K18" s="84">
        <f>H18+I18+J18</f>
        <v>0</v>
      </c>
      <c r="L18" s="1" t="s">
        <v>171</v>
      </c>
    </row>
    <row r="19" spans="1:12" ht="84" customHeight="1" x14ac:dyDescent="0.25">
      <c r="A19" s="22" t="s">
        <v>68</v>
      </c>
      <c r="B19" s="11" t="s">
        <v>93</v>
      </c>
      <c r="C19" s="10" t="s">
        <v>74</v>
      </c>
      <c r="D19" s="2">
        <v>242</v>
      </c>
      <c r="E19" s="83" t="s">
        <v>123</v>
      </c>
      <c r="F19" s="2">
        <v>1110081640</v>
      </c>
      <c r="G19" s="2">
        <v>244</v>
      </c>
      <c r="H19" s="84">
        <v>300</v>
      </c>
      <c r="I19" s="84">
        <v>0</v>
      </c>
      <c r="J19" s="84">
        <v>0</v>
      </c>
      <c r="K19" s="84">
        <f>H19+I19+J19</f>
        <v>300</v>
      </c>
      <c r="L19" s="1" t="s">
        <v>141</v>
      </c>
    </row>
    <row r="20" spans="1:12" ht="318.75" customHeight="1" x14ac:dyDescent="0.25">
      <c r="A20" s="22" t="s">
        <v>69</v>
      </c>
      <c r="B20" s="11" t="s">
        <v>122</v>
      </c>
      <c r="C20" s="10" t="s">
        <v>74</v>
      </c>
      <c r="D20" s="2">
        <v>242</v>
      </c>
      <c r="E20" s="83" t="s">
        <v>123</v>
      </c>
      <c r="F20" s="2">
        <v>1110081650</v>
      </c>
      <c r="G20" s="2">
        <v>244</v>
      </c>
      <c r="H20" s="84">
        <v>18249.558000000001</v>
      </c>
      <c r="I20" s="84">
        <v>20099.558000000001</v>
      </c>
      <c r="J20" s="84">
        <v>20099.558000000001</v>
      </c>
      <c r="K20" s="84">
        <f>H20+I20+J20</f>
        <v>58448.673999999999</v>
      </c>
      <c r="L20" s="168" t="s">
        <v>259</v>
      </c>
    </row>
    <row r="21" spans="1:12" s="89" customFormat="1" x14ac:dyDescent="0.25">
      <c r="A21" s="86"/>
      <c r="B21" s="10" t="s">
        <v>84</v>
      </c>
      <c r="C21" s="86" t="s">
        <v>31</v>
      </c>
      <c r="D21" s="86" t="s">
        <v>31</v>
      </c>
      <c r="E21" s="86" t="s">
        <v>31</v>
      </c>
      <c r="F21" s="86" t="s">
        <v>31</v>
      </c>
      <c r="G21" s="87" t="s">
        <v>31</v>
      </c>
      <c r="H21" s="88">
        <f>SUM(H17:H20)</f>
        <v>22264.81</v>
      </c>
      <c r="I21" s="88">
        <f>SUM(I17:I20)</f>
        <v>23814.81</v>
      </c>
      <c r="J21" s="88">
        <f>SUM(J17:J20)</f>
        <v>23814.81</v>
      </c>
      <c r="K21" s="88">
        <f>SUM(H21:J21)</f>
        <v>69894.430000000008</v>
      </c>
      <c r="L21" s="87"/>
    </row>
    <row r="25" spans="1:12" x14ac:dyDescent="0.25">
      <c r="H25" s="90">
        <f>H17/1000</f>
        <v>3.715252</v>
      </c>
      <c r="I25" s="90">
        <f>I17/1000</f>
        <v>3.715252</v>
      </c>
      <c r="J25" s="90">
        <f>J17/1000</f>
        <v>3.715252</v>
      </c>
      <c r="K25" s="90">
        <f>K17/1000</f>
        <v>11.145755999999999</v>
      </c>
    </row>
    <row r="26" spans="1:12" x14ac:dyDescent="0.25">
      <c r="H26" s="90" t="e">
        <f>#REF!/1000</f>
        <v>#REF!</v>
      </c>
      <c r="I26" s="90" t="e">
        <f>#REF!/1000</f>
        <v>#REF!</v>
      </c>
      <c r="J26" s="90" t="e">
        <f>#REF!/1000</f>
        <v>#REF!</v>
      </c>
      <c r="K26" s="90" t="e">
        <f>#REF!/1000</f>
        <v>#REF!</v>
      </c>
    </row>
    <row r="27" spans="1:12" x14ac:dyDescent="0.25">
      <c r="H27" s="90" t="e">
        <f>#REF!/1000</f>
        <v>#REF!</v>
      </c>
      <c r="I27" s="90" t="e">
        <f>#REF!/1000</f>
        <v>#REF!</v>
      </c>
      <c r="J27" s="90" t="e">
        <f>#REF!/1000</f>
        <v>#REF!</v>
      </c>
      <c r="K27" s="90" t="e">
        <f>#REF!/1000</f>
        <v>#REF!</v>
      </c>
    </row>
    <row r="28" spans="1:12" x14ac:dyDescent="0.25">
      <c r="H28" s="90" t="e">
        <f>#REF!/1000</f>
        <v>#REF!</v>
      </c>
      <c r="I28" s="90" t="e">
        <f>#REF!/1000</f>
        <v>#REF!</v>
      </c>
      <c r="J28" s="90" t="e">
        <f>#REF!/1000</f>
        <v>#REF!</v>
      </c>
      <c r="K28" s="90" t="e">
        <f>#REF!/1000</f>
        <v>#REF!</v>
      </c>
    </row>
    <row r="29" spans="1:12" x14ac:dyDescent="0.25">
      <c r="H29" s="91">
        <f>H21/1000</f>
        <v>22.264810000000001</v>
      </c>
      <c r="I29" s="91">
        <f>I21/1000</f>
        <v>23.814810000000001</v>
      </c>
      <c r="J29" s="91">
        <f>J21/1000</f>
        <v>23.814810000000001</v>
      </c>
      <c r="K29" s="91">
        <f>K21/1000</f>
        <v>69.894430000000014</v>
      </c>
    </row>
    <row r="30" spans="1:12" x14ac:dyDescent="0.25">
      <c r="H30" s="90"/>
      <c r="I30" s="90"/>
      <c r="J30" s="90"/>
      <c r="K30" s="90"/>
    </row>
    <row r="31" spans="1:12" x14ac:dyDescent="0.25">
      <c r="H31" s="90"/>
      <c r="I31" s="90"/>
      <c r="J31" s="90"/>
      <c r="K31" s="90"/>
    </row>
    <row r="32" spans="1:12" x14ac:dyDescent="0.25">
      <c r="H32" s="90" t="e">
        <f>H26+H27</f>
        <v>#REF!</v>
      </c>
      <c r="I32" s="90" t="e">
        <f t="shared" ref="I32:J32" si="0">I26+I27</f>
        <v>#REF!</v>
      </c>
      <c r="J32" s="90" t="e">
        <f t="shared" si="0"/>
        <v>#REF!</v>
      </c>
      <c r="K32" s="90" t="e">
        <f t="shared" ref="K32" si="1">K26+K27</f>
        <v>#REF!</v>
      </c>
    </row>
  </sheetData>
  <autoFilter ref="A12:L20">
    <filterColumn colId="3" showButton="0"/>
    <filterColumn colId="4" showButton="0"/>
    <filterColumn colId="5" showButton="0"/>
    <filterColumn colId="7" showButton="0"/>
    <filterColumn colId="8" showButton="0"/>
    <filterColumn colId="9" showButton="0"/>
  </autoFilter>
  <mergeCells count="11">
    <mergeCell ref="L12:L13"/>
    <mergeCell ref="A16:L16"/>
    <mergeCell ref="A15:L15"/>
    <mergeCell ref="K6:L6"/>
    <mergeCell ref="A9:L9"/>
    <mergeCell ref="A10:L10"/>
    <mergeCell ref="A12:A13"/>
    <mergeCell ref="B12:B13"/>
    <mergeCell ref="C12:C13"/>
    <mergeCell ref="D12:G12"/>
    <mergeCell ref="H12:K12"/>
  </mergeCells>
  <pageMargins left="0.78740157480314965" right="0.78740157480314965" top="1.1811023622047245" bottom="0.39370078740157483" header="0.31496062992125984" footer="0.31496062992125984"/>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25"/>
  <sheetViews>
    <sheetView view="pageBreakPreview" zoomScaleNormal="70" zoomScaleSheetLayoutView="100" workbookViewId="0">
      <selection activeCell="K4" sqref="K4"/>
    </sheetView>
  </sheetViews>
  <sheetFormatPr defaultRowHeight="18.75" x14ac:dyDescent="0.25"/>
  <cols>
    <col min="1" max="1" width="4.75" style="21" customWidth="1"/>
    <col min="2" max="2" width="49.625" style="81" customWidth="1"/>
    <col min="3" max="3" width="18.5" style="81" customWidth="1"/>
    <col min="4" max="5" width="7.375" style="81" customWidth="1"/>
    <col min="6" max="6" width="17.75" style="81" customWidth="1"/>
    <col min="7" max="7" width="5.75" style="81" customWidth="1"/>
    <col min="8" max="10" width="13.75" style="81" bestFit="1" customWidth="1"/>
    <col min="11" max="11" width="20" style="81" customWidth="1"/>
    <col min="12" max="12" width="24.5" style="81" customWidth="1"/>
    <col min="13" max="16384" width="9" style="81"/>
  </cols>
  <sheetData>
    <row r="1" spans="1:12" x14ac:dyDescent="0.3">
      <c r="A1" s="165"/>
      <c r="K1" s="31" t="s">
        <v>208</v>
      </c>
    </row>
    <row r="2" spans="1:12" x14ac:dyDescent="0.3">
      <c r="A2" s="165"/>
      <c r="K2" s="31" t="s">
        <v>254</v>
      </c>
    </row>
    <row r="3" spans="1:12" x14ac:dyDescent="0.3">
      <c r="A3" s="165"/>
      <c r="K3" s="31" t="s">
        <v>255</v>
      </c>
    </row>
    <row r="4" spans="1:12" x14ac:dyDescent="0.3">
      <c r="A4" s="165"/>
      <c r="K4" s="31" t="s">
        <v>265</v>
      </c>
    </row>
    <row r="5" spans="1:12" x14ac:dyDescent="0.3">
      <c r="A5" s="165"/>
      <c r="K5" s="31"/>
    </row>
    <row r="6" spans="1:12" ht="57" customHeight="1" x14ac:dyDescent="0.25">
      <c r="K6" s="179" t="s">
        <v>125</v>
      </c>
      <c r="L6" s="179"/>
    </row>
    <row r="9" spans="1:12" x14ac:dyDescent="0.25">
      <c r="A9" s="172" t="s">
        <v>1</v>
      </c>
      <c r="B9" s="172"/>
      <c r="C9" s="172"/>
      <c r="D9" s="172"/>
      <c r="E9" s="172"/>
      <c r="F9" s="172"/>
      <c r="G9" s="172"/>
      <c r="H9" s="172"/>
      <c r="I9" s="172"/>
      <c r="J9" s="172"/>
      <c r="K9" s="172"/>
      <c r="L9" s="172"/>
    </row>
    <row r="10" spans="1:12" x14ac:dyDescent="0.25">
      <c r="A10" s="172" t="s">
        <v>126</v>
      </c>
      <c r="B10" s="172"/>
      <c r="C10" s="172"/>
      <c r="D10" s="172"/>
      <c r="E10" s="172"/>
      <c r="F10" s="172"/>
      <c r="G10" s="172"/>
      <c r="H10" s="172"/>
      <c r="I10" s="172"/>
      <c r="J10" s="172"/>
      <c r="K10" s="172"/>
      <c r="L10" s="172"/>
    </row>
    <row r="12" spans="1:12" s="77" customFormat="1" ht="32.25" customHeight="1" x14ac:dyDescent="0.25">
      <c r="A12" s="173" t="s">
        <v>19</v>
      </c>
      <c r="B12" s="173" t="s">
        <v>50</v>
      </c>
      <c r="C12" s="173" t="s">
        <v>26</v>
      </c>
      <c r="D12" s="173" t="s">
        <v>24</v>
      </c>
      <c r="E12" s="173"/>
      <c r="F12" s="173"/>
      <c r="G12" s="173"/>
      <c r="H12" s="173" t="s">
        <v>51</v>
      </c>
      <c r="I12" s="173"/>
      <c r="J12" s="173"/>
      <c r="K12" s="173"/>
      <c r="L12" s="173" t="s">
        <v>52</v>
      </c>
    </row>
    <row r="13" spans="1:12" s="77" customFormat="1" ht="85.5" customHeight="1" x14ac:dyDescent="0.25">
      <c r="A13" s="173"/>
      <c r="B13" s="173"/>
      <c r="C13" s="173"/>
      <c r="D13" s="2" t="s">
        <v>26</v>
      </c>
      <c r="E13" s="2" t="s">
        <v>27</v>
      </c>
      <c r="F13" s="2" t="s">
        <v>28</v>
      </c>
      <c r="G13" s="2" t="s">
        <v>29</v>
      </c>
      <c r="H13" s="2">
        <v>2019</v>
      </c>
      <c r="I13" s="2">
        <v>2020</v>
      </c>
      <c r="J13" s="2">
        <v>2021</v>
      </c>
      <c r="K13" s="2" t="s">
        <v>53</v>
      </c>
      <c r="L13" s="173"/>
    </row>
    <row r="14" spans="1:12" s="77" customFormat="1" ht="15.75" x14ac:dyDescent="0.25">
      <c r="A14" s="2">
        <v>1</v>
      </c>
      <c r="B14" s="2">
        <v>2</v>
      </c>
      <c r="C14" s="2">
        <v>3</v>
      </c>
      <c r="D14" s="2">
        <v>4</v>
      </c>
      <c r="E14" s="2">
        <v>5</v>
      </c>
      <c r="F14" s="2">
        <v>6</v>
      </c>
      <c r="G14" s="2">
        <v>7</v>
      </c>
      <c r="H14" s="2">
        <v>8</v>
      </c>
      <c r="I14" s="2">
        <v>9</v>
      </c>
      <c r="J14" s="2">
        <v>10</v>
      </c>
      <c r="K14" s="2">
        <v>11</v>
      </c>
      <c r="L14" s="2">
        <v>12</v>
      </c>
    </row>
    <row r="15" spans="1:12" s="92" customFormat="1" ht="29.25" customHeight="1" x14ac:dyDescent="0.25">
      <c r="A15" s="175" t="s">
        <v>128</v>
      </c>
      <c r="B15" s="176"/>
      <c r="C15" s="176"/>
      <c r="D15" s="176"/>
      <c r="E15" s="176"/>
      <c r="F15" s="176"/>
      <c r="G15" s="176"/>
      <c r="H15" s="176"/>
      <c r="I15" s="176"/>
      <c r="J15" s="176"/>
      <c r="K15" s="176"/>
      <c r="L15" s="177"/>
    </row>
    <row r="16" spans="1:12" s="92" customFormat="1" ht="19.5" customHeight="1" x14ac:dyDescent="0.25">
      <c r="A16" s="175" t="s">
        <v>127</v>
      </c>
      <c r="B16" s="176"/>
      <c r="C16" s="176"/>
      <c r="D16" s="176"/>
      <c r="E16" s="176"/>
      <c r="F16" s="176"/>
      <c r="G16" s="176"/>
      <c r="H16" s="176"/>
      <c r="I16" s="176"/>
      <c r="J16" s="176"/>
      <c r="K16" s="176"/>
      <c r="L16" s="177"/>
    </row>
    <row r="17" spans="1:12" s="77" customFormat="1" ht="78.75" x14ac:dyDescent="0.25">
      <c r="A17" s="2" t="s">
        <v>3</v>
      </c>
      <c r="B17" s="26" t="s">
        <v>200</v>
      </c>
      <c r="C17" s="10" t="s">
        <v>74</v>
      </c>
      <c r="D17" s="2">
        <v>242</v>
      </c>
      <c r="E17" s="83" t="s">
        <v>123</v>
      </c>
      <c r="F17" s="2">
        <v>1120081660</v>
      </c>
      <c r="G17" s="2">
        <v>360</v>
      </c>
      <c r="H17" s="93">
        <v>351.255</v>
      </c>
      <c r="I17" s="93">
        <f>H17</f>
        <v>351.255</v>
      </c>
      <c r="J17" s="93">
        <f>I17</f>
        <v>351.255</v>
      </c>
      <c r="K17" s="93">
        <f>SUM(H17:J17)</f>
        <v>1053.7649999999999</v>
      </c>
      <c r="L17" s="195" t="s">
        <v>129</v>
      </c>
    </row>
    <row r="18" spans="1:12" s="77" customFormat="1" ht="47.25" x14ac:dyDescent="0.25">
      <c r="A18" s="2" t="s">
        <v>66</v>
      </c>
      <c r="B18" s="26" t="s">
        <v>200</v>
      </c>
      <c r="C18" s="10" t="s">
        <v>63</v>
      </c>
      <c r="D18" s="2">
        <v>241</v>
      </c>
      <c r="E18" s="2">
        <v>1403</v>
      </c>
      <c r="F18" s="2">
        <v>1120081660</v>
      </c>
      <c r="G18" s="2">
        <v>540</v>
      </c>
      <c r="H18" s="93">
        <v>1124.2650000000001</v>
      </c>
      <c r="I18" s="93">
        <v>1124.2650000000001</v>
      </c>
      <c r="J18" s="93">
        <v>1124.2650000000001</v>
      </c>
      <c r="K18" s="93">
        <f>SUM(H18:J18)</f>
        <v>3372.7950000000001</v>
      </c>
      <c r="L18" s="196"/>
    </row>
    <row r="19" spans="1:12" s="77" customFormat="1" ht="65.25" customHeight="1" x14ac:dyDescent="0.25">
      <c r="A19" s="2" t="s">
        <v>68</v>
      </c>
      <c r="B19" s="26" t="s">
        <v>250</v>
      </c>
      <c r="C19" s="10" t="s">
        <v>63</v>
      </c>
      <c r="D19" s="2">
        <v>242</v>
      </c>
      <c r="E19" s="83" t="s">
        <v>64</v>
      </c>
      <c r="F19" s="2">
        <v>1120083660</v>
      </c>
      <c r="G19" s="2">
        <v>811</v>
      </c>
      <c r="H19" s="94">
        <v>300</v>
      </c>
      <c r="I19" s="93">
        <v>0</v>
      </c>
      <c r="J19" s="93">
        <v>0</v>
      </c>
      <c r="K19" s="93">
        <f>SUM(H19:J19)</f>
        <v>300</v>
      </c>
      <c r="L19" s="95" t="s">
        <v>260</v>
      </c>
    </row>
    <row r="20" spans="1:12" s="99" customFormat="1" x14ac:dyDescent="0.25">
      <c r="A20" s="96"/>
      <c r="B20" s="97" t="s">
        <v>84</v>
      </c>
      <c r="C20" s="96" t="s">
        <v>31</v>
      </c>
      <c r="D20" s="96" t="s">
        <v>31</v>
      </c>
      <c r="E20" s="96" t="s">
        <v>31</v>
      </c>
      <c r="F20" s="96" t="s">
        <v>31</v>
      </c>
      <c r="G20" s="96" t="s">
        <v>31</v>
      </c>
      <c r="H20" s="98">
        <f>SUM(H17:H19)</f>
        <v>1775.52</v>
      </c>
      <c r="I20" s="98">
        <f>SUM(I17:I18)</f>
        <v>1475.52</v>
      </c>
      <c r="J20" s="98">
        <f>SUM(J17:J18)</f>
        <v>1475.52</v>
      </c>
      <c r="K20" s="98">
        <f>SUM(H20:J20)</f>
        <v>4726.5599999999995</v>
      </c>
      <c r="L20" s="96" t="s">
        <v>31</v>
      </c>
    </row>
    <row r="22" spans="1:12" x14ac:dyDescent="0.25">
      <c r="H22" s="90">
        <f>H17/1000</f>
        <v>0.35125499999999998</v>
      </c>
      <c r="I22" s="90">
        <f t="shared" ref="I22:K22" si="0">I17/1000</f>
        <v>0.35125499999999998</v>
      </c>
      <c r="J22" s="90">
        <f t="shared" si="0"/>
        <v>0.35125499999999998</v>
      </c>
      <c r="K22" s="90">
        <f t="shared" si="0"/>
        <v>1.0537649999999998</v>
      </c>
    </row>
    <row r="23" spans="1:12" s="89" customFormat="1" x14ac:dyDescent="0.3">
      <c r="A23" s="100"/>
      <c r="B23" s="163"/>
      <c r="H23" s="90">
        <f t="shared" ref="H23:K23" si="1">H18/1000</f>
        <v>1.1242650000000001</v>
      </c>
      <c r="I23" s="90">
        <f t="shared" si="1"/>
        <v>1.1242650000000001</v>
      </c>
      <c r="J23" s="90">
        <f t="shared" si="1"/>
        <v>1.1242650000000001</v>
      </c>
      <c r="K23" s="90">
        <f t="shared" si="1"/>
        <v>3.372795</v>
      </c>
    </row>
    <row r="24" spans="1:12" s="89" customFormat="1" x14ac:dyDescent="0.25">
      <c r="A24" s="100"/>
      <c r="H24" s="90">
        <f t="shared" ref="H24:K24" si="2">H20/1000</f>
        <v>1.77552</v>
      </c>
      <c r="I24" s="90">
        <f t="shared" si="2"/>
        <v>1.4755199999999999</v>
      </c>
      <c r="J24" s="90">
        <f t="shared" si="2"/>
        <v>1.4755199999999999</v>
      </c>
      <c r="K24" s="90">
        <f t="shared" si="2"/>
        <v>4.7265599999999992</v>
      </c>
    </row>
    <row r="25" spans="1:12" s="89" customFormat="1" x14ac:dyDescent="0.25">
      <c r="A25" s="100"/>
    </row>
  </sheetData>
  <autoFilter ref="A12:L22">
    <filterColumn colId="3" showButton="0"/>
    <filterColumn colId="4" showButton="0"/>
    <filterColumn colId="5" showButton="0"/>
    <filterColumn colId="7" showButton="0"/>
    <filterColumn colId="8" showButton="0"/>
    <filterColumn colId="9" showButton="0"/>
  </autoFilter>
  <mergeCells count="12">
    <mergeCell ref="L17:L18"/>
    <mergeCell ref="A16:L16"/>
    <mergeCell ref="K6:L6"/>
    <mergeCell ref="A9:L9"/>
    <mergeCell ref="A10:L10"/>
    <mergeCell ref="A12:A13"/>
    <mergeCell ref="B12:B13"/>
    <mergeCell ref="C12:C13"/>
    <mergeCell ref="D12:G12"/>
    <mergeCell ref="H12:K12"/>
    <mergeCell ref="L12:L13"/>
    <mergeCell ref="A15:L15"/>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26"/>
  <sheetViews>
    <sheetView topLeftCell="A10" zoomScaleNormal="100" workbookViewId="0">
      <selection activeCell="E4" sqref="E4"/>
    </sheetView>
  </sheetViews>
  <sheetFormatPr defaultRowHeight="15.75" x14ac:dyDescent="0.25"/>
  <cols>
    <col min="1" max="1" width="8.25" style="19" customWidth="1"/>
    <col min="2" max="2" width="42.125" style="20" customWidth="1"/>
    <col min="3" max="3" width="11.5" style="19" customWidth="1"/>
    <col min="4" max="4" width="14.875" style="20" customWidth="1"/>
    <col min="5" max="5" width="12.875" style="20" customWidth="1"/>
    <col min="6" max="8" width="12" style="20" customWidth="1"/>
    <col min="9" max="16384" width="9" style="20"/>
  </cols>
  <sheetData>
    <row r="1" spans="1:8" ht="18.75" x14ac:dyDescent="0.3">
      <c r="A1" s="167"/>
      <c r="C1" s="167"/>
      <c r="E1" s="31" t="s">
        <v>206</v>
      </c>
    </row>
    <row r="2" spans="1:8" ht="18.75" x14ac:dyDescent="0.3">
      <c r="A2" s="167"/>
      <c r="C2" s="167"/>
      <c r="E2" s="31" t="s">
        <v>254</v>
      </c>
    </row>
    <row r="3" spans="1:8" ht="18.75" x14ac:dyDescent="0.3">
      <c r="A3" s="167"/>
      <c r="C3" s="167"/>
      <c r="E3" s="31" t="s">
        <v>255</v>
      </c>
    </row>
    <row r="4" spans="1:8" ht="18.75" x14ac:dyDescent="0.3">
      <c r="A4" s="167"/>
      <c r="C4" s="167"/>
      <c r="E4" s="31" t="s">
        <v>266</v>
      </c>
    </row>
    <row r="5" spans="1:8" x14ac:dyDescent="0.25">
      <c r="A5" s="167"/>
      <c r="C5" s="167"/>
    </row>
    <row r="6" spans="1:8" ht="80.25" customHeight="1" x14ac:dyDescent="0.25">
      <c r="E6" s="179" t="s">
        <v>168</v>
      </c>
      <c r="F6" s="179"/>
      <c r="G6" s="179"/>
      <c r="H6" s="179"/>
    </row>
    <row r="7" spans="1:8" ht="18.75" x14ac:dyDescent="0.25">
      <c r="A7" s="21"/>
    </row>
    <row r="8" spans="1:8" ht="18.75" x14ac:dyDescent="0.25">
      <c r="A8" s="21"/>
    </row>
    <row r="9" spans="1:8" ht="18.75" x14ac:dyDescent="0.25">
      <c r="A9" s="172" t="s">
        <v>1</v>
      </c>
      <c r="B9" s="172"/>
      <c r="C9" s="172"/>
      <c r="D9" s="172"/>
      <c r="E9" s="172"/>
      <c r="F9" s="172"/>
      <c r="G9" s="172"/>
      <c r="H9" s="172"/>
    </row>
    <row r="10" spans="1:8" ht="48" customHeight="1" x14ac:dyDescent="0.25">
      <c r="A10" s="191" t="s">
        <v>169</v>
      </c>
      <c r="B10" s="172"/>
      <c r="C10" s="172"/>
      <c r="D10" s="172"/>
      <c r="E10" s="172"/>
      <c r="F10" s="172"/>
      <c r="G10" s="172"/>
      <c r="H10" s="172"/>
    </row>
    <row r="11" spans="1:8" ht="18.75" x14ac:dyDescent="0.25">
      <c r="A11" s="21"/>
    </row>
    <row r="12" spans="1:8" x14ac:dyDescent="0.25">
      <c r="A12" s="173" t="s">
        <v>19</v>
      </c>
      <c r="B12" s="173" t="s">
        <v>47</v>
      </c>
      <c r="C12" s="173" t="s">
        <v>2</v>
      </c>
      <c r="D12" s="173" t="s">
        <v>48</v>
      </c>
      <c r="E12" s="173" t="s">
        <v>49</v>
      </c>
      <c r="F12" s="173"/>
      <c r="G12" s="173"/>
      <c r="H12" s="173"/>
    </row>
    <row r="13" spans="1:8" x14ac:dyDescent="0.25">
      <c r="A13" s="173"/>
      <c r="B13" s="173"/>
      <c r="C13" s="173"/>
      <c r="D13" s="173"/>
      <c r="E13" s="54" t="s">
        <v>55</v>
      </c>
      <c r="F13" s="2" t="s">
        <v>56</v>
      </c>
      <c r="G13" s="2" t="s">
        <v>59</v>
      </c>
      <c r="H13" s="131" t="s">
        <v>249</v>
      </c>
    </row>
    <row r="14" spans="1:8" x14ac:dyDescent="0.25">
      <c r="A14" s="2">
        <v>1</v>
      </c>
      <c r="B14" s="2">
        <v>2</v>
      </c>
      <c r="C14" s="2">
        <v>3</v>
      </c>
      <c r="D14" s="2">
        <v>4</v>
      </c>
      <c r="E14" s="2">
        <v>5</v>
      </c>
      <c r="F14" s="2">
        <v>6</v>
      </c>
      <c r="G14" s="2">
        <v>7</v>
      </c>
      <c r="H14" s="2">
        <v>8</v>
      </c>
    </row>
    <row r="15" spans="1:8" ht="57.75" customHeight="1" x14ac:dyDescent="0.25">
      <c r="A15" s="197" t="str">
        <f>'пр 2 к ПП4'!A15:L15</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5" s="197"/>
      <c r="C15" s="197"/>
      <c r="D15" s="197"/>
      <c r="E15" s="197"/>
      <c r="F15" s="197"/>
      <c r="G15" s="197"/>
      <c r="H15" s="197"/>
    </row>
    <row r="16" spans="1:8" ht="59.25" customHeight="1" x14ac:dyDescent="0.25">
      <c r="A16" s="197" t="str">
        <f>'пр 2 к ПП4'!A16:L16</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6" s="197"/>
      <c r="C16" s="197"/>
      <c r="D16" s="197"/>
      <c r="E16" s="197"/>
      <c r="F16" s="197"/>
      <c r="G16" s="197"/>
      <c r="H16" s="197"/>
    </row>
    <row r="17" spans="1:8" s="77" customFormat="1" ht="106.5" customHeight="1" x14ac:dyDescent="0.25">
      <c r="A17" s="76" t="s">
        <v>3</v>
      </c>
      <c r="B17" s="10" t="str">
        <f>'пр 2 к ПП4'!L17</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7" s="2" t="s">
        <v>102</v>
      </c>
      <c r="D17" s="2" t="s">
        <v>65</v>
      </c>
      <c r="E17" s="6">
        <v>5</v>
      </c>
      <c r="F17" s="6">
        <v>5</v>
      </c>
      <c r="G17" s="6">
        <v>5</v>
      </c>
      <c r="H17" s="6">
        <v>5</v>
      </c>
    </row>
    <row r="18" spans="1:8" s="77" customFormat="1" ht="105.75" customHeight="1" x14ac:dyDescent="0.25">
      <c r="A18" s="76" t="s">
        <v>66</v>
      </c>
      <c r="B18" s="11" t="s">
        <v>113</v>
      </c>
      <c r="C18" s="2" t="s">
        <v>142</v>
      </c>
      <c r="D18" s="2" t="s">
        <v>65</v>
      </c>
      <c r="E18" s="6">
        <v>130</v>
      </c>
      <c r="F18" s="6">
        <v>130</v>
      </c>
      <c r="G18" s="6">
        <v>130</v>
      </c>
      <c r="H18" s="6">
        <v>130</v>
      </c>
    </row>
    <row r="19" spans="1:8" s="77" customFormat="1" ht="96.75" customHeight="1" x14ac:dyDescent="0.25">
      <c r="A19" s="76" t="s">
        <v>68</v>
      </c>
      <c r="B19" s="10" t="str">
        <f>'пр 2 к ПП4'!B28</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9" s="2" t="s">
        <v>167</v>
      </c>
      <c r="D19" s="2" t="s">
        <v>65</v>
      </c>
      <c r="E19" s="12">
        <v>164</v>
      </c>
      <c r="F19" s="12">
        <v>100</v>
      </c>
      <c r="G19" s="12">
        <v>100</v>
      </c>
      <c r="H19" s="12">
        <v>100</v>
      </c>
    </row>
    <row r="20" spans="1:8" s="77" customFormat="1" ht="102.75" customHeight="1" x14ac:dyDescent="0.25">
      <c r="A20" s="76" t="s">
        <v>69</v>
      </c>
      <c r="B20" s="10" t="str">
        <f>'пр 2 к ПП4'!B29</f>
        <v>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v>
      </c>
      <c r="C20" s="2" t="s">
        <v>142</v>
      </c>
      <c r="D20" s="2" t="s">
        <v>65</v>
      </c>
      <c r="E20" s="6">
        <v>76</v>
      </c>
      <c r="F20" s="6">
        <v>75</v>
      </c>
      <c r="G20" s="6">
        <v>75</v>
      </c>
      <c r="H20" s="6">
        <v>75</v>
      </c>
    </row>
    <row r="21" spans="1:8" s="77" customFormat="1" ht="102.75" customHeight="1" x14ac:dyDescent="0.25">
      <c r="A21" s="76" t="s">
        <v>173</v>
      </c>
      <c r="B21" s="10" t="str">
        <f>'пр 2 к ПП4'!B32</f>
        <v>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v>
      </c>
      <c r="C21" s="2" t="s">
        <v>142</v>
      </c>
      <c r="D21" s="2" t="s">
        <v>65</v>
      </c>
      <c r="E21" s="6">
        <v>121</v>
      </c>
      <c r="F21" s="6">
        <v>126</v>
      </c>
      <c r="G21" s="6">
        <v>126</v>
      </c>
      <c r="H21" s="6">
        <v>126</v>
      </c>
    </row>
    <row r="22" spans="1:8" s="77" customFormat="1" ht="84" customHeight="1" x14ac:dyDescent="0.25">
      <c r="A22" s="76" t="s">
        <v>174</v>
      </c>
      <c r="B22" s="10" t="str">
        <f>'пр 2 к ПП4'!B34</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22" s="2" t="s">
        <v>143</v>
      </c>
      <c r="D22" s="2" t="s">
        <v>65</v>
      </c>
      <c r="E22" s="6">
        <v>807</v>
      </c>
      <c r="F22" s="6">
        <v>807</v>
      </c>
      <c r="G22" s="6">
        <v>807</v>
      </c>
      <c r="H22" s="6">
        <v>807</v>
      </c>
    </row>
    <row r="23" spans="1:8" s="77" customFormat="1" ht="69" customHeight="1" x14ac:dyDescent="0.25">
      <c r="A23" s="2" t="s">
        <v>175</v>
      </c>
      <c r="B23" s="10" t="str">
        <f>'пр 2 к ПП4'!B36</f>
        <v>Предоставление товарно-материальных ценностей лицам из числа коренных малочисленных народов Севера</v>
      </c>
      <c r="C23" s="2" t="s">
        <v>142</v>
      </c>
      <c r="D23" s="2" t="s">
        <v>65</v>
      </c>
      <c r="E23" s="78">
        <v>144</v>
      </c>
      <c r="F23" s="78">
        <v>36</v>
      </c>
      <c r="G23" s="6">
        <v>36</v>
      </c>
      <c r="H23" s="6">
        <v>36</v>
      </c>
    </row>
    <row r="24" spans="1:8" s="77" customFormat="1" ht="216.75" customHeight="1" x14ac:dyDescent="0.25">
      <c r="A24" s="2" t="s">
        <v>176</v>
      </c>
      <c r="B24" s="10" t="str">
        <f>'пр 2 к ПП4'!B38</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24" s="2" t="s">
        <v>142</v>
      </c>
      <c r="D24" s="2" t="s">
        <v>65</v>
      </c>
      <c r="E24" s="6">
        <v>15</v>
      </c>
      <c r="F24" s="79">
        <v>17</v>
      </c>
      <c r="G24" s="79">
        <v>17</v>
      </c>
      <c r="H24" s="79">
        <v>17</v>
      </c>
    </row>
    <row r="25" spans="1:8" s="77" customFormat="1" ht="76.5" customHeight="1" x14ac:dyDescent="0.25">
      <c r="A25" s="2" t="s">
        <v>177</v>
      </c>
      <c r="B25" s="10" t="str">
        <f>'пр 2 к ПП4'!B39</f>
        <v>Организация и проведение праздников  День рыбака, День реки в Туруханском районе.</v>
      </c>
      <c r="C25" s="2" t="s">
        <v>142</v>
      </c>
      <c r="D25" s="2" t="s">
        <v>65</v>
      </c>
      <c r="E25" s="6">
        <v>811</v>
      </c>
      <c r="F25" s="6">
        <v>110</v>
      </c>
      <c r="G25" s="6">
        <v>110</v>
      </c>
      <c r="H25" s="6">
        <v>110</v>
      </c>
    </row>
    <row r="26" spans="1:8" s="77" customFormat="1" ht="158.25" customHeight="1" x14ac:dyDescent="0.25">
      <c r="A26" s="2" t="s">
        <v>178</v>
      </c>
      <c r="B26" s="10" t="str">
        <f>'пр 2 к ПП4'!B40</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6" s="2" t="s">
        <v>170</v>
      </c>
      <c r="D26" s="2" t="s">
        <v>65</v>
      </c>
      <c r="E26" s="80">
        <v>20</v>
      </c>
      <c r="F26" s="80">
        <v>21</v>
      </c>
      <c r="G26" s="80">
        <v>21</v>
      </c>
      <c r="H26" s="80">
        <v>21</v>
      </c>
    </row>
  </sheetData>
  <mergeCells count="10">
    <mergeCell ref="E6:H6"/>
    <mergeCell ref="A15:H15"/>
    <mergeCell ref="A16:H16"/>
    <mergeCell ref="A9:H9"/>
    <mergeCell ref="A10:H10"/>
    <mergeCell ref="A12:A13"/>
    <mergeCell ref="B12:B13"/>
    <mergeCell ref="C12:C13"/>
    <mergeCell ref="D12:D13"/>
    <mergeCell ref="E12:H12"/>
  </mergeCells>
  <pageMargins left="0.78740157480314965" right="0.78740157480314965" top="1.1811023622047245" bottom="0.39370078740157483" header="0.31496062992125984" footer="0.31496062992125984"/>
  <pageSetup paperSize="9" scale="9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48"/>
  <sheetViews>
    <sheetView tabSelected="1" view="pageBreakPreview" zoomScaleNormal="100" zoomScaleSheetLayoutView="100" workbookViewId="0">
      <selection activeCell="K4" sqref="K4"/>
    </sheetView>
  </sheetViews>
  <sheetFormatPr defaultRowHeight="18.75" x14ac:dyDescent="0.25"/>
  <cols>
    <col min="1" max="1" width="5.625" style="81" customWidth="1"/>
    <col min="2" max="2" width="34.125" style="81" customWidth="1"/>
    <col min="3" max="3" width="27" style="81" customWidth="1"/>
    <col min="4" max="5" width="7.375" style="81" customWidth="1"/>
    <col min="6" max="6" width="17.75" style="81" customWidth="1"/>
    <col min="7" max="7" width="5.75" style="81" customWidth="1"/>
    <col min="8" max="8" width="16.625" style="81" bestFit="1" customWidth="1"/>
    <col min="9" max="10" width="13.75" style="81" bestFit="1" customWidth="1"/>
    <col min="11" max="11" width="16.125" style="81" customWidth="1"/>
    <col min="12" max="12" width="30.875" style="128" customWidth="1"/>
    <col min="13" max="16384" width="9" style="81"/>
  </cols>
  <sheetData>
    <row r="1" spans="1:12" x14ac:dyDescent="0.3">
      <c r="K1" s="31" t="s">
        <v>262</v>
      </c>
      <c r="L1" s="109"/>
    </row>
    <row r="2" spans="1:12" x14ac:dyDescent="0.3">
      <c r="K2" s="31" t="s">
        <v>254</v>
      </c>
      <c r="L2" s="109"/>
    </row>
    <row r="3" spans="1:12" x14ac:dyDescent="0.3">
      <c r="K3" s="31" t="s">
        <v>255</v>
      </c>
      <c r="L3" s="109"/>
    </row>
    <row r="4" spans="1:12" x14ac:dyDescent="0.3">
      <c r="K4" s="31" t="s">
        <v>264</v>
      </c>
      <c r="L4" s="109"/>
    </row>
    <row r="5" spans="1:12" x14ac:dyDescent="0.3">
      <c r="K5" s="31"/>
      <c r="L5" s="109"/>
    </row>
    <row r="6" spans="1:12" ht="84" customHeight="1" x14ac:dyDescent="0.25">
      <c r="A6" s="109"/>
      <c r="B6" s="109" t="s">
        <v>202</v>
      </c>
      <c r="C6" s="109"/>
      <c r="D6" s="109"/>
      <c r="E6" s="109"/>
      <c r="F6" s="109" t="s">
        <v>203</v>
      </c>
      <c r="G6" s="109"/>
      <c r="H6" s="109"/>
      <c r="I6" s="109"/>
      <c r="J6" s="109"/>
      <c r="K6" s="204" t="s">
        <v>196</v>
      </c>
      <c r="L6" s="204"/>
    </row>
    <row r="7" spans="1:12" x14ac:dyDescent="0.25">
      <c r="A7" s="110"/>
      <c r="B7" s="109"/>
      <c r="C7" s="109"/>
      <c r="D7" s="109"/>
      <c r="E7" s="109"/>
      <c r="F7" s="109"/>
      <c r="G7" s="109"/>
      <c r="H7" s="109"/>
      <c r="I7" s="109"/>
      <c r="J7" s="109"/>
      <c r="K7" s="109"/>
      <c r="L7" s="109"/>
    </row>
    <row r="8" spans="1:12" x14ac:dyDescent="0.25">
      <c r="A8" s="110"/>
      <c r="B8" s="109"/>
      <c r="C8" s="109"/>
      <c r="D8" s="109"/>
      <c r="E8" s="109"/>
      <c r="F8" s="109"/>
      <c r="G8" s="109"/>
      <c r="H8" s="109"/>
      <c r="I8" s="109"/>
      <c r="J8" s="109"/>
      <c r="K8" s="109"/>
      <c r="L8" s="109"/>
    </row>
    <row r="9" spans="1:12" x14ac:dyDescent="0.25">
      <c r="A9" s="205" t="s">
        <v>1</v>
      </c>
      <c r="B9" s="205"/>
      <c r="C9" s="205"/>
      <c r="D9" s="205"/>
      <c r="E9" s="205"/>
      <c r="F9" s="205"/>
      <c r="G9" s="205"/>
      <c r="H9" s="205"/>
      <c r="I9" s="205"/>
      <c r="J9" s="205"/>
      <c r="K9" s="205"/>
      <c r="L9" s="205"/>
    </row>
    <row r="10" spans="1:12" x14ac:dyDescent="0.25">
      <c r="A10" s="205" t="s">
        <v>108</v>
      </c>
      <c r="B10" s="205"/>
      <c r="C10" s="205"/>
      <c r="D10" s="205"/>
      <c r="E10" s="205"/>
      <c r="F10" s="205"/>
      <c r="G10" s="205"/>
      <c r="H10" s="205"/>
      <c r="I10" s="205"/>
      <c r="J10" s="205"/>
      <c r="K10" s="205"/>
      <c r="L10" s="205"/>
    </row>
    <row r="11" spans="1:12" x14ac:dyDescent="0.25">
      <c r="A11" s="111"/>
      <c r="L11" s="108"/>
    </row>
    <row r="12" spans="1:12" s="77" customFormat="1" ht="15.75" x14ac:dyDescent="0.25">
      <c r="A12" s="173" t="s">
        <v>19</v>
      </c>
      <c r="B12" s="173" t="s">
        <v>50</v>
      </c>
      <c r="C12" s="173" t="s">
        <v>26</v>
      </c>
      <c r="D12" s="173" t="s">
        <v>24</v>
      </c>
      <c r="E12" s="173"/>
      <c r="F12" s="173"/>
      <c r="G12" s="173"/>
      <c r="H12" s="173" t="s">
        <v>51</v>
      </c>
      <c r="I12" s="173"/>
      <c r="J12" s="173"/>
      <c r="K12" s="173"/>
      <c r="L12" s="196" t="s">
        <v>52</v>
      </c>
    </row>
    <row r="13" spans="1:12" s="77" customFormat="1" ht="93" customHeight="1" x14ac:dyDescent="0.25">
      <c r="A13" s="173"/>
      <c r="B13" s="173"/>
      <c r="C13" s="173"/>
      <c r="D13" s="2" t="s">
        <v>26</v>
      </c>
      <c r="E13" s="2" t="s">
        <v>27</v>
      </c>
      <c r="F13" s="2" t="s">
        <v>28</v>
      </c>
      <c r="G13" s="2" t="s">
        <v>29</v>
      </c>
      <c r="H13" s="2">
        <v>2019</v>
      </c>
      <c r="I13" s="2">
        <v>2020</v>
      </c>
      <c r="J13" s="2">
        <v>2021</v>
      </c>
      <c r="K13" s="2" t="s">
        <v>53</v>
      </c>
      <c r="L13" s="173"/>
    </row>
    <row r="14" spans="1:12" s="77" customFormat="1" ht="15.75" x14ac:dyDescent="0.25">
      <c r="A14" s="2">
        <v>1</v>
      </c>
      <c r="B14" s="2">
        <v>2</v>
      </c>
      <c r="C14" s="2">
        <v>3</v>
      </c>
      <c r="D14" s="2">
        <v>4</v>
      </c>
      <c r="E14" s="2">
        <v>5</v>
      </c>
      <c r="F14" s="2">
        <v>6</v>
      </c>
      <c r="G14" s="2">
        <v>7</v>
      </c>
      <c r="H14" s="2">
        <v>8</v>
      </c>
      <c r="I14" s="2">
        <v>9</v>
      </c>
      <c r="J14" s="2">
        <v>10</v>
      </c>
      <c r="K14" s="2">
        <v>11</v>
      </c>
      <c r="L14" s="2">
        <v>12</v>
      </c>
    </row>
    <row r="15" spans="1:12" s="92" customFormat="1" ht="35.25" customHeight="1" x14ac:dyDescent="0.25">
      <c r="A15" s="201" t="s">
        <v>130</v>
      </c>
      <c r="B15" s="202"/>
      <c r="C15" s="202"/>
      <c r="D15" s="202"/>
      <c r="E15" s="202"/>
      <c r="F15" s="202"/>
      <c r="G15" s="202"/>
      <c r="H15" s="202"/>
      <c r="I15" s="202"/>
      <c r="J15" s="202"/>
      <c r="K15" s="202"/>
      <c r="L15" s="203"/>
    </row>
    <row r="16" spans="1:12" s="92" customFormat="1" ht="46.5" customHeight="1" x14ac:dyDescent="0.25">
      <c r="A16" s="201" t="s">
        <v>131</v>
      </c>
      <c r="B16" s="202"/>
      <c r="C16" s="202"/>
      <c r="D16" s="202"/>
      <c r="E16" s="202"/>
      <c r="F16" s="202"/>
      <c r="G16" s="202"/>
      <c r="H16" s="202"/>
      <c r="I16" s="202"/>
      <c r="J16" s="202"/>
      <c r="K16" s="202"/>
      <c r="L16" s="203"/>
    </row>
    <row r="17" spans="1:21" s="106" customFormat="1" ht="80.25" customHeight="1" x14ac:dyDescent="0.25">
      <c r="A17" s="112" t="s">
        <v>3</v>
      </c>
      <c r="B17" s="113" t="s">
        <v>109</v>
      </c>
      <c r="C17" s="114" t="s">
        <v>74</v>
      </c>
      <c r="D17" s="115">
        <v>242</v>
      </c>
      <c r="E17" s="116" t="s">
        <v>110</v>
      </c>
      <c r="F17" s="15">
        <v>1140080460</v>
      </c>
      <c r="G17" s="115">
        <v>121</v>
      </c>
      <c r="H17" s="164">
        <v>14478.714</v>
      </c>
      <c r="I17" s="164">
        <v>14478.714</v>
      </c>
      <c r="J17" s="164">
        <v>14478.714</v>
      </c>
      <c r="K17" s="117">
        <f>H17+I17+J17</f>
        <v>43436.142</v>
      </c>
      <c r="L17" s="118" t="s">
        <v>132</v>
      </c>
    </row>
    <row r="18" spans="1:21" s="106" customFormat="1" ht="78.75" customHeight="1" x14ac:dyDescent="0.25">
      <c r="A18" s="112" t="s">
        <v>66</v>
      </c>
      <c r="B18" s="113" t="s">
        <v>109</v>
      </c>
      <c r="C18" s="114" t="s">
        <v>74</v>
      </c>
      <c r="D18" s="115">
        <v>242</v>
      </c>
      <c r="E18" s="116" t="s">
        <v>110</v>
      </c>
      <c r="F18" s="15">
        <v>1140080460</v>
      </c>
      <c r="G18" s="115">
        <v>122</v>
      </c>
      <c r="H18" s="119">
        <v>1570.104</v>
      </c>
      <c r="I18" s="119">
        <v>1570.104</v>
      </c>
      <c r="J18" s="119">
        <v>1570.104</v>
      </c>
      <c r="K18" s="13">
        <f t="shared" ref="K18:K40" si="0">SUM(H18:J18)</f>
        <v>4710.3119999999999</v>
      </c>
      <c r="L18" s="118" t="s">
        <v>132</v>
      </c>
    </row>
    <row r="19" spans="1:21" s="106" customFormat="1" ht="92.25" customHeight="1" x14ac:dyDescent="0.25">
      <c r="A19" s="112" t="s">
        <v>68</v>
      </c>
      <c r="B19" s="113" t="s">
        <v>109</v>
      </c>
      <c r="C19" s="114" t="s">
        <v>74</v>
      </c>
      <c r="D19" s="115">
        <v>242</v>
      </c>
      <c r="E19" s="116" t="s">
        <v>110</v>
      </c>
      <c r="F19" s="15">
        <v>1140080460</v>
      </c>
      <c r="G19" s="115">
        <v>129</v>
      </c>
      <c r="H19" s="119">
        <v>4372.5709999999999</v>
      </c>
      <c r="I19" s="119">
        <v>4372.5709999999999</v>
      </c>
      <c r="J19" s="119">
        <v>4372.5709999999999</v>
      </c>
      <c r="K19" s="13">
        <f t="shared" si="0"/>
        <v>13117.713</v>
      </c>
      <c r="L19" s="118" t="s">
        <v>132</v>
      </c>
    </row>
    <row r="20" spans="1:21" s="106" customFormat="1" ht="81.75" customHeight="1" x14ac:dyDescent="0.25">
      <c r="A20" s="112" t="s">
        <v>69</v>
      </c>
      <c r="B20" s="113" t="s">
        <v>109</v>
      </c>
      <c r="C20" s="114" t="s">
        <v>74</v>
      </c>
      <c r="D20" s="115">
        <v>242</v>
      </c>
      <c r="E20" s="116" t="s">
        <v>110</v>
      </c>
      <c r="F20" s="15">
        <v>1140080460</v>
      </c>
      <c r="G20" s="115">
        <v>244</v>
      </c>
      <c r="H20" s="119">
        <v>14483.349</v>
      </c>
      <c r="I20" s="119">
        <v>12933.349</v>
      </c>
      <c r="J20" s="119">
        <v>12933.349</v>
      </c>
      <c r="K20" s="13">
        <f t="shared" si="0"/>
        <v>40350.046999999999</v>
      </c>
      <c r="L20" s="118" t="s">
        <v>132</v>
      </c>
    </row>
    <row r="21" spans="1:21" s="106" customFormat="1" ht="92.25" customHeight="1" x14ac:dyDescent="0.25">
      <c r="A21" s="144" t="s">
        <v>173</v>
      </c>
      <c r="B21" s="145" t="s">
        <v>109</v>
      </c>
      <c r="C21" s="133" t="s">
        <v>74</v>
      </c>
      <c r="D21" s="38">
        <v>242</v>
      </c>
      <c r="E21" s="146" t="s">
        <v>110</v>
      </c>
      <c r="F21" s="147">
        <v>1140080460</v>
      </c>
      <c r="G21" s="38">
        <v>852</v>
      </c>
      <c r="H21" s="148">
        <v>15</v>
      </c>
      <c r="I21" s="148">
        <v>15</v>
      </c>
      <c r="J21" s="148">
        <v>15</v>
      </c>
      <c r="K21" s="149">
        <f t="shared" si="0"/>
        <v>45</v>
      </c>
      <c r="L21" s="150" t="s">
        <v>132</v>
      </c>
    </row>
    <row r="22" spans="1:21" s="142" customFormat="1" ht="81.75" customHeight="1" x14ac:dyDescent="0.25">
      <c r="A22" s="112" t="s">
        <v>174</v>
      </c>
      <c r="B22" s="120" t="s">
        <v>112</v>
      </c>
      <c r="C22" s="136" t="s">
        <v>74</v>
      </c>
      <c r="D22" s="135">
        <v>242</v>
      </c>
      <c r="E22" s="116" t="s">
        <v>64</v>
      </c>
      <c r="F22" s="15">
        <v>1140075410</v>
      </c>
      <c r="G22" s="135">
        <v>121</v>
      </c>
      <c r="H22" s="119">
        <v>1885.9090000000001</v>
      </c>
      <c r="I22" s="119">
        <v>1885.9090000000001</v>
      </c>
      <c r="J22" s="119">
        <v>1885.9090000000001</v>
      </c>
      <c r="K22" s="13">
        <f t="shared" si="0"/>
        <v>5657.7270000000008</v>
      </c>
      <c r="L22" s="118" t="s">
        <v>132</v>
      </c>
    </row>
    <row r="23" spans="1:21" s="142" customFormat="1" ht="93.75" customHeight="1" x14ac:dyDescent="0.25">
      <c r="A23" s="112" t="s">
        <v>175</v>
      </c>
      <c r="B23" s="120" t="s">
        <v>112</v>
      </c>
      <c r="C23" s="136" t="s">
        <v>74</v>
      </c>
      <c r="D23" s="135">
        <v>242</v>
      </c>
      <c r="E23" s="116" t="s">
        <v>64</v>
      </c>
      <c r="F23" s="15">
        <v>1140075410</v>
      </c>
      <c r="G23" s="135">
        <v>122</v>
      </c>
      <c r="H23" s="119">
        <v>200.04599999999999</v>
      </c>
      <c r="I23" s="119">
        <v>200.04599999999999</v>
      </c>
      <c r="J23" s="119">
        <v>200.04599999999999</v>
      </c>
      <c r="K23" s="13">
        <f t="shared" si="0"/>
        <v>600.13799999999992</v>
      </c>
      <c r="L23" s="118" t="s">
        <v>132</v>
      </c>
    </row>
    <row r="24" spans="1:21" s="106" customFormat="1" ht="99.75" customHeight="1" x14ac:dyDescent="0.25">
      <c r="A24" s="151" t="s">
        <v>176</v>
      </c>
      <c r="B24" s="152" t="s">
        <v>112</v>
      </c>
      <c r="C24" s="134" t="s">
        <v>74</v>
      </c>
      <c r="D24" s="42">
        <v>242</v>
      </c>
      <c r="E24" s="153" t="s">
        <v>64</v>
      </c>
      <c r="F24" s="154">
        <v>1140075410</v>
      </c>
      <c r="G24" s="42">
        <v>129</v>
      </c>
      <c r="H24" s="155">
        <v>569.54499999999996</v>
      </c>
      <c r="I24" s="155">
        <v>569.54499999999996</v>
      </c>
      <c r="J24" s="155">
        <v>569.54499999999996</v>
      </c>
      <c r="K24" s="156">
        <f t="shared" si="0"/>
        <v>1708.6349999999998</v>
      </c>
      <c r="L24" s="157" t="s">
        <v>132</v>
      </c>
    </row>
    <row r="25" spans="1:21" s="106" customFormat="1" ht="97.5" customHeight="1" x14ac:dyDescent="0.25">
      <c r="A25" s="112" t="s">
        <v>177</v>
      </c>
      <c r="B25" s="120" t="s">
        <v>112</v>
      </c>
      <c r="C25" s="114" t="s">
        <v>74</v>
      </c>
      <c r="D25" s="115">
        <v>242</v>
      </c>
      <c r="E25" s="116" t="s">
        <v>64</v>
      </c>
      <c r="F25" s="15">
        <v>1140075410</v>
      </c>
      <c r="G25" s="115">
        <v>244</v>
      </c>
      <c r="H25" s="119">
        <v>29</v>
      </c>
      <c r="I25" s="119">
        <v>29</v>
      </c>
      <c r="J25" s="119">
        <v>29</v>
      </c>
      <c r="K25" s="13">
        <f t="shared" si="0"/>
        <v>87</v>
      </c>
      <c r="L25" s="118" t="s">
        <v>132</v>
      </c>
    </row>
    <row r="26" spans="1:21" s="106" customFormat="1" ht="93" customHeight="1" x14ac:dyDescent="0.25">
      <c r="A26" s="112" t="s">
        <v>178</v>
      </c>
      <c r="B26" s="120" t="s">
        <v>113</v>
      </c>
      <c r="C26" s="114" t="s">
        <v>74</v>
      </c>
      <c r="D26" s="115">
        <v>242</v>
      </c>
      <c r="E26" s="116" t="s">
        <v>111</v>
      </c>
      <c r="F26" s="15">
        <v>1140028410</v>
      </c>
      <c r="G26" s="115">
        <v>244</v>
      </c>
      <c r="H26" s="119">
        <v>96.67</v>
      </c>
      <c r="I26" s="119">
        <v>96.67</v>
      </c>
      <c r="J26" s="119">
        <v>96.67</v>
      </c>
      <c r="K26" s="13">
        <f t="shared" si="0"/>
        <v>290.01</v>
      </c>
      <c r="L26" s="200" t="s">
        <v>220</v>
      </c>
    </row>
    <row r="27" spans="1:21" s="106" customFormat="1" ht="117.75" customHeight="1" x14ac:dyDescent="0.25">
      <c r="A27" s="112" t="s">
        <v>210</v>
      </c>
      <c r="B27" s="120" t="s">
        <v>113</v>
      </c>
      <c r="C27" s="114" t="s">
        <v>74</v>
      </c>
      <c r="D27" s="115">
        <v>242</v>
      </c>
      <c r="E27" s="116" t="s">
        <v>111</v>
      </c>
      <c r="F27" s="15">
        <v>1140028410</v>
      </c>
      <c r="G27" s="115">
        <v>360</v>
      </c>
      <c r="H27" s="119">
        <v>2728.83</v>
      </c>
      <c r="I27" s="119">
        <v>2728.83</v>
      </c>
      <c r="J27" s="119">
        <v>2728.83</v>
      </c>
      <c r="K27" s="13">
        <f t="shared" si="0"/>
        <v>8186.49</v>
      </c>
      <c r="L27" s="200"/>
    </row>
    <row r="28" spans="1:21" s="106" customFormat="1" ht="91.5" customHeight="1" x14ac:dyDescent="0.25">
      <c r="A28" s="112" t="s">
        <v>211</v>
      </c>
      <c r="B28" s="120" t="s">
        <v>114</v>
      </c>
      <c r="C28" s="114" t="s">
        <v>74</v>
      </c>
      <c r="D28" s="115">
        <v>242</v>
      </c>
      <c r="E28" s="116" t="s">
        <v>111</v>
      </c>
      <c r="F28" s="15">
        <v>1140028420</v>
      </c>
      <c r="G28" s="115">
        <v>360</v>
      </c>
      <c r="H28" s="119">
        <v>1403.3</v>
      </c>
      <c r="I28" s="119">
        <v>1403.3</v>
      </c>
      <c r="J28" s="119">
        <v>1403.3</v>
      </c>
      <c r="K28" s="13">
        <f t="shared" si="0"/>
        <v>4209.8999999999996</v>
      </c>
      <c r="L28" s="118" t="s">
        <v>172</v>
      </c>
    </row>
    <row r="29" spans="1:21" s="106" customFormat="1" ht="173.25" customHeight="1" x14ac:dyDescent="0.25">
      <c r="A29" s="112" t="s">
        <v>212</v>
      </c>
      <c r="B29" s="120" t="s">
        <v>226</v>
      </c>
      <c r="C29" s="114" t="s">
        <v>74</v>
      </c>
      <c r="D29" s="115">
        <v>242</v>
      </c>
      <c r="E29" s="116" t="s">
        <v>111</v>
      </c>
      <c r="F29" s="15">
        <v>1140028430</v>
      </c>
      <c r="G29" s="115">
        <v>323</v>
      </c>
      <c r="H29" s="119">
        <v>127</v>
      </c>
      <c r="I29" s="119">
        <v>127</v>
      </c>
      <c r="J29" s="119">
        <v>127</v>
      </c>
      <c r="K29" s="13">
        <f t="shared" si="0"/>
        <v>381</v>
      </c>
      <c r="L29" s="16" t="s">
        <v>233</v>
      </c>
      <c r="U29" s="121"/>
    </row>
    <row r="30" spans="1:21" s="106" customFormat="1" ht="88.5" customHeight="1" x14ac:dyDescent="0.25">
      <c r="A30" s="112" t="s">
        <v>213</v>
      </c>
      <c r="B30" s="120" t="s">
        <v>227</v>
      </c>
      <c r="C30" s="114" t="s">
        <v>74</v>
      </c>
      <c r="D30" s="115">
        <v>242</v>
      </c>
      <c r="E30" s="116" t="s">
        <v>111</v>
      </c>
      <c r="F30" s="15">
        <v>1140028440</v>
      </c>
      <c r="G30" s="115">
        <v>244</v>
      </c>
      <c r="H30" s="119">
        <v>353.75</v>
      </c>
      <c r="I30" s="119">
        <v>353.75</v>
      </c>
      <c r="J30" s="119">
        <v>353.75</v>
      </c>
      <c r="K30" s="13">
        <f t="shared" si="0"/>
        <v>1061.25</v>
      </c>
      <c r="L30" s="198" t="s">
        <v>235</v>
      </c>
      <c r="U30" s="121"/>
    </row>
    <row r="31" spans="1:21" s="106" customFormat="1" ht="92.25" customHeight="1" x14ac:dyDescent="0.25">
      <c r="A31" s="112" t="s">
        <v>214</v>
      </c>
      <c r="B31" s="120" t="s">
        <v>227</v>
      </c>
      <c r="C31" s="114" t="s">
        <v>74</v>
      </c>
      <c r="D31" s="115">
        <v>242</v>
      </c>
      <c r="E31" s="116" t="s">
        <v>111</v>
      </c>
      <c r="F31" s="15">
        <v>1140028440</v>
      </c>
      <c r="G31" s="115">
        <v>360</v>
      </c>
      <c r="H31" s="119">
        <v>4398.75</v>
      </c>
      <c r="I31" s="119">
        <v>4398.75</v>
      </c>
      <c r="J31" s="119">
        <v>4398.75</v>
      </c>
      <c r="K31" s="13">
        <f t="shared" si="0"/>
        <v>13196.25</v>
      </c>
      <c r="L31" s="199"/>
      <c r="U31" s="121"/>
    </row>
    <row r="32" spans="1:21" s="106" customFormat="1" ht="174" customHeight="1" x14ac:dyDescent="0.25">
      <c r="A32" s="112" t="s">
        <v>215</v>
      </c>
      <c r="B32" s="120" t="s">
        <v>228</v>
      </c>
      <c r="C32" s="114" t="s">
        <v>74</v>
      </c>
      <c r="D32" s="115">
        <v>242</v>
      </c>
      <c r="E32" s="116" t="s">
        <v>111</v>
      </c>
      <c r="F32" s="15">
        <v>1140075420</v>
      </c>
      <c r="G32" s="115">
        <v>244</v>
      </c>
      <c r="H32" s="119">
        <v>391.52499999999998</v>
      </c>
      <c r="I32" s="119">
        <v>391.52499999999998</v>
      </c>
      <c r="J32" s="119">
        <v>391.52499999999998</v>
      </c>
      <c r="K32" s="13">
        <f t="shared" si="0"/>
        <v>1174.5749999999998</v>
      </c>
      <c r="L32" s="18" t="s">
        <v>236</v>
      </c>
    </row>
    <row r="33" spans="1:12" s="106" customFormat="1" ht="177.75" customHeight="1" x14ac:dyDescent="0.25">
      <c r="A33" s="122" t="s">
        <v>216</v>
      </c>
      <c r="B33" s="120" t="s">
        <v>229</v>
      </c>
      <c r="C33" s="114" t="s">
        <v>74</v>
      </c>
      <c r="D33" s="115">
        <v>242</v>
      </c>
      <c r="E33" s="116" t="s">
        <v>111</v>
      </c>
      <c r="F33" s="15">
        <v>1140075420</v>
      </c>
      <c r="G33" s="115">
        <v>360</v>
      </c>
      <c r="H33" s="119">
        <v>6024.375</v>
      </c>
      <c r="I33" s="119">
        <v>6024.375</v>
      </c>
      <c r="J33" s="119">
        <v>6024.375</v>
      </c>
      <c r="K33" s="13">
        <f t="shared" si="0"/>
        <v>18073.125</v>
      </c>
      <c r="L33" s="18" t="s">
        <v>221</v>
      </c>
    </row>
    <row r="34" spans="1:12" s="106" customFormat="1" ht="76.5" customHeight="1" x14ac:dyDescent="0.25">
      <c r="A34" s="112" t="s">
        <v>217</v>
      </c>
      <c r="B34" s="120" t="s">
        <v>115</v>
      </c>
      <c r="C34" s="114" t="s">
        <v>74</v>
      </c>
      <c r="D34" s="115">
        <v>242</v>
      </c>
      <c r="E34" s="116" t="s">
        <v>111</v>
      </c>
      <c r="F34" s="15">
        <v>1140075430</v>
      </c>
      <c r="G34" s="115">
        <v>244</v>
      </c>
      <c r="H34" s="119">
        <v>7.4660000000000002</v>
      </c>
      <c r="I34" s="119">
        <v>7.4660000000000002</v>
      </c>
      <c r="J34" s="119">
        <v>7.4660000000000002</v>
      </c>
      <c r="K34" s="13">
        <f t="shared" si="0"/>
        <v>22.398</v>
      </c>
      <c r="L34" s="16" t="s">
        <v>180</v>
      </c>
    </row>
    <row r="35" spans="1:12" s="106" customFormat="1" ht="84" customHeight="1" x14ac:dyDescent="0.25">
      <c r="A35" s="112" t="s">
        <v>218</v>
      </c>
      <c r="B35" s="120" t="s">
        <v>115</v>
      </c>
      <c r="C35" s="114" t="s">
        <v>74</v>
      </c>
      <c r="D35" s="115">
        <v>242</v>
      </c>
      <c r="E35" s="116" t="s">
        <v>111</v>
      </c>
      <c r="F35" s="15">
        <v>1140075430</v>
      </c>
      <c r="G35" s="115">
        <v>360</v>
      </c>
      <c r="H35" s="119">
        <v>211.434</v>
      </c>
      <c r="I35" s="119">
        <v>211.434</v>
      </c>
      <c r="J35" s="119">
        <v>211.434</v>
      </c>
      <c r="K35" s="13">
        <f t="shared" si="0"/>
        <v>634.30200000000002</v>
      </c>
      <c r="L35" s="16" t="s">
        <v>179</v>
      </c>
    </row>
    <row r="36" spans="1:12" s="106" customFormat="1" ht="119.25" customHeight="1" x14ac:dyDescent="0.25">
      <c r="A36" s="112" t="s">
        <v>219</v>
      </c>
      <c r="B36" s="120" t="s">
        <v>116</v>
      </c>
      <c r="C36" s="114" t="s">
        <v>74</v>
      </c>
      <c r="D36" s="115">
        <v>242</v>
      </c>
      <c r="E36" s="116" t="s">
        <v>111</v>
      </c>
      <c r="F36" s="15" t="s">
        <v>261</v>
      </c>
      <c r="G36" s="115">
        <v>323</v>
      </c>
      <c r="H36" s="119">
        <f>9320+3334.2</f>
        <v>12654.2</v>
      </c>
      <c r="I36" s="119">
        <v>9320</v>
      </c>
      <c r="J36" s="119">
        <v>9320</v>
      </c>
      <c r="K36" s="13">
        <f t="shared" si="0"/>
        <v>31294.2</v>
      </c>
      <c r="L36" s="16" t="s">
        <v>222</v>
      </c>
    </row>
    <row r="37" spans="1:12" s="106" customFormat="1" ht="78.75" customHeight="1" x14ac:dyDescent="0.25">
      <c r="A37" s="112" t="s">
        <v>245</v>
      </c>
      <c r="B37" s="120" t="s">
        <v>230</v>
      </c>
      <c r="C37" s="114" t="s">
        <v>74</v>
      </c>
      <c r="D37" s="115">
        <v>242</v>
      </c>
      <c r="E37" s="116" t="s">
        <v>111</v>
      </c>
      <c r="F37" s="15">
        <v>1140075450</v>
      </c>
      <c r="G37" s="115">
        <v>323</v>
      </c>
      <c r="H37" s="119">
        <v>67.3</v>
      </c>
      <c r="I37" s="119">
        <v>67.3</v>
      </c>
      <c r="J37" s="119">
        <v>67.3</v>
      </c>
      <c r="K37" s="13">
        <f t="shared" si="0"/>
        <v>201.89999999999998</v>
      </c>
      <c r="L37" s="16" t="s">
        <v>234</v>
      </c>
    </row>
    <row r="38" spans="1:12" s="106" customFormat="1" ht="186.75" customHeight="1" x14ac:dyDescent="0.25">
      <c r="A38" s="112" t="s">
        <v>239</v>
      </c>
      <c r="B38" s="120" t="s">
        <v>117</v>
      </c>
      <c r="C38" s="114" t="s">
        <v>74</v>
      </c>
      <c r="D38" s="115">
        <v>242</v>
      </c>
      <c r="E38" s="116" t="s">
        <v>111</v>
      </c>
      <c r="F38" s="15">
        <v>1140075460</v>
      </c>
      <c r="G38" s="115">
        <v>323</v>
      </c>
      <c r="H38" s="119">
        <v>1768.8</v>
      </c>
      <c r="I38" s="119">
        <v>1768.8</v>
      </c>
      <c r="J38" s="119">
        <v>1768.8</v>
      </c>
      <c r="K38" s="13">
        <f t="shared" si="0"/>
        <v>5306.4</v>
      </c>
      <c r="L38" s="16" t="s">
        <v>223</v>
      </c>
    </row>
    <row r="39" spans="1:12" s="106" customFormat="1" ht="202.5" customHeight="1" x14ac:dyDescent="0.25">
      <c r="A39" s="112" t="s">
        <v>240</v>
      </c>
      <c r="B39" s="120" t="s">
        <v>231</v>
      </c>
      <c r="C39" s="114" t="s">
        <v>74</v>
      </c>
      <c r="D39" s="115">
        <v>242</v>
      </c>
      <c r="E39" s="116" t="s">
        <v>111</v>
      </c>
      <c r="F39" s="15">
        <v>1140075470</v>
      </c>
      <c r="G39" s="115">
        <v>244</v>
      </c>
      <c r="H39" s="119">
        <v>1171.3</v>
      </c>
      <c r="I39" s="119">
        <v>1171.3</v>
      </c>
      <c r="J39" s="119">
        <v>1171.3</v>
      </c>
      <c r="K39" s="13">
        <f t="shared" si="0"/>
        <v>3513.8999999999996</v>
      </c>
      <c r="L39" s="14" t="s">
        <v>238</v>
      </c>
    </row>
    <row r="40" spans="1:12" s="106" customFormat="1" ht="135.75" customHeight="1" x14ac:dyDescent="0.25">
      <c r="A40" s="112" t="s">
        <v>241</v>
      </c>
      <c r="B40" s="120" t="s">
        <v>118</v>
      </c>
      <c r="C40" s="114" t="s">
        <v>74</v>
      </c>
      <c r="D40" s="115">
        <v>242</v>
      </c>
      <c r="E40" s="116" t="s">
        <v>111</v>
      </c>
      <c r="F40" s="15">
        <v>1140075480</v>
      </c>
      <c r="G40" s="115">
        <v>323</v>
      </c>
      <c r="H40" s="119">
        <v>91.2</v>
      </c>
      <c r="I40" s="119">
        <v>91.2</v>
      </c>
      <c r="J40" s="119">
        <v>91.2</v>
      </c>
      <c r="K40" s="13">
        <f t="shared" si="0"/>
        <v>273.60000000000002</v>
      </c>
      <c r="L40" s="14" t="s">
        <v>224</v>
      </c>
    </row>
    <row r="41" spans="1:12" s="106" customFormat="1" ht="100.5" customHeight="1" x14ac:dyDescent="0.25">
      <c r="A41" s="112" t="s">
        <v>246</v>
      </c>
      <c r="B41" s="120" t="s">
        <v>232</v>
      </c>
      <c r="C41" s="114" t="s">
        <v>74</v>
      </c>
      <c r="D41" s="115">
        <v>242</v>
      </c>
      <c r="E41" s="116" t="s">
        <v>111</v>
      </c>
      <c r="F41" s="15">
        <v>1140075490</v>
      </c>
      <c r="G41" s="115">
        <v>244</v>
      </c>
      <c r="H41" s="119">
        <v>63.2</v>
      </c>
      <c r="I41" s="119">
        <v>63.2</v>
      </c>
      <c r="J41" s="119">
        <v>63.2</v>
      </c>
      <c r="K41" s="13">
        <f>SUM(H41:J41)</f>
        <v>189.60000000000002</v>
      </c>
      <c r="L41" s="14" t="s">
        <v>237</v>
      </c>
    </row>
    <row r="42" spans="1:12" x14ac:dyDescent="0.3">
      <c r="A42" s="96"/>
      <c r="B42" s="123" t="s">
        <v>84</v>
      </c>
      <c r="C42" s="124" t="s">
        <v>31</v>
      </c>
      <c r="D42" s="124" t="s">
        <v>31</v>
      </c>
      <c r="E42" s="124" t="s">
        <v>31</v>
      </c>
      <c r="F42" s="124" t="s">
        <v>31</v>
      </c>
      <c r="G42" s="124" t="s">
        <v>31</v>
      </c>
      <c r="H42" s="125">
        <f>SUM(H17:H41)</f>
        <v>69163.338000000003</v>
      </c>
      <c r="I42" s="125">
        <f>SUM(I17:I41)</f>
        <v>64279.138000000006</v>
      </c>
      <c r="J42" s="125">
        <f>SUM(J17:J41)</f>
        <v>64279.138000000006</v>
      </c>
      <c r="K42" s="125">
        <f>SUM(K17:K41)</f>
        <v>197721.614</v>
      </c>
      <c r="L42" s="126"/>
    </row>
    <row r="43" spans="1:12" x14ac:dyDescent="0.25">
      <c r="K43" s="127"/>
      <c r="L43" s="109"/>
    </row>
    <row r="44" spans="1:12" x14ac:dyDescent="0.25">
      <c r="L44" s="109"/>
    </row>
    <row r="45" spans="1:12" x14ac:dyDescent="0.25">
      <c r="H45" s="169">
        <f>69163.338-H42</f>
        <v>0</v>
      </c>
      <c r="L45" s="109"/>
    </row>
    <row r="46" spans="1:12" x14ac:dyDescent="0.25">
      <c r="L46" s="109"/>
    </row>
    <row r="47" spans="1:12" x14ac:dyDescent="0.25">
      <c r="L47" s="109"/>
    </row>
    <row r="48" spans="1:12" x14ac:dyDescent="0.25">
      <c r="L48" s="109" t="s">
        <v>150</v>
      </c>
    </row>
  </sheetData>
  <autoFilter ref="A12:L42">
    <filterColumn colId="3" showButton="0"/>
    <filterColumn colId="4" showButton="0"/>
    <filterColumn colId="5" showButton="0"/>
    <filterColumn colId="7" showButton="0"/>
    <filterColumn colId="8" showButton="0"/>
    <filterColumn colId="9" showButton="0"/>
  </autoFilter>
  <mergeCells count="13">
    <mergeCell ref="L30:L31"/>
    <mergeCell ref="L26:L27"/>
    <mergeCell ref="A16:L16"/>
    <mergeCell ref="A15:L15"/>
    <mergeCell ref="K6:L6"/>
    <mergeCell ref="A9:L9"/>
    <mergeCell ref="A10:L10"/>
    <mergeCell ref="A12:A13"/>
    <mergeCell ref="B12:B13"/>
    <mergeCell ref="C12:C13"/>
    <mergeCell ref="D12:G12"/>
    <mergeCell ref="H12:K12"/>
    <mergeCell ref="L12:L13"/>
  </mergeCells>
  <pageMargins left="0.78740157480314965" right="0.39370078740157483" top="0.98425196850393704" bottom="0.39370078740157483" header="0.31496062992125984" footer="0.31496062992125984"/>
  <pageSetup paperSize="9" scale="64" fitToHeight="0" orientation="landscape" r:id="rId1"/>
  <rowBreaks count="2" manualBreakCount="2">
    <brk id="27" max="11" man="1"/>
    <brk id="33" max="11"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29"/>
  <sheetViews>
    <sheetView view="pageBreakPreview" zoomScaleNormal="100" zoomScaleSheetLayoutView="100" workbookViewId="0">
      <selection activeCell="E29" sqref="E29"/>
    </sheetView>
  </sheetViews>
  <sheetFormatPr defaultRowHeight="15.75" x14ac:dyDescent="0.25"/>
  <cols>
    <col min="1" max="1" width="6.625" style="19" customWidth="1"/>
    <col min="2" max="2" width="15.75" style="20" customWidth="1"/>
    <col min="3" max="3" width="62.125" style="20" customWidth="1"/>
    <col min="4" max="5" width="16.375" style="20" customWidth="1"/>
    <col min="6" max="16384" width="9" style="20"/>
  </cols>
  <sheetData>
    <row r="1" spans="1:12" ht="18.75" x14ac:dyDescent="0.25">
      <c r="D1" s="143" t="s">
        <v>204</v>
      </c>
      <c r="E1" s="81"/>
    </row>
    <row r="2" spans="1:12" ht="132.75" customHeight="1" x14ac:dyDescent="0.25">
      <c r="D2" s="179" t="s">
        <v>189</v>
      </c>
      <c r="E2" s="179"/>
    </row>
    <row r="3" spans="1:12" ht="18.75" x14ac:dyDescent="0.25">
      <c r="A3" s="21"/>
    </row>
    <row r="4" spans="1:12" ht="18.75" x14ac:dyDescent="0.25">
      <c r="A4" s="21"/>
    </row>
    <row r="5" spans="1:12" ht="18.75" x14ac:dyDescent="0.25">
      <c r="A5" s="172" t="s">
        <v>0</v>
      </c>
      <c r="B5" s="172"/>
      <c r="C5" s="172"/>
      <c r="D5" s="172"/>
      <c r="E5" s="172"/>
    </row>
    <row r="6" spans="1:12" ht="18.75" x14ac:dyDescent="0.25">
      <c r="A6" s="172" t="s">
        <v>16</v>
      </c>
      <c r="B6" s="172"/>
      <c r="C6" s="172"/>
      <c r="D6" s="172"/>
      <c r="E6" s="172"/>
    </row>
    <row r="7" spans="1:12" ht="18.75" x14ac:dyDescent="0.25">
      <c r="A7" s="172" t="s">
        <v>17</v>
      </c>
      <c r="B7" s="172"/>
      <c r="C7" s="172"/>
      <c r="D7" s="172"/>
      <c r="E7" s="172"/>
    </row>
    <row r="8" spans="1:12" ht="18.75" x14ac:dyDescent="0.25">
      <c r="A8" s="172" t="s">
        <v>18</v>
      </c>
      <c r="B8" s="172"/>
      <c r="C8" s="172"/>
      <c r="D8" s="172"/>
      <c r="E8" s="172"/>
    </row>
    <row r="9" spans="1:12" ht="18.75" x14ac:dyDescent="0.25">
      <c r="A9" s="172" t="s">
        <v>187</v>
      </c>
      <c r="B9" s="172"/>
      <c r="C9" s="172"/>
      <c r="D9" s="172"/>
      <c r="E9" s="172"/>
    </row>
    <row r="10" spans="1:12" ht="18.75" x14ac:dyDescent="0.25">
      <c r="A10" s="21"/>
    </row>
    <row r="11" spans="1:12" ht="63" x14ac:dyDescent="0.25">
      <c r="A11" s="2" t="s">
        <v>19</v>
      </c>
      <c r="B11" s="2" t="s">
        <v>11</v>
      </c>
      <c r="C11" s="2" t="s">
        <v>12</v>
      </c>
      <c r="D11" s="2" t="s">
        <v>13</v>
      </c>
      <c r="E11" s="2" t="s">
        <v>14</v>
      </c>
    </row>
    <row r="12" spans="1:12" x14ac:dyDescent="0.25">
      <c r="A12" s="2">
        <v>1</v>
      </c>
      <c r="B12" s="2">
        <v>2</v>
      </c>
      <c r="C12" s="2">
        <v>3</v>
      </c>
      <c r="D12" s="2">
        <v>4</v>
      </c>
      <c r="E12" s="2">
        <v>5</v>
      </c>
    </row>
    <row r="13" spans="1:12" ht="54.75" customHeight="1" x14ac:dyDescent="0.25">
      <c r="A13" s="25">
        <v>1</v>
      </c>
      <c r="B13" s="192" t="s">
        <v>147</v>
      </c>
      <c r="C13" s="193"/>
      <c r="D13" s="193"/>
      <c r="E13" s="194"/>
      <c r="H13" s="206"/>
      <c r="I13" s="206"/>
      <c r="J13" s="206"/>
      <c r="K13" s="206"/>
      <c r="L13" s="206"/>
    </row>
    <row r="14" spans="1:12" ht="48.75" customHeight="1" x14ac:dyDescent="0.25">
      <c r="A14" s="195" t="s">
        <v>3</v>
      </c>
      <c r="B14" s="175" t="s">
        <v>152</v>
      </c>
      <c r="C14" s="176"/>
      <c r="D14" s="176"/>
      <c r="E14" s="177"/>
    </row>
    <row r="15" spans="1:12" ht="26.25" customHeight="1" x14ac:dyDescent="0.25">
      <c r="A15" s="196"/>
      <c r="B15" s="175" t="s">
        <v>197</v>
      </c>
      <c r="C15" s="176"/>
      <c r="D15" s="176"/>
      <c r="E15" s="177"/>
    </row>
    <row r="16" spans="1:12" ht="81.75" customHeight="1" x14ac:dyDescent="0.25">
      <c r="A16" s="2" t="s">
        <v>85</v>
      </c>
      <c r="B16" s="26" t="s">
        <v>158</v>
      </c>
      <c r="C16" s="26" t="s">
        <v>159</v>
      </c>
      <c r="D16" s="26" t="s">
        <v>74</v>
      </c>
      <c r="E16" s="27" t="s">
        <v>88</v>
      </c>
    </row>
    <row r="17" spans="1:5" ht="81" customHeight="1" x14ac:dyDescent="0.25">
      <c r="A17" s="2" t="s">
        <v>151</v>
      </c>
      <c r="B17" s="27" t="s">
        <v>162</v>
      </c>
      <c r="C17" s="27" t="s">
        <v>163</v>
      </c>
      <c r="D17" s="27" t="s">
        <v>74</v>
      </c>
      <c r="E17" s="27" t="s">
        <v>251</v>
      </c>
    </row>
    <row r="18" spans="1:5" ht="76.5" customHeight="1" x14ac:dyDescent="0.25">
      <c r="A18" s="28">
        <v>2</v>
      </c>
      <c r="B18" s="192" t="s">
        <v>242</v>
      </c>
      <c r="C18" s="193"/>
      <c r="D18" s="193"/>
      <c r="E18" s="194"/>
    </row>
    <row r="19" spans="1:5" ht="32.25" customHeight="1" x14ac:dyDescent="0.25">
      <c r="A19" s="195" t="s">
        <v>91</v>
      </c>
      <c r="B19" s="175" t="s">
        <v>164</v>
      </c>
      <c r="C19" s="176"/>
      <c r="D19" s="176"/>
      <c r="E19" s="177"/>
    </row>
    <row r="20" spans="1:5" ht="26.25" customHeight="1" x14ac:dyDescent="0.25">
      <c r="A20" s="196"/>
      <c r="B20" s="175" t="s">
        <v>153</v>
      </c>
      <c r="C20" s="176"/>
      <c r="D20" s="176"/>
      <c r="E20" s="177"/>
    </row>
    <row r="21" spans="1:5" ht="82.5" customHeight="1" x14ac:dyDescent="0.25">
      <c r="A21" s="2" t="s">
        <v>154</v>
      </c>
      <c r="B21" s="27" t="s">
        <v>158</v>
      </c>
      <c r="C21" s="26" t="s">
        <v>160</v>
      </c>
      <c r="D21" s="26" t="s">
        <v>74</v>
      </c>
      <c r="E21" s="27" t="s">
        <v>88</v>
      </c>
    </row>
    <row r="22" spans="1:5" ht="41.25" customHeight="1" x14ac:dyDescent="0.25">
      <c r="A22" s="28">
        <v>3</v>
      </c>
      <c r="B22" s="192" t="s">
        <v>96</v>
      </c>
      <c r="C22" s="193"/>
      <c r="D22" s="193"/>
      <c r="E22" s="194"/>
    </row>
    <row r="23" spans="1:5" ht="33" customHeight="1" x14ac:dyDescent="0.25">
      <c r="A23" s="195" t="s">
        <v>82</v>
      </c>
      <c r="B23" s="175" t="s">
        <v>155</v>
      </c>
      <c r="C23" s="176"/>
      <c r="D23" s="176"/>
      <c r="E23" s="177"/>
    </row>
    <row r="24" spans="1:5" ht="26.25" customHeight="1" x14ac:dyDescent="0.25">
      <c r="A24" s="196"/>
      <c r="B24" s="175" t="s">
        <v>198</v>
      </c>
      <c r="C24" s="176"/>
      <c r="D24" s="176"/>
      <c r="E24" s="177"/>
    </row>
    <row r="25" spans="1:5" ht="81.75" customHeight="1" x14ac:dyDescent="0.25">
      <c r="A25" s="2" t="s">
        <v>86</v>
      </c>
      <c r="B25" s="26" t="s">
        <v>157</v>
      </c>
      <c r="C25" s="26" t="s">
        <v>161</v>
      </c>
      <c r="D25" s="26" t="s">
        <v>74</v>
      </c>
      <c r="E25" s="27" t="s">
        <v>88</v>
      </c>
    </row>
    <row r="26" spans="1:5" ht="75" customHeight="1" x14ac:dyDescent="0.25">
      <c r="A26" s="28">
        <v>4</v>
      </c>
      <c r="B26" s="192" t="s">
        <v>205</v>
      </c>
      <c r="C26" s="193"/>
      <c r="D26" s="193"/>
      <c r="E26" s="194"/>
    </row>
    <row r="27" spans="1:5" ht="51" customHeight="1" x14ac:dyDescent="0.25">
      <c r="A27" s="195" t="s">
        <v>83</v>
      </c>
      <c r="B27" s="207" t="s">
        <v>156</v>
      </c>
      <c r="C27" s="208"/>
      <c r="D27" s="208"/>
      <c r="E27" s="209"/>
    </row>
    <row r="28" spans="1:5" ht="24.75" customHeight="1" x14ac:dyDescent="0.25">
      <c r="A28" s="196"/>
      <c r="B28" s="207" t="s">
        <v>199</v>
      </c>
      <c r="C28" s="208"/>
      <c r="D28" s="208"/>
      <c r="E28" s="209"/>
    </row>
    <row r="29" spans="1:5" ht="119.25" customHeight="1" x14ac:dyDescent="0.25">
      <c r="A29" s="2" t="s">
        <v>87</v>
      </c>
      <c r="B29" s="29" t="s">
        <v>162</v>
      </c>
      <c r="C29" s="27" t="s">
        <v>165</v>
      </c>
      <c r="D29" s="27" t="s">
        <v>74</v>
      </c>
      <c r="E29" s="27" t="s">
        <v>251</v>
      </c>
    </row>
  </sheetData>
  <mergeCells count="23">
    <mergeCell ref="A14:A15"/>
    <mergeCell ref="B14:E14"/>
    <mergeCell ref="B15:E15"/>
    <mergeCell ref="B18:E18"/>
    <mergeCell ref="B19:E19"/>
    <mergeCell ref="B22:E22"/>
    <mergeCell ref="B23:E23"/>
    <mergeCell ref="B24:E24"/>
    <mergeCell ref="B20:E20"/>
    <mergeCell ref="A19:A20"/>
    <mergeCell ref="A27:A28"/>
    <mergeCell ref="B26:E26"/>
    <mergeCell ref="B27:E27"/>
    <mergeCell ref="B28:E28"/>
    <mergeCell ref="A23:A24"/>
    <mergeCell ref="D2:E2"/>
    <mergeCell ref="H13:L13"/>
    <mergeCell ref="B13:E13"/>
    <mergeCell ref="A5:E5"/>
    <mergeCell ref="A6:E6"/>
    <mergeCell ref="A7:E7"/>
    <mergeCell ref="A8:E8"/>
    <mergeCell ref="A9:E9"/>
  </mergeCells>
  <pageMargins left="0.78740157480314965" right="0.78740157480314965" top="1.1811023622047245" bottom="0.3937007874015748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17</vt:i4>
      </vt:variant>
    </vt:vector>
  </HeadingPairs>
  <TitlesOfParts>
    <vt:vector size="30" baseType="lpstr">
      <vt:lpstr>пр к пасп</vt:lpstr>
      <vt:lpstr>пр 6 к МП</vt:lpstr>
      <vt:lpstr>пр 7 к МП</vt:lpstr>
      <vt:lpstr>пр 1 к ПП2</vt:lpstr>
      <vt:lpstr>пр 2 к ПП1</vt:lpstr>
      <vt:lpstr>пр 2 к ПП2</vt:lpstr>
      <vt:lpstr>пр 1 к ПП4</vt:lpstr>
      <vt:lpstr>пр 2 к ПП4</vt:lpstr>
      <vt:lpstr>пр 5 к МП</vt:lpstr>
      <vt:lpstr>пр 1 к ПП1</vt:lpstr>
      <vt:lpstr>пр 1 к ПП3</vt:lpstr>
      <vt:lpstr>пр 2 к ПП3</vt:lpstr>
      <vt:lpstr>Лист1</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5 к МП'!Заголовки_для_печати</vt:lpstr>
      <vt:lpstr>'пр 6 к МП'!Заголовки_для_печати</vt:lpstr>
      <vt:lpstr>'пр 7 к МП'!Заголовки_для_печати</vt:lpstr>
      <vt:lpstr>'пр 1 к ПП1'!Область_печати</vt:lpstr>
      <vt:lpstr>'пр 1 к ПП2'!Область_печати</vt:lpstr>
      <vt:lpstr>'пр 2 к ПП1'!Область_печати</vt:lpstr>
      <vt:lpstr>'пр 2 к ПП2'!Область_печати</vt:lpstr>
      <vt:lpstr>'пр 2 к ПП3'!Область_печати</vt:lpstr>
      <vt:lpstr>'пр 2 к ПП4'!Область_печати</vt:lpstr>
      <vt:lpstr>'пр 5 к МП'!Область_печати</vt:lpstr>
      <vt:lpstr>'пр 6 к МП'!Область_печати</vt:lpstr>
      <vt:lpstr>'пр 7 к МП'!Область_печати</vt:lpstr>
      <vt:lpstr>'пр к пасп'!Область_печати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Катарина Кунстман</cp:lastModifiedBy>
  <cp:lastPrinted>2019-03-26T02:57:06Z</cp:lastPrinted>
  <dcterms:created xsi:type="dcterms:W3CDTF">2016-10-20T04:37:12Z</dcterms:created>
  <dcterms:modified xsi:type="dcterms:W3CDTF">2019-03-26T02:57:59Z</dcterms:modified>
</cp:coreProperties>
</file>