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УПРАВЛЕНИЕ ДЕЛАМИ\УПРАВЛЕНИЕ ДЕЛАМИ 2021\Муниципальные программы изменения 2021\ТЕРУПР №872-п от 13.12.2021 ДЕКАБРЬ внутри корректировка\"/>
    </mc:Choice>
  </mc:AlternateContent>
  <bookViews>
    <workbookView xWindow="0" yWindow="0" windowWidth="28800" windowHeight="11835" tabRatio="752" activeTab="5"/>
  </bookViews>
  <sheets>
    <sheet name="пр 6 к МП" sheetId="5" r:id="rId1"/>
    <sheet name="пр 7 к МП" sheetId="6" r:id="rId2"/>
    <sheet name="пр 8 к МП" sheetId="18" r:id="rId3"/>
    <sheet name="пр 2 к ПП1" sheetId="8" r:id="rId4"/>
    <sheet name="пр 2 к ПП2" sheetId="15" r:id="rId5"/>
    <sheet name="пр 2 к ПП4" sheetId="17" r:id="rId6"/>
  </sheets>
  <externalReferences>
    <externalReference r:id="rId7"/>
  </externalReferences>
  <definedNames>
    <definedName name="_xlnm._FilterDatabase" localSheetId="3" hidden="1">'пр 2 к ПП1'!$A$12:$M$21</definedName>
    <definedName name="_xlnm._FilterDatabase" localSheetId="4" hidden="1">'пр 2 к ПП2'!$A$12:$M$18</definedName>
    <definedName name="_xlnm._FilterDatabase" localSheetId="5" hidden="1">'пр 2 к ПП4'!$A$12:$M$46</definedName>
    <definedName name="_xlnm.Print_Titles" localSheetId="0">'пр 6 к МП'!$16:$18</definedName>
    <definedName name="_xlnm.Print_Titles" localSheetId="1">'пр 7 к МП'!$17:$19</definedName>
    <definedName name="_xlnm.Print_Area" localSheetId="3">'пр 2 к ПП1'!$A$1:$M$22</definedName>
    <definedName name="_xlnm.Print_Area" localSheetId="4">'пр 2 к ПП2'!$A$1:$M$21</definedName>
    <definedName name="_xlnm.Print_Area" localSheetId="5">'пр 2 к ПП4'!$A$1:$M$46</definedName>
    <definedName name="_xlnm.Print_Area" localSheetId="0">'пр 6 к МП'!$A$1:$N$39</definedName>
    <definedName name="_xlnm.Print_Area" localSheetId="1">'пр 7 к МП'!$A$1:$M$61</definedName>
  </definedNames>
  <calcPr calcId="152511"/>
</workbook>
</file>

<file path=xl/calcChain.xml><?xml version="1.0" encoding="utf-8"?>
<calcChain xmlns="http://schemas.openxmlformats.org/spreadsheetml/2006/main">
  <c r="I45" i="17" l="1"/>
  <c r="I46" i="17" s="1"/>
  <c r="J59" i="6"/>
  <c r="M31" i="6" l="1"/>
  <c r="L21" i="17"/>
  <c r="J21" i="8"/>
  <c r="M61" i="6"/>
  <c r="M60" i="6"/>
  <c r="M59" i="6"/>
  <c r="M58" i="6"/>
  <c r="H58" i="6"/>
  <c r="M57" i="6"/>
  <c r="M56" i="6"/>
  <c r="L55" i="6"/>
  <c r="K55" i="6"/>
  <c r="J55" i="6"/>
  <c r="I55" i="6"/>
  <c r="H55" i="6"/>
  <c r="G55" i="6"/>
  <c r="F55" i="6"/>
  <c r="E55" i="6"/>
  <c r="M54" i="6"/>
  <c r="M53" i="6"/>
  <c r="M52" i="6"/>
  <c r="M51" i="6"/>
  <c r="H51" i="6"/>
  <c r="M50" i="6"/>
  <c r="M49" i="6"/>
  <c r="L48" i="6"/>
  <c r="K48" i="6"/>
  <c r="J48" i="6"/>
  <c r="I48" i="6"/>
  <c r="H48" i="6"/>
  <c r="G48" i="6"/>
  <c r="F48" i="6"/>
  <c r="E48" i="6"/>
  <c r="C48" i="6"/>
  <c r="M47" i="6"/>
  <c r="M46" i="6"/>
  <c r="M45" i="6"/>
  <c r="M44" i="6"/>
  <c r="M43" i="6"/>
  <c r="M42" i="6"/>
  <c r="L41" i="6"/>
  <c r="K41" i="6"/>
  <c r="J41" i="6"/>
  <c r="I41" i="6"/>
  <c r="H41" i="6"/>
  <c r="G41" i="6"/>
  <c r="F41" i="6"/>
  <c r="E41" i="6"/>
  <c r="C41" i="6"/>
  <c r="M40" i="6"/>
  <c r="M39" i="6"/>
  <c r="H39" i="6"/>
  <c r="M38" i="6"/>
  <c r="H38" i="6"/>
  <c r="H34" i="6" s="1"/>
  <c r="H20" i="6" s="1"/>
  <c r="M37" i="6"/>
  <c r="M36" i="6"/>
  <c r="M35" i="6"/>
  <c r="L34" i="6"/>
  <c r="K34" i="6"/>
  <c r="K20" i="6" s="1"/>
  <c r="J34" i="6"/>
  <c r="I34" i="6"/>
  <c r="G34" i="6"/>
  <c r="F34" i="6"/>
  <c r="E34" i="6"/>
  <c r="C34" i="6"/>
  <c r="M33" i="6"/>
  <c r="M32" i="6"/>
  <c r="M30" i="6"/>
  <c r="M29" i="6"/>
  <c r="M28" i="6"/>
  <c r="L27" i="6"/>
  <c r="K21" i="8" s="1"/>
  <c r="K27" i="6"/>
  <c r="J27" i="6"/>
  <c r="I21" i="8" s="1"/>
  <c r="I27" i="6"/>
  <c r="H27" i="6"/>
  <c r="G27" i="6"/>
  <c r="F27" i="6"/>
  <c r="E27" i="6"/>
  <c r="C27" i="6"/>
  <c r="L26" i="6"/>
  <c r="K26" i="6"/>
  <c r="J26" i="6"/>
  <c r="I26" i="6"/>
  <c r="G26" i="6"/>
  <c r="F26" i="6"/>
  <c r="L25" i="6"/>
  <c r="K25" i="6"/>
  <c r="J25" i="6"/>
  <c r="I25" i="6"/>
  <c r="H25" i="6"/>
  <c r="G25" i="6"/>
  <c r="F25" i="6"/>
  <c r="E25" i="6"/>
  <c r="L24" i="6"/>
  <c r="K24" i="6"/>
  <c r="J24" i="6"/>
  <c r="I24" i="6"/>
  <c r="H24" i="6"/>
  <c r="G24" i="6"/>
  <c r="F24" i="6"/>
  <c r="E24" i="6"/>
  <c r="L23" i="6"/>
  <c r="K23" i="6"/>
  <c r="J23" i="6"/>
  <c r="I23" i="6"/>
  <c r="H23" i="6"/>
  <c r="G23" i="6"/>
  <c r="F23" i="6"/>
  <c r="E23" i="6"/>
  <c r="L22" i="6"/>
  <c r="K22" i="6"/>
  <c r="J22" i="6"/>
  <c r="I22" i="6"/>
  <c r="M22" i="6" s="1"/>
  <c r="H22" i="6"/>
  <c r="G22" i="6"/>
  <c r="F22" i="6"/>
  <c r="E22" i="6"/>
  <c r="M21" i="6"/>
  <c r="L20" i="6"/>
  <c r="F20" i="6"/>
  <c r="E20" i="6"/>
  <c r="C20" i="6"/>
  <c r="G20" i="6" l="1"/>
  <c r="M26" i="6"/>
  <c r="M41" i="6"/>
  <c r="M55" i="6"/>
  <c r="J20" i="6"/>
  <c r="I20" i="6"/>
  <c r="M20" i="6" s="1"/>
  <c r="M23" i="6"/>
  <c r="M48" i="6"/>
  <c r="M34" i="6"/>
  <c r="M25" i="6"/>
  <c r="M24" i="6"/>
  <c r="M27" i="6"/>
  <c r="L18" i="8"/>
  <c r="J29" i="5" l="1"/>
  <c r="H45" i="17" l="1"/>
  <c r="J48" i="17" l="1"/>
  <c r="K48" i="17"/>
  <c r="I18" i="15" l="1"/>
  <c r="J18" i="15"/>
  <c r="K18" i="15"/>
  <c r="H18" i="15"/>
  <c r="I17" i="15"/>
  <c r="J17" i="15"/>
  <c r="K17" i="15"/>
  <c r="H17" i="15"/>
  <c r="K30" i="5"/>
  <c r="K21" i="5" s="1"/>
  <c r="L30" i="5"/>
  <c r="L21" i="5" s="1"/>
  <c r="M30" i="5"/>
  <c r="J30" i="5"/>
  <c r="J21" i="5" s="1"/>
  <c r="K29" i="5"/>
  <c r="L29" i="5"/>
  <c r="L27" i="5" s="1"/>
  <c r="M29" i="5"/>
  <c r="L39" i="5"/>
  <c r="L37" i="5" s="1"/>
  <c r="K39" i="5"/>
  <c r="K37" i="5" s="1"/>
  <c r="J39" i="5"/>
  <c r="J37" i="5" s="1"/>
  <c r="L36" i="5"/>
  <c r="L34" i="5" s="1"/>
  <c r="H48" i="17"/>
  <c r="L25" i="5"/>
  <c r="L23" i="5" s="1"/>
  <c r="K25" i="5"/>
  <c r="K23" i="5" s="1"/>
  <c r="J25" i="5"/>
  <c r="J31" i="5"/>
  <c r="K31" i="5"/>
  <c r="L31" i="5"/>
  <c r="K27" i="5" l="1"/>
  <c r="K36" i="5"/>
  <c r="K34" i="5" s="1"/>
  <c r="K22" i="5" s="1"/>
  <c r="K19" i="5" s="1"/>
  <c r="I48" i="17"/>
  <c r="H21" i="8"/>
  <c r="J36" i="5"/>
  <c r="J34" i="5" s="1"/>
  <c r="J27" i="5"/>
  <c r="J23" i="5"/>
  <c r="J22" i="5" s="1"/>
  <c r="J19" i="5" s="1"/>
  <c r="L22" i="5"/>
  <c r="L19" i="5" s="1"/>
  <c r="L44" i="17" l="1"/>
  <c r="H46" i="17"/>
  <c r="H49" i="17" s="1"/>
  <c r="L18" i="17"/>
  <c r="L19" i="17"/>
  <c r="L20" i="17"/>
  <c r="L23" i="17"/>
  <c r="L24" i="17"/>
  <c r="L25" i="17"/>
  <c r="L26" i="17"/>
  <c r="L27" i="17"/>
  <c r="L28" i="17"/>
  <c r="L29" i="17"/>
  <c r="L30" i="17"/>
  <c r="L31" i="17"/>
  <c r="L32" i="17"/>
  <c r="L33" i="17"/>
  <c r="L35" i="17"/>
  <c r="L36" i="17"/>
  <c r="L37" i="17"/>
  <c r="L38" i="17"/>
  <c r="L39" i="17"/>
  <c r="L40" i="17"/>
  <c r="L41" i="17"/>
  <c r="L42" i="17"/>
  <c r="L43" i="17"/>
  <c r="L45" i="17"/>
  <c r="L17" i="17"/>
  <c r="L19" i="15" l="1"/>
  <c r="H20" i="15"/>
  <c r="L17" i="8"/>
  <c r="L19" i="8"/>
  <c r="L20" i="8"/>
  <c r="L21" i="8"/>
  <c r="H22" i="8"/>
  <c r="L18" i="15" l="1"/>
  <c r="N24" i="5" l="1"/>
  <c r="N26" i="5"/>
  <c r="N28" i="5"/>
  <c r="N29" i="5"/>
  <c r="N30" i="5"/>
  <c r="N32" i="5"/>
  <c r="N33" i="5"/>
  <c r="N35" i="5"/>
  <c r="N38" i="5"/>
  <c r="I39" i="5" l="1"/>
  <c r="I37" i="5" s="1"/>
  <c r="M39" i="5" l="1"/>
  <c r="I49" i="17"/>
  <c r="N39" i="5" l="1"/>
  <c r="M37" i="5"/>
  <c r="N37" i="5" s="1"/>
  <c r="I22" i="8"/>
  <c r="M31" i="5"/>
  <c r="M27" i="5"/>
  <c r="M21" i="5"/>
  <c r="M36" i="5" l="1"/>
  <c r="M34" i="5" s="1"/>
  <c r="M25" i="5"/>
  <c r="M23" i="5" s="1"/>
  <c r="M22" i="5" l="1"/>
  <c r="M19" i="5" s="1"/>
  <c r="I36" i="5"/>
  <c r="I25" i="5"/>
  <c r="I20" i="15" l="1"/>
  <c r="J46" i="17" l="1"/>
  <c r="J49" i="17" s="1"/>
  <c r="N27" i="5" l="1"/>
  <c r="I27" i="5"/>
  <c r="I23" i="5"/>
  <c r="L48" i="17" l="1"/>
  <c r="N21" i="5"/>
  <c r="I21" i="5"/>
  <c r="I34" i="5"/>
  <c r="I31" i="5" l="1"/>
  <c r="I22" i="5" s="1"/>
  <c r="I19" i="5" s="1"/>
  <c r="O19" i="5" s="1"/>
  <c r="N36" i="5" l="1"/>
  <c r="N34" i="5" l="1"/>
  <c r="E30" i="5" l="1"/>
  <c r="E25" i="5"/>
  <c r="N25" i="5" l="1"/>
  <c r="J22" i="8"/>
  <c r="K22" i="8"/>
  <c r="L22" i="8" l="1"/>
  <c r="N31" i="5"/>
  <c r="L17" i="15"/>
  <c r="N22" i="5" l="1"/>
  <c r="N19" i="5" s="1"/>
  <c r="N23" i="5"/>
  <c r="K20" i="15"/>
  <c r="J20" i="15"/>
  <c r="L20" i="15" l="1"/>
  <c r="K46" i="17" l="1"/>
  <c r="L46" i="17" l="1"/>
  <c r="L49" i="17" s="1"/>
  <c r="K49" i="17"/>
</calcChain>
</file>

<file path=xl/sharedStrings.xml><?xml version="1.0" encoding="utf-8"?>
<sst xmlns="http://schemas.openxmlformats.org/spreadsheetml/2006/main" count="508" uniqueCount="192">
  <si>
    <t>ИНФОРМАЦИЯ</t>
  </si>
  <si>
    <t>ПЕРЕЧЕНЬ</t>
  </si>
  <si>
    <t>1.1.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</si>
  <si>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</si>
  <si>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</si>
  <si>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</si>
  <si>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</si>
  <si>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</si>
  <si>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</si>
  <si>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</si>
  <si>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</si>
  <si>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</si>
  <si>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</si>
  <si>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</si>
  <si>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</si>
  <si>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</si>
  <si>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</si>
  <si>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</si>
  <si>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</si>
  <si>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</si>
  <si>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</si>
  <si>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</si>
  <si>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</si>
  <si>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</si>
  <si>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</si>
  <si>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</si>
  <si>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</si>
  <si>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</si>
  <si>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</si>
  <si>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</si>
  <si>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</si>
  <si>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</si>
  <si>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</si>
  <si>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</si>
  <si>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</si>
  <si>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</si>
  <si>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</si>
  <si>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2020 год</t>
  </si>
  <si>
    <t>Администрация Туруханского района</t>
  </si>
  <si>
    <t>0113</t>
  </si>
  <si>
    <t>1.2.</t>
  </si>
  <si>
    <t>1.3.</t>
  </si>
  <si>
    <t>1.4.</t>
  </si>
  <si>
    <t>Подпрограмма 2</t>
  </si>
  <si>
    <t>Подпрограмма 3</t>
  </si>
  <si>
    <t>Подпрограмма 4</t>
  </si>
  <si>
    <t>Территориальное управление администрации Туруханского района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</si>
  <si>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</si>
  <si>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</si>
  <si>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</si>
  <si>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</si>
  <si>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</si>
  <si>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</si>
  <si>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Итого по подпрограмме</t>
  </si>
  <si>
    <t>Увеличение количества элементов озеленения</t>
  </si>
  <si>
    <t>Организация и содержание мест захоронения</t>
  </si>
  <si>
    <t>Обеспечение населения Туруханского района печным отоплением</t>
  </si>
  <si>
    <t>Обеспечение комфортной среды проживания на территории населенных пунктов Туруханского района</t>
  </si>
  <si>
    <t>Благоустройство сельских населенных пунктов</t>
  </si>
  <si>
    <t>Оказание содействия занятости населения</t>
  </si>
  <si>
    <t>Обеспечение условий реализации программы и прочие мероприятия</t>
  </si>
  <si>
    <t>,</t>
  </si>
  <si>
    <t>мероприятий подпрограммы 4 «Обеспечение условий реализации программы и прочие мероприятия»</t>
  </si>
  <si>
    <t>Руководство и управление в сфере установленных                                                    функций органов местного самоуправления</t>
  </si>
  <si>
    <t>0104</t>
  </si>
  <si>
    <t>1006</t>
  </si>
  <si>
    <t>Реализация государственных полномочий по организации деятельности органа местного самоуправления, обеспечивающего решение вопросов защиты исконной среды обитания и традиционного образа жизни коренных малочисленных народов Севера</t>
  </si>
  <si>
    <t>Предоставление единовременной компенсационной выплаты для подготовке к промысловому сезону охотникам (рыбакам) сезонным из числа коренных малочисленных народов Севера с учетом почтовых расходов или расходов кредитных организаций</t>
  </si>
  <si>
    <t>Предоставление материальной помощи лицам из числа  коренных малочисленных народов Севера, в целях уплаты налога на доходы физических лиц за предоставленные товарно-материальные ценности</t>
  </si>
  <si>
    <t>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</t>
  </si>
  <si>
    <t>Предоставление товарно-материальных ценностей лицам из числа коренных малочисленных народов Севера</t>
  </si>
  <si>
    <t>Обеспечение детей их числа коренных малочисленных народов Севера, обучающихся в общеобразовательных школах-интернатах, обучающихся в общеобразовательных школах и проживающих в интернатах при общеобразовательных школах,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тундрах, в лесу, на промысловых точках) и обратно один раз в год авиационным видом транспорта</t>
  </si>
  <si>
    <t>Предоставление комплектов для новорожденных лицам из числа коренных малочисленных Севера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</si>
  <si>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мероприятий подпрограммы 1 «Благоустройство сельских населенных пунктов»</t>
  </si>
  <si>
    <t>Приложение № 2
к подпрограмме 1 «Благоустройство сельских населенных пунктов»</t>
  </si>
  <si>
    <t>Уличное освещение населенных пунктов находящихся на межселенной территории Туруханского района</t>
  </si>
  <si>
    <t>Прочие мероприятия по благоустройству в сельских населенных пунктах Туруханского района;</t>
  </si>
  <si>
    <t>0503</t>
  </si>
  <si>
    <t>Цель. Совершенствование системы комплексного благоустройства в населенных пунктах, расположенных на межселенной территории Туруханского района.</t>
  </si>
  <si>
    <t>Приложение № 2
к подпрограмме 2 «Оказание содействия занятости населения»</t>
  </si>
  <si>
    <t>мероприятий подпрограммы 2 «Оказание содействия занятости населения»</t>
  </si>
  <si>
    <t>Задача 1. Осуществление мероприятий, направленных на содействие занятости безработных граждан, предоставление им возможности получать гарантированный заработок, сохранить мотивацию к труду;</t>
  </si>
  <si>
    <t>Цель. Создание временной занятости, имеющей социально-значимую направленность, организуемую в качестве дополнительной социальной поддержки безработных граждан, в том числе граждан, испытывающих трудности в поиске работы;</t>
  </si>
  <si>
    <t xml:space="preserve">Обеспечить материальную поддержку доходов 143 участникам общественных работ, из числа безработных граждан </t>
  </si>
  <si>
    <t>1. Цель. Создание условий для сохранения традиционного образа жизни коренных малочисленных народов проживающих на территории Туруханского района; Организация деятельности управления, направленной на обеспечение комфортной среды проживания на территории населенных пунктов, расположенных на межселенной территории Туруханского района</t>
  </si>
  <si>
    <t>1. Задача. Создание условий для эффективного, ответственного и прозрачного управления финансовыми ресурсами в рамках выполнения установленных функций и полномочий. Своевременность и адресность предоставления мер государственной поддержки;</t>
  </si>
  <si>
    <t>Повышение эффективности бюджетных расходов, направленных на повышение качества финансового управления, а также внедрения современных методик и технологий планирования и контроля исполнения районного бюджета</t>
  </si>
  <si>
    <t>Снижение потребления электроэнергии для нужд уличного освещения, в связи с установкой энергосберегающих светильников и приборов учета электроэнергии на 2%</t>
  </si>
  <si>
    <t>Организация и содержание мест захоронения в 12 населенных пунктах межселенной территории.</t>
  </si>
  <si>
    <t xml:space="preserve"> </t>
  </si>
  <si>
    <t>Увеличение количества элементов озеленения (два элемента)</t>
  </si>
  <si>
    <t>Ежегодно 100 семьям будет представлена материальная помощь лицам из числа КМНС, в целях уплаты налога на доходы физических лиц за предоставление товарно-материальных ценностей</t>
  </si>
  <si>
    <t>1.5.</t>
  </si>
  <si>
    <t>1.6.</t>
  </si>
  <si>
    <t>1.7.</t>
  </si>
  <si>
    <t>1.8.</t>
  </si>
  <si>
    <t>1.9.</t>
  </si>
  <si>
    <t>1.10.</t>
  </si>
  <si>
    <t>Предоставлена денежная компенсация оленеводам Туруханского района части расходов на содержание северного оленя на 790 голов из 21 семьи</t>
  </si>
  <si>
    <t>Предоставлена денежная компенсация оленеводам Туруханского района части расходов на содержание северного оленя на 807 голов из 21 семьи</t>
  </si>
  <si>
    <r>
      <t xml:space="preserve">к паспорту муниципальной программы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Calibri"/>
        <family val="2"/>
        <charset val="204"/>
      </rPr>
      <t>«</t>
    </r>
    <r>
      <rPr>
        <sz val="14"/>
        <rFont val="Times New Roman"/>
        <family val="2"/>
        <charset val="204"/>
      </rPr>
      <t>Обеспечение комфортной                                                                                                                                                                                                                                                                                                                                                                                                                                                                                                                         среды проживания на территории населенных                                                                                                                                                                                                                                                                                                                                                                                                                                                         пунктов Туруханского района</t>
    </r>
    <r>
      <rPr>
        <sz val="14"/>
        <rFont val="Calibri"/>
        <family val="2"/>
        <charset val="204"/>
      </rPr>
      <t>»</t>
    </r>
  </si>
  <si>
    <t>Приложение № 2 
к подпрограмме № 4 «Обеспечение условий реализации программы и прочие мероприятия»</t>
  </si>
  <si>
    <t>Организация общественных работ временной занятости граждан, испытывающих трудности в поиске работы</t>
  </si>
  <si>
    <t xml:space="preserve">                                                      </t>
  </si>
  <si>
    <t xml:space="preserve">                           </t>
  </si>
  <si>
    <t>Приложение № 5</t>
  </si>
  <si>
    <t>Приложение № 7</t>
  </si>
  <si>
    <t>Приложение № 6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</si>
  <si>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</si>
  <si>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</si>
  <si>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</si>
  <si>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</si>
  <si>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</si>
  <si>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</si>
  <si>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</si>
  <si>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</si>
  <si>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</si>
  <si>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</si>
  <si>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130 человек получат единовременную компенсационную выплату, в том числе охотники(рыбаки) сезонные: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Бахта -3;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Туруханск -11;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Бор - 8;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Верещагино - 3;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Сургутиха - 14;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Бакланиха - 6;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Келлог - 61;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Мадуйка -14;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Ворогово 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Верхнеимбатск 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Канготово - 2.</t>
  </si>
  <si>
    <t>Всего получателей ежемесячных социальных выплат 126 человек, в том числе оленеводы: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- 45; охотники(рыбаки) промысловые: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Бахта -8;                                                                                    п. Советская Речка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Игарка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Туруханск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Бор 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Верещагино -5;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Сургутиха 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Бакланиха -3.</t>
  </si>
  <si>
    <t xml:space="preserve">Всего получателей товарно-материальных ценностей  36 человек: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- 10;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Келлог -12,                                                                                                                                                                                                                                                                                                                                                                                                                                                                                                                                                                   Бор-1,                                                                                                                                                                                                                                                                                                                                                                                                                                                                                                                                                     Верещагино-3,                                                                                                                                                                                                                                                                                                                                                                                                                                                                                                                                               Сургутиха-2.                                </t>
  </si>
  <si>
    <t xml:space="preserve">17 детей из 10 семей будут обеспечены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лесу, на промысловых точках) и обратно один раз в год авиационным видом транспорта: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- 7 детей из 6 семей,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- 6 детей из 4 семей.                                                                                           </t>
  </si>
  <si>
    <t>Получат комплект для новорожденного 21 человек,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Туруханск -7;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Келлог -2,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- 6,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Светлогорск 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Мадуйка 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- 2,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Горошиха -1,                                                                                                                                               с. Верхнеимбатск - 1.</t>
  </si>
  <si>
    <t>Предоставление лекарственных и медицинских средств для оказания первичной медицинской помощи охотникам (рыбакам) промысловым из числа коренных малочисленных народов Севера</t>
  </si>
  <si>
    <t xml:space="preserve">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</t>
  </si>
  <si>
    <t>Предоставление ежемесячных социальных выплат охотникам (рыбакам) промысловым из числа  коренных малочисленных народов Севера с учетом почтовых расходов или расходов кредитных организаций</t>
  </si>
  <si>
    <t>Предоставление ежемесячных социальных выплат  охотникам (рыбакам) промысловым их числа  коренных малочисленных народов Севера с учетом почтовых расходов или расходов кредитных организаций</t>
  </si>
  <si>
    <t>Предоставление лекарственных и медицинских средств для оказания первичной медицинской помощи оленеводам из числа коренных малочисленных народов, проживающим в Туруханском районе</t>
  </si>
  <si>
    <t>Организация и проведение праздников  День рыбака, День реки в Туруханском районе.</t>
  </si>
  <si>
    <t>52 человека получат лекарственные и медицинские средства для оказания первичной медицинской помощи: с.Фарково -32;                                                                                                                                                                                                                                                                                                      с.Бакланиха-3;                                                                                                                                                                                                                                                                                                                                                                                                                                                                                                                                                                                            п.Бор- 2;                                                                                                                                                                                                                                                                                                                                                                                                                                                                                                                                                      п.Бахта-7;                                                                                                                                                                                                                                                                                                                                                                                                                                                                                                                                                                      с.Верещагино - 4;                                                                                                                                                                                                                                                                                                                                                                                                                                                                                                                                                                                                                                                                                                                                                                                                                                                                                                                                                                                                                                                                                                г.Игарка- 1;                                                                                                                                                                                                                                                                                                                                                                                                                                                                                                                           с.Туруханск- 1;                                                                                                                                                                                                                                                                                                                                                                                                                                                                                                                       д.Сургутиха-2.</t>
  </si>
  <si>
    <t xml:space="preserve">23 человека получат лекарственные и медицинские средства для оказания первичной медицинской помощи: п.Советская Речка - 23; </t>
  </si>
  <si>
    <t>Всего получателей ежемесячных социальных выплат 45 человек, в том числе оленеводы: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Советская Речка - 45.</t>
  </si>
  <si>
    <t>Всего получателей ежемесячных социальных выплат 81 человек, в том числе охотники(рыбаки) промысловые: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- 58;   п. Бахта -8;                      п. Советская Речка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Игарка -1;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Туруханск -1;   п. Бор -2;                         с. Верещагино -5;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Сургутиха -2;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Бакланиха -3.</t>
  </si>
  <si>
    <t>Будет организован и проведен праздник  "День Реки" в п. Келлог с участием около 150 человек, "День рыбака "в том числе:                                                                                                                                                                              д. Сургутиха с участием около 85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Бакланиха с участием около 48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Старотуруханск с участием около 100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Верещагино с участием около 55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 Горошиха с участием около 90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Мадуйка с участием около 65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п. Бахта с участием около 130 человек,                                                                                                                                                                                                                                                                                                                                                                                                                                                                                     с. Фарково с участием около 200 человек</t>
  </si>
  <si>
    <t>1.22.</t>
  </si>
  <si>
    <t>1.23.</t>
  </si>
  <si>
    <t>1.24.</t>
  </si>
  <si>
    <t>Обучить и трудоустроить  90 человек</t>
  </si>
  <si>
    <t>Задача.Повышение уровня и качества жизни сельского населения путем создания комфортных условий жизнедеятельности в 12 населенных пунктах, расположенных на межселенной территории Туруханского района.</t>
  </si>
  <si>
    <t>1.25.</t>
  </si>
  <si>
    <t xml:space="preserve">Устройство новых деревянных тротуаров,  штакетных заборов; 
 Вывоз
снега, мусора, твердых бытовых отходов, ликвидация  несанкционированных свалок;
Приобретение техники, необходимой для проведения работ по благоустройству в населенных пунктах Приобретение ГСМ для тракторной техники;
Чистка  и ремонт 3 –х колодцев  общего пользования с питьевой водой в п. Келлог;
Оснащение улиц указателями с названиями улиц и номерами домов;
</t>
  </si>
  <si>
    <t>2021 год</t>
  </si>
  <si>
    <t>Возмещение затрат, связанных с организацией и проведением  обучения и трудоустройства жителей Туруханского района в компании сферы недропользования и их подрядные организации</t>
  </si>
  <si>
    <t>к  паспорту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комфортной                                                                                                                                                                                                                                                                                                                                                                                                                                                                                                                         среды проживания на территории населенных пунктов                                                                                                                                                                                                                                                                                                                                                                                                                                                    Туруханского района»</t>
  </si>
  <si>
    <t>2022 год</t>
  </si>
  <si>
    <t>Отдельное мероприятие</t>
  </si>
  <si>
    <t>Подпрограмма 5</t>
  </si>
  <si>
    <t>11400R5152</t>
  </si>
  <si>
    <t>Предоставление товарно-материальных ценностей лицам из числа малочисленных народов из федерального бюджета</t>
  </si>
  <si>
    <t>1003</t>
  </si>
  <si>
    <t>1.26.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</si>
  <si>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</si>
  <si>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Будет организован и проведен праздник «День Оленевода» в п. Советская Речка с участием около 110 человек</t>
  </si>
  <si>
    <t>2023 год</t>
  </si>
  <si>
    <t xml:space="preserve">к постановлению </t>
  </si>
  <si>
    <t xml:space="preserve">администрации  Туруханского района </t>
  </si>
  <si>
    <t>Приложение № 3</t>
  </si>
  <si>
    <t>Приложение № 4</t>
  </si>
  <si>
    <t>1.21.</t>
  </si>
  <si>
    <t>1.27.</t>
  </si>
  <si>
    <t>Приложение №1</t>
  </si>
  <si>
    <t>Приложение №2</t>
  </si>
  <si>
    <t>Приложение №8</t>
  </si>
  <si>
    <t>к паспорту муниципальной</t>
  </si>
  <si>
    <t>программы Туруханского района</t>
  </si>
  <si>
    <t xml:space="preserve">«Обеспечение комфортной среды проживания на территории населенных пунктов Туруханского района»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</si>
  <si>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целевых показателей муниципальной программы Туруханского района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</si>
  <si>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</si>
  <si>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</si>
  <si>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Цели, целевые показатели муниципальной программы Туруханского района</t>
  </si>
  <si>
    <t>Единица измерения</t>
  </si>
  <si>
    <t>Годы реализации муниципальной программы Туруханского района</t>
  </si>
  <si>
    <t>2014 год</t>
  </si>
  <si>
    <t>2015 год</t>
  </si>
  <si>
    <t xml:space="preserve">2016 год </t>
  </si>
  <si>
    <t>2018 год</t>
  </si>
  <si>
    <t>2019 год</t>
  </si>
  <si>
    <t>годы до конца реализации муниципальной программы Туруханского района в пятилетнем интервале</t>
  </si>
  <si>
    <t>2030 год</t>
  </si>
  <si>
    <t>Цель отдельного мероприятия муниципальной программы Туруханского района: увековечивание памяти о погибших при защите Отечества в годы Великой Отечественной войны 1941 - 1945 годов.</t>
  </si>
  <si>
    <t>Целевой показатель</t>
  </si>
  <si>
    <t>1.1</t>
  </si>
  <si>
    <t>количество граждан, привлекаемых к участию в мероприятии, приуроченной к праздничной дате</t>
  </si>
  <si>
    <t>чел.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</si>
  <si>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</t>
  </si>
  <si>
    <t>Цель отдельного мероприятия муниципальной программы Туруханского района: Организация холодного водоснабжения путем подвоза воды населению посёлка Бахта Туруханского района</t>
  </si>
  <si>
    <t>2.1</t>
  </si>
  <si>
    <t>Плановая сумма недополученных доходов</t>
  </si>
  <si>
    <t>тыс.руб.</t>
  </si>
  <si>
    <t>от 13.12.2021 № 872 -п</t>
  </si>
  <si>
    <t>от 13.12.2021 872 -п</t>
  </si>
  <si>
    <t>от 13.12.2021 № 872  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</si>
</sst>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&quot;р.&quot;_-;\-* #,##0&quot;р.&quot;_-;_-* &quot;-&quot;&quot;р.&quot;_-;_-@_-"/>
    <numFmt numFmtId="165" formatCode="_-* #,##0.00_р_._-;\-* #,##0.00_р_._-;_-* &quot;-&quot;??_р_._-;_-@_-"/>
    <numFmt numFmtId="166" formatCode="_-* #,##0.000_р_._-;\-* #,##0.000_р_._-;_-* &quot;-&quot;??_р_._-;_-@_-"/>
    <numFmt numFmtId="167" formatCode="_(* #,##0.00_);_(* \(#,##0.00\);_(* &quot;-&quot;??_);_(@_)"/>
    <numFmt numFmtId="168" formatCode="#,##0.000"/>
    <numFmt numFmtId="169" formatCode="_-* #,##0.000_р_._-;\-* #,##0.000_р_._-;_-* &quot;-&quot;???_р_._-;_-@_-"/>
    <numFmt numFmtId="170" formatCode="#,##0.000_ ;\-#,##0.000\ "/>
    <numFmt numFmtId="171" formatCode="0.000"/>
  </numFmts>
  <fonts count="1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14"/>
      <name val="Calibri"/>
      <family val="2"/>
      <charset val="204"/>
    </font>
    <font>
      <sz val="11"/>
      <color rgb="FFFF0000"/>
      <name val="Times New Roman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4" fontId="5" fillId="0" borderId="0" applyFont="0" applyFill="0" applyBorder="0" applyAlignment="0" applyProtection="0"/>
    <xf numFmtId="0" fontId="18" fillId="0" borderId="0"/>
  </cellStyleXfs>
  <cellXfs count="201">
    <xf numFmtId="0" fontId="0" fillId="0" borderId="0" xfId="0"/>
    <xf numFmtId="0" fontId="1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" xfId="2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0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6" fontId="3" fillId="2" borderId="0" xfId="2" applyNumberFormat="1" applyFont="1" applyFill="1"/>
    <xf numFmtId="0" fontId="3" fillId="2" borderId="0" xfId="0" applyFont="1" applyFill="1" applyAlignment="1">
      <alignment horizontal="right" vertical="center"/>
    </xf>
    <xf numFmtId="168" fontId="6" fillId="2" borderId="1" xfId="2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top" wrapText="1"/>
    </xf>
    <xf numFmtId="168" fontId="2" fillId="2" borderId="1" xfId="2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top" wrapText="1"/>
    </xf>
    <xf numFmtId="168" fontId="2" fillId="2" borderId="1" xfId="2" applyNumberFormat="1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top" wrapText="1"/>
    </xf>
    <xf numFmtId="168" fontId="2" fillId="2" borderId="1" xfId="0" applyNumberFormat="1" applyFont="1" applyFill="1" applyBorder="1" applyAlignment="1">
      <alignment vertical="center" wrapText="1"/>
    </xf>
    <xf numFmtId="168" fontId="2" fillId="2" borderId="1" xfId="1" applyNumberFormat="1" applyFont="1" applyFill="1" applyBorder="1" applyAlignment="1">
      <alignment vertical="center" wrapText="1"/>
    </xf>
    <xf numFmtId="168" fontId="2" fillId="2" borderId="1" xfId="0" applyNumberFormat="1" applyFont="1" applyFill="1" applyBorder="1" applyAlignment="1">
      <alignment wrapText="1"/>
    </xf>
    <xf numFmtId="0" fontId="9" fillId="2" borderId="0" xfId="0" applyFont="1" applyFill="1" applyAlignment="1"/>
    <xf numFmtId="166" fontId="3" fillId="2" borderId="0" xfId="2" applyNumberFormat="1" applyFont="1" applyFill="1" applyAlignment="1"/>
    <xf numFmtId="0" fontId="3" fillId="2" borderId="0" xfId="0" applyFont="1" applyFill="1" applyAlignment="1"/>
    <xf numFmtId="0" fontId="0" fillId="2" borderId="7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 wrapText="1"/>
    </xf>
    <xf numFmtId="168" fontId="4" fillId="2" borderId="0" xfId="0" applyNumberFormat="1" applyFont="1" applyFill="1"/>
    <xf numFmtId="0" fontId="4" fillId="2" borderId="0" xfId="0" applyFont="1" applyFill="1"/>
    <xf numFmtId="170" fontId="4" fillId="2" borderId="1" xfId="2" applyNumberFormat="1" applyFont="1" applyFill="1" applyBorder="1" applyAlignment="1">
      <alignment vertical="center" wrapText="1"/>
    </xf>
    <xf numFmtId="164" fontId="4" fillId="2" borderId="1" xfId="6" applyFont="1" applyFill="1" applyBorder="1" applyAlignment="1">
      <alignment vertical="center"/>
    </xf>
    <xf numFmtId="168" fontId="1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/>
    <xf numFmtId="168" fontId="12" fillId="2" borderId="0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168" fontId="2" fillId="2" borderId="1" xfId="2" applyNumberFormat="1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8" fontId="6" fillId="2" borderId="1" xfId="2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2" fontId="3" fillId="2" borderId="0" xfId="0" applyNumberFormat="1" applyFont="1" applyFill="1" applyAlignment="1">
      <alignment vertical="center"/>
    </xf>
    <xf numFmtId="2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8" fontId="2" fillId="2" borderId="1" xfId="2" applyNumberFormat="1" applyFont="1" applyFill="1" applyBorder="1" applyAlignment="1">
      <alignment horizontal="center" vertical="center" wrapText="1"/>
    </xf>
    <xf numFmtId="168" fontId="2" fillId="2" borderId="1" xfId="3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8" fontId="6" fillId="2" borderId="1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0" xfId="0" applyFont="1" applyFill="1" applyAlignment="1">
      <alignment horizontal="justify" vertical="center"/>
    </xf>
    <xf numFmtId="0" fontId="2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 wrapText="1"/>
    </xf>
    <xf numFmtId="169" fontId="2" fillId="2" borderId="1" xfId="2" applyNumberFormat="1" applyFont="1" applyFill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169" fontId="6" fillId="2" borderId="1" xfId="2" applyNumberFormat="1" applyFont="1" applyFill="1" applyBorder="1" applyAlignment="1">
      <alignment horizontal="left" wrapText="1"/>
    </xf>
    <xf numFmtId="169" fontId="9" fillId="2" borderId="1" xfId="0" applyNumberFormat="1" applyFont="1" applyFill="1" applyBorder="1" applyAlignment="1"/>
    <xf numFmtId="165" fontId="3" fillId="2" borderId="0" xfId="0" applyNumberFormat="1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166" fontId="17" fillId="2" borderId="0" xfId="2" applyNumberFormat="1" applyFont="1" applyFill="1"/>
    <xf numFmtId="0" fontId="13" fillId="2" borderId="8" xfId="0" applyFont="1" applyFill="1" applyBorder="1"/>
    <xf numFmtId="0" fontId="2" fillId="2" borderId="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top" wrapText="1"/>
    </xf>
    <xf numFmtId="0" fontId="12" fillId="2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169" fontId="2" fillId="2" borderId="5" xfId="2" applyNumberFormat="1" applyFont="1" applyFill="1" applyBorder="1" applyAlignment="1">
      <alignment horizontal="center" vertical="top" wrapText="1"/>
    </xf>
    <xf numFmtId="0" fontId="15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1" fillId="2" borderId="6" xfId="0" applyFont="1" applyFill="1" applyBorder="1" applyAlignment="1">
      <alignment vertical="top" wrapText="1"/>
    </xf>
    <xf numFmtId="49" fontId="2" fillId="2" borderId="6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/>
    </xf>
    <xf numFmtId="169" fontId="2" fillId="2" borderId="6" xfId="2" applyNumberFormat="1" applyFont="1" applyFill="1" applyBorder="1" applyAlignment="1">
      <alignment vertical="top" wrapText="1"/>
    </xf>
    <xf numFmtId="0" fontId="15" fillId="2" borderId="6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8" fontId="2" fillId="2" borderId="4" xfId="2" applyNumberFormat="1" applyFont="1" applyFill="1" applyBorder="1" applyAlignment="1">
      <alignment horizontal="right" vertical="center" wrapText="1"/>
    </xf>
    <xf numFmtId="168" fontId="2" fillId="2" borderId="6" xfId="2" applyNumberFormat="1" applyFont="1" applyFill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8" fontId="6" fillId="2" borderId="4" xfId="2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center" vertical="top" wrapText="1"/>
    </xf>
    <xf numFmtId="168" fontId="2" fillId="2" borderId="5" xfId="0" applyNumberFormat="1" applyFont="1" applyFill="1" applyBorder="1" applyAlignment="1">
      <alignment horizontal="center" vertical="top" wrapText="1"/>
    </xf>
    <xf numFmtId="168" fontId="2" fillId="2" borderId="6" xfId="0" applyNumberFormat="1" applyFont="1" applyFill="1" applyBorder="1" applyAlignment="1">
      <alignment horizontal="center" vertical="top" wrapText="1"/>
    </xf>
    <xf numFmtId="168" fontId="6" fillId="2" borderId="1" xfId="2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left" vertical="top" wrapText="1"/>
    </xf>
    <xf numFmtId="169" fontId="2" fillId="2" borderId="5" xfId="2" applyNumberFormat="1" applyFont="1" applyFill="1" applyBorder="1" applyAlignment="1">
      <alignment vertical="top" wrapText="1"/>
    </xf>
    <xf numFmtId="168" fontId="3" fillId="2" borderId="0" xfId="0" applyNumberFormat="1" applyFont="1" applyFill="1" applyAlignment="1">
      <alignment vertical="center"/>
    </xf>
    <xf numFmtId="166" fontId="2" fillId="2" borderId="1" xfId="0" applyNumberFormat="1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168" fontId="12" fillId="0" borderId="6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1" fontId="3" fillId="0" borderId="1" xfId="0" applyNumberFormat="1" applyFont="1" applyBorder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</cellXfs>
  <cellStyles count="8">
    <cellStyle name="Гиперссылка" xfId="1" builtinId="8"/>
    <cellStyle name="Денежный [0]" xfId="6" builtinId="7"/>
    <cellStyle name="Обычный" xfId="0" builtinId="0"/>
    <cellStyle name="Обычный 2" xfId="4"/>
    <cellStyle name="Обычный 3" xfId="5"/>
    <cellStyle name="Обычный 4" xfId="7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&#1082;%20&#1052;&#1055;%202021%20-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6 к МП"/>
      <sheetName val="пр 7 к МП"/>
      <sheetName val="пр 1 к ПП1"/>
      <sheetName val="пр 2 к ПП1"/>
      <sheetName val="пр 1 к ПП2"/>
      <sheetName val="пр 2 к ПП2"/>
      <sheetName val="пр 1 к ПП3"/>
      <sheetName val="пр 2 к ПП3"/>
      <sheetName val="пр 1 к ПП4"/>
      <sheetName val="пр 2 к ПП4"/>
    </sheetNames>
    <sheetDataSet>
      <sheetData sheetId="0"/>
      <sheetData sheetId="1">
        <row r="19">
          <cell r="C19" t="str">
            <v>Обеспечение комфортной среды проживания на территории населенных пунктов Туруханского района</v>
          </cell>
        </row>
        <row r="23">
          <cell r="C23" t="str">
            <v>Благоустройство сельских населенных пунктов</v>
          </cell>
        </row>
        <row r="27">
          <cell r="C27" t="str">
            <v>Оказание содействия занятости населения</v>
          </cell>
        </row>
        <row r="31">
          <cell r="C31" t="str">
            <v>Обеспечение населения Туруханского района печным отоплением</v>
          </cell>
        </row>
        <row r="34">
          <cell r="C34" t="str">
            <v>Обеспечение условий реализации программы и прочие мероприятия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9"/>
  <sheetViews>
    <sheetView view="pageBreakPreview" zoomScale="115" zoomScaleNormal="85" zoomScaleSheetLayoutView="115" workbookViewId="0">
      <selection activeCell="J4" sqref="J4"/>
    </sheetView>
  </sheetViews>
  <sheetFormatPr defaultRowHeight="15.75" x14ac:dyDescent="0.25"/>
  <cols>
    <col min="1" max="1" width="4.875" style="12" customWidth="1"/>
    <col min="2" max="2" width="15.75" style="13" customWidth="1"/>
    <col min="3" max="3" width="17.375" style="13" customWidth="1"/>
    <col min="4" max="4" width="24.5" style="13" customWidth="1"/>
    <col min="5" max="5" width="9" style="12"/>
    <col min="6" max="7" width="9" style="13"/>
    <col min="8" max="8" width="8.875" style="13" customWidth="1"/>
    <col min="9" max="9" width="10" style="13" hidden="1" customWidth="1"/>
    <col min="10" max="10" width="12.125" style="13" customWidth="1"/>
    <col min="11" max="11" width="13.875" style="13" customWidth="1"/>
    <col min="12" max="13" width="12.25" style="13" customWidth="1"/>
    <col min="14" max="14" width="14.25" style="13" customWidth="1"/>
    <col min="15" max="16" width="10.875" style="13" bestFit="1" customWidth="1"/>
    <col min="17" max="16384" width="9" style="13"/>
  </cols>
  <sheetData>
    <row r="1" spans="1:14" ht="18.75" x14ac:dyDescent="0.3">
      <c r="A1" s="136"/>
      <c r="E1" s="136"/>
      <c r="J1" s="18" t="s">
        <v>160</v>
      </c>
    </row>
    <row r="2" spans="1:14" ht="18.75" x14ac:dyDescent="0.3">
      <c r="A2" s="136"/>
      <c r="E2" s="136"/>
      <c r="J2" s="18" t="s">
        <v>154</v>
      </c>
    </row>
    <row r="3" spans="1:14" ht="18.75" x14ac:dyDescent="0.3">
      <c r="A3" s="136"/>
      <c r="E3" s="136"/>
      <c r="J3" s="18" t="s">
        <v>155</v>
      </c>
    </row>
    <row r="4" spans="1:14" ht="18.75" x14ac:dyDescent="0.3">
      <c r="A4" s="136"/>
      <c r="E4" s="136"/>
      <c r="J4" s="18" t="s">
        <v>189</v>
      </c>
    </row>
    <row r="5" spans="1:14" x14ac:dyDescent="0.25">
      <c r="A5" s="119"/>
      <c r="E5" s="119"/>
    </row>
    <row r="6" spans="1:14" ht="15.75" customHeight="1" x14ac:dyDescent="0.25">
      <c r="I6" s="166" t="s">
        <v>107</v>
      </c>
      <c r="J6" s="166"/>
      <c r="K6" s="166"/>
      <c r="L6" s="166"/>
      <c r="M6" s="166"/>
      <c r="N6" s="166"/>
    </row>
    <row r="7" spans="1:14" ht="73.5" customHeight="1" x14ac:dyDescent="0.25">
      <c r="I7" s="165" t="s">
        <v>100</v>
      </c>
      <c r="J7" s="165"/>
      <c r="K7" s="165"/>
      <c r="L7" s="165"/>
      <c r="M7" s="165"/>
      <c r="N7" s="165"/>
    </row>
    <row r="8" spans="1:14" ht="18.75" x14ac:dyDescent="0.25">
      <c r="A8" s="14"/>
    </row>
    <row r="9" spans="1:14" ht="18.75" x14ac:dyDescent="0.25">
      <c r="A9" s="14"/>
    </row>
    <row r="10" spans="1:14" ht="18.75" x14ac:dyDescent="0.25">
      <c r="A10" s="168" t="s">
        <v>0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</row>
    <row r="11" spans="1:14" ht="18.75" x14ac:dyDescent="0.25">
      <c r="A11" s="168" t="s">
        <v>51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</row>
    <row r="12" spans="1:14" ht="18.75" x14ac:dyDescent="0.25">
      <c r="A12" s="168" t="s">
        <v>52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</row>
    <row r="13" spans="1:14" ht="18.75" x14ac:dyDescent="0.25">
      <c r="A13" s="168" t="s">
        <v>22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</row>
    <row r="14" spans="1:14" ht="18.75" x14ac:dyDescent="0.25">
      <c r="A14" s="14"/>
    </row>
    <row r="15" spans="1:14" ht="18.75" x14ac:dyDescent="0.25">
      <c r="N15" s="20" t="s">
        <v>5</v>
      </c>
    </row>
    <row r="16" spans="1:14" ht="60" customHeight="1" x14ac:dyDescent="0.25">
      <c r="A16" s="167" t="s">
        <v>4</v>
      </c>
      <c r="B16" s="167" t="s">
        <v>19</v>
      </c>
      <c r="C16" s="167" t="s">
        <v>20</v>
      </c>
      <c r="D16" s="167" t="s">
        <v>8</v>
      </c>
      <c r="E16" s="167" t="s">
        <v>9</v>
      </c>
      <c r="F16" s="167"/>
      <c r="G16" s="167"/>
      <c r="H16" s="167"/>
      <c r="I16" s="2" t="s">
        <v>36</v>
      </c>
      <c r="J16" s="118" t="s">
        <v>37</v>
      </c>
      <c r="K16" s="111" t="s">
        <v>141</v>
      </c>
      <c r="L16" s="111" t="s">
        <v>144</v>
      </c>
      <c r="M16" s="89" t="s">
        <v>153</v>
      </c>
      <c r="N16" s="167" t="s">
        <v>10</v>
      </c>
    </row>
    <row r="17" spans="1:16" ht="49.5" customHeight="1" x14ac:dyDescent="0.25">
      <c r="A17" s="167"/>
      <c r="B17" s="167"/>
      <c r="C17" s="167"/>
      <c r="D17" s="167"/>
      <c r="E17" s="2" t="s">
        <v>11</v>
      </c>
      <c r="F17" s="2" t="s">
        <v>12</v>
      </c>
      <c r="G17" s="2" t="s">
        <v>13</v>
      </c>
      <c r="H17" s="2" t="s">
        <v>14</v>
      </c>
      <c r="I17" s="2" t="s">
        <v>15</v>
      </c>
      <c r="J17" s="118" t="s">
        <v>15</v>
      </c>
      <c r="K17" s="2" t="s">
        <v>15</v>
      </c>
      <c r="L17" s="2" t="s">
        <v>15</v>
      </c>
      <c r="M17" s="89" t="s">
        <v>15</v>
      </c>
      <c r="N17" s="167"/>
    </row>
    <row r="18" spans="1:16" x14ac:dyDescent="0.25">
      <c r="A18" s="2">
        <v>1</v>
      </c>
      <c r="B18" s="2">
        <v>2</v>
      </c>
      <c r="C18" s="2">
        <v>3</v>
      </c>
      <c r="D18" s="2">
        <v>4</v>
      </c>
      <c r="E18" s="2">
        <v>5</v>
      </c>
      <c r="F18" s="2">
        <v>6</v>
      </c>
      <c r="G18" s="2">
        <v>7</v>
      </c>
      <c r="H18" s="2">
        <v>8</v>
      </c>
      <c r="I18" s="2">
        <v>9</v>
      </c>
      <c r="J18" s="118">
        <v>10</v>
      </c>
      <c r="K18" s="2">
        <v>11</v>
      </c>
      <c r="L18" s="2">
        <v>12</v>
      </c>
      <c r="M18" s="89">
        <v>12</v>
      </c>
      <c r="N18" s="2">
        <v>13</v>
      </c>
    </row>
    <row r="19" spans="1:16" s="39" customFormat="1" ht="78.75" x14ac:dyDescent="0.25">
      <c r="A19" s="169">
        <v>1</v>
      </c>
      <c r="B19" s="170" t="s">
        <v>25</v>
      </c>
      <c r="C19" s="170" t="s">
        <v>57</v>
      </c>
      <c r="D19" s="37" t="s">
        <v>50</v>
      </c>
      <c r="E19" s="5" t="s">
        <v>16</v>
      </c>
      <c r="F19" s="5" t="s">
        <v>16</v>
      </c>
      <c r="G19" s="5" t="s">
        <v>16</v>
      </c>
      <c r="H19" s="3" t="s">
        <v>16</v>
      </c>
      <c r="I19" s="4">
        <f t="shared" ref="I19:M19" si="0">I21+I22</f>
        <v>80101.874000000011</v>
      </c>
      <c r="J19" s="21">
        <f t="shared" si="0"/>
        <v>101488.70900000002</v>
      </c>
      <c r="K19" s="21">
        <f t="shared" si="0"/>
        <v>141681.21862</v>
      </c>
      <c r="L19" s="21">
        <f t="shared" si="0"/>
        <v>92726.642999999996</v>
      </c>
      <c r="M19" s="21">
        <f t="shared" si="0"/>
        <v>89529.442999999999</v>
      </c>
      <c r="N19" s="21">
        <f>N21+N22</f>
        <v>425426.01362000004</v>
      </c>
      <c r="O19" s="38">
        <f>I19-73394.838</f>
        <v>6707.0360000000073</v>
      </c>
      <c r="P19" s="38"/>
    </row>
    <row r="20" spans="1:16" s="39" customFormat="1" x14ac:dyDescent="0.25">
      <c r="A20" s="169"/>
      <c r="B20" s="170"/>
      <c r="C20" s="170"/>
      <c r="D20" s="37" t="s">
        <v>17</v>
      </c>
      <c r="E20" s="5"/>
      <c r="F20" s="5" t="s">
        <v>16</v>
      </c>
      <c r="G20" s="5" t="s">
        <v>16</v>
      </c>
      <c r="H20" s="3" t="s">
        <v>16</v>
      </c>
      <c r="I20" s="4"/>
      <c r="J20" s="4"/>
      <c r="K20" s="4"/>
      <c r="L20" s="4"/>
      <c r="M20" s="4"/>
      <c r="N20" s="4"/>
    </row>
    <row r="21" spans="1:16" s="39" customFormat="1" ht="31.5" x14ac:dyDescent="0.25">
      <c r="A21" s="169"/>
      <c r="B21" s="170"/>
      <c r="C21" s="170"/>
      <c r="D21" s="37" t="s">
        <v>38</v>
      </c>
      <c r="E21" s="5">
        <v>241</v>
      </c>
      <c r="F21" s="5" t="s">
        <v>16</v>
      </c>
      <c r="G21" s="5" t="s">
        <v>16</v>
      </c>
      <c r="H21" s="3" t="s">
        <v>16</v>
      </c>
      <c r="I21" s="4">
        <f>I30</f>
        <v>2007.0360000000001</v>
      </c>
      <c r="J21" s="4">
        <f t="shared" ref="J21:L21" si="1">J30</f>
        <v>1167.5540000000001</v>
      </c>
      <c r="K21" s="4">
        <f t="shared" si="1"/>
        <v>1374.12851</v>
      </c>
      <c r="L21" s="4">
        <f t="shared" si="1"/>
        <v>1124.2650000000001</v>
      </c>
      <c r="M21" s="4">
        <f>M30</f>
        <v>1124.2650000000001</v>
      </c>
      <c r="N21" s="4">
        <f>J21+K21+L21+M21</f>
        <v>4790.2125100000003</v>
      </c>
      <c r="P21" s="38"/>
    </row>
    <row r="22" spans="1:16" s="39" customFormat="1" ht="63" x14ac:dyDescent="0.25">
      <c r="A22" s="169"/>
      <c r="B22" s="170"/>
      <c r="C22" s="170"/>
      <c r="D22" s="37" t="s">
        <v>46</v>
      </c>
      <c r="E22" s="5">
        <v>242</v>
      </c>
      <c r="F22" s="5" t="s">
        <v>16</v>
      </c>
      <c r="G22" s="5" t="s">
        <v>16</v>
      </c>
      <c r="H22" s="3" t="s">
        <v>16</v>
      </c>
      <c r="I22" s="4">
        <f>I23+I29+I31+I34</f>
        <v>78094.838000000003</v>
      </c>
      <c r="J22" s="4">
        <f t="shared" ref="J22:L22" si="2">J23+J29+J31+J34+J39</f>
        <v>100321.15500000001</v>
      </c>
      <c r="K22" s="4">
        <f t="shared" si="2"/>
        <v>140307.09010999999</v>
      </c>
      <c r="L22" s="4">
        <f t="shared" si="2"/>
        <v>91602.377999999997</v>
      </c>
      <c r="M22" s="4">
        <f t="shared" ref="M22" si="3">M23+M29+M31+M34+M39</f>
        <v>88405.178</v>
      </c>
      <c r="N22" s="4">
        <f t="shared" ref="N22:N39" si="4">J22+K22+L22+M22</f>
        <v>420635.80111000006</v>
      </c>
      <c r="O22" s="38"/>
      <c r="P22" s="38"/>
    </row>
    <row r="23" spans="1:16" s="39" customFormat="1" ht="94.5" x14ac:dyDescent="0.25">
      <c r="A23" s="169" t="s">
        <v>2</v>
      </c>
      <c r="B23" s="170" t="s">
        <v>3</v>
      </c>
      <c r="C23" s="170" t="s">
        <v>58</v>
      </c>
      <c r="D23" s="37" t="s">
        <v>21</v>
      </c>
      <c r="E23" s="5"/>
      <c r="F23" s="5" t="s">
        <v>16</v>
      </c>
      <c r="G23" s="5" t="s">
        <v>16</v>
      </c>
      <c r="H23" s="3" t="s">
        <v>16</v>
      </c>
      <c r="I23" s="4">
        <f>I25</f>
        <v>29876.628000000001</v>
      </c>
      <c r="J23" s="21">
        <f t="shared" ref="J23:L23" si="5">J25</f>
        <v>21788.856</v>
      </c>
      <c r="K23" s="21">
        <f t="shared" si="5"/>
        <v>47543.294629999997</v>
      </c>
      <c r="L23" s="21">
        <f t="shared" si="5"/>
        <v>14727.245000000001</v>
      </c>
      <c r="M23" s="21">
        <f>M25</f>
        <v>14727.245000000001</v>
      </c>
      <c r="N23" s="21">
        <f t="shared" si="4"/>
        <v>98786.64062999998</v>
      </c>
    </row>
    <row r="24" spans="1:16" s="39" customFormat="1" x14ac:dyDescent="0.25">
      <c r="A24" s="169"/>
      <c r="B24" s="170"/>
      <c r="C24" s="170"/>
      <c r="D24" s="37" t="s">
        <v>17</v>
      </c>
      <c r="E24" s="5"/>
      <c r="F24" s="5" t="s">
        <v>16</v>
      </c>
      <c r="G24" s="5" t="s">
        <v>16</v>
      </c>
      <c r="H24" s="3" t="s">
        <v>16</v>
      </c>
      <c r="I24" s="4"/>
      <c r="J24" s="4"/>
      <c r="K24" s="4"/>
      <c r="L24" s="4"/>
      <c r="M24" s="4"/>
      <c r="N24" s="4">
        <f t="shared" si="4"/>
        <v>0</v>
      </c>
    </row>
    <row r="25" spans="1:16" s="39" customFormat="1" ht="63" x14ac:dyDescent="0.25">
      <c r="A25" s="169"/>
      <c r="B25" s="170"/>
      <c r="C25" s="170"/>
      <c r="D25" s="37" t="s">
        <v>46</v>
      </c>
      <c r="E25" s="5">
        <f>E22</f>
        <v>242</v>
      </c>
      <c r="F25" s="5" t="s">
        <v>16</v>
      </c>
      <c r="G25" s="5" t="s">
        <v>16</v>
      </c>
      <c r="H25" s="3" t="s">
        <v>16</v>
      </c>
      <c r="I25" s="40">
        <f>28876.128+1500-499.5</f>
        <v>29876.628000000001</v>
      </c>
      <c r="J25" s="4">
        <f>'пр 7 к МП'!I27</f>
        <v>21788.856</v>
      </c>
      <c r="K25" s="4">
        <f>'пр 7 к МП'!J27</f>
        <v>47543.294629999997</v>
      </c>
      <c r="L25" s="4">
        <f>'пр 7 к МП'!K27</f>
        <v>14727.245000000001</v>
      </c>
      <c r="M25" s="4">
        <f>'пр 7 к МП'!L27</f>
        <v>14727.245000000001</v>
      </c>
      <c r="N25" s="4">
        <f t="shared" si="4"/>
        <v>98786.64062999998</v>
      </c>
    </row>
    <row r="26" spans="1:16" s="39" customFormat="1" x14ac:dyDescent="0.25">
      <c r="A26" s="169"/>
      <c r="B26" s="170"/>
      <c r="C26" s="170"/>
      <c r="D26" s="37"/>
      <c r="E26" s="5"/>
      <c r="F26" s="5" t="s">
        <v>16</v>
      </c>
      <c r="G26" s="5" t="s">
        <v>16</v>
      </c>
      <c r="H26" s="3" t="s">
        <v>16</v>
      </c>
      <c r="I26" s="4"/>
      <c r="J26" s="4"/>
      <c r="K26" s="4"/>
      <c r="L26" s="4"/>
      <c r="M26" s="4"/>
      <c r="N26" s="4">
        <f t="shared" si="4"/>
        <v>0</v>
      </c>
    </row>
    <row r="27" spans="1:16" s="39" customFormat="1" ht="31.5" x14ac:dyDescent="0.25">
      <c r="A27" s="169" t="s">
        <v>40</v>
      </c>
      <c r="B27" s="170" t="s">
        <v>43</v>
      </c>
      <c r="C27" s="170" t="s">
        <v>59</v>
      </c>
      <c r="D27" s="37" t="s">
        <v>18</v>
      </c>
      <c r="E27" s="5"/>
      <c r="F27" s="5" t="s">
        <v>16</v>
      </c>
      <c r="G27" s="5" t="s">
        <v>16</v>
      </c>
      <c r="H27" s="3" t="s">
        <v>16</v>
      </c>
      <c r="I27" s="4">
        <f>I29+I30</f>
        <v>2358.2910000000002</v>
      </c>
      <c r="J27" s="21">
        <f t="shared" ref="J27:L27" si="6">J29+J30</f>
        <v>1555.248</v>
      </c>
      <c r="K27" s="21">
        <f t="shared" si="6"/>
        <v>1725.3835100000001</v>
      </c>
      <c r="L27" s="21">
        <f t="shared" si="6"/>
        <v>1475.52</v>
      </c>
      <c r="M27" s="21">
        <f>M29+M30</f>
        <v>1475.52</v>
      </c>
      <c r="N27" s="21">
        <f t="shared" si="4"/>
        <v>6231.6715100000001</v>
      </c>
    </row>
    <row r="28" spans="1:16" s="39" customFormat="1" x14ac:dyDescent="0.25">
      <c r="A28" s="169"/>
      <c r="B28" s="170"/>
      <c r="C28" s="170"/>
      <c r="D28" s="37" t="s">
        <v>17</v>
      </c>
      <c r="E28" s="5"/>
      <c r="F28" s="5" t="s">
        <v>16</v>
      </c>
      <c r="G28" s="5" t="s">
        <v>16</v>
      </c>
      <c r="H28" s="3" t="s">
        <v>16</v>
      </c>
      <c r="I28" s="4"/>
      <c r="J28" s="4"/>
      <c r="K28" s="41"/>
      <c r="L28" s="4"/>
      <c r="M28" s="4"/>
      <c r="N28" s="4">
        <f t="shared" si="4"/>
        <v>0</v>
      </c>
    </row>
    <row r="29" spans="1:16" s="39" customFormat="1" ht="63" x14ac:dyDescent="0.25">
      <c r="A29" s="169"/>
      <c r="B29" s="170"/>
      <c r="C29" s="170"/>
      <c r="D29" s="37" t="s">
        <v>46</v>
      </c>
      <c r="E29" s="5">
        <v>242</v>
      </c>
      <c r="F29" s="5"/>
      <c r="G29" s="5"/>
      <c r="H29" s="3"/>
      <c r="I29" s="42">
        <v>351.255</v>
      </c>
      <c r="J29" s="42">
        <f>'пр 7 к МП'!I38</f>
        <v>387.69400000000002</v>
      </c>
      <c r="K29" s="42">
        <f>'пр 7 к МП'!J38</f>
        <v>351.255</v>
      </c>
      <c r="L29" s="42">
        <f>'пр 7 к МП'!K38</f>
        <v>351.255</v>
      </c>
      <c r="M29" s="42">
        <f>'пр 7 к МП'!L38</f>
        <v>351.255</v>
      </c>
      <c r="N29" s="4">
        <f t="shared" si="4"/>
        <v>1441.4590000000003</v>
      </c>
    </row>
    <row r="30" spans="1:16" s="39" customFormat="1" ht="31.5" x14ac:dyDescent="0.25">
      <c r="A30" s="169"/>
      <c r="B30" s="170"/>
      <c r="C30" s="170"/>
      <c r="D30" s="37" t="s">
        <v>38</v>
      </c>
      <c r="E30" s="5">
        <f>E21</f>
        <v>241</v>
      </c>
      <c r="F30" s="5" t="s">
        <v>16</v>
      </c>
      <c r="G30" s="5" t="s">
        <v>16</v>
      </c>
      <c r="H30" s="3" t="s">
        <v>16</v>
      </c>
      <c r="I30" s="42">
        <v>2007.0360000000001</v>
      </c>
      <c r="J30" s="42">
        <f>'пр 7 к МП'!I39</f>
        <v>1167.5540000000001</v>
      </c>
      <c r="K30" s="42">
        <f>'пр 7 к МП'!J39</f>
        <v>1374.12851</v>
      </c>
      <c r="L30" s="42">
        <f>'пр 7 к МП'!K39</f>
        <v>1124.2650000000001</v>
      </c>
      <c r="M30" s="42">
        <f>'пр 7 к МП'!L39</f>
        <v>1124.2650000000001</v>
      </c>
      <c r="N30" s="4">
        <f t="shared" si="4"/>
        <v>4790.2125100000003</v>
      </c>
    </row>
    <row r="31" spans="1:16" s="39" customFormat="1" ht="31.5" customHeight="1" x14ac:dyDescent="0.25">
      <c r="A31" s="169" t="s">
        <v>41</v>
      </c>
      <c r="B31" s="170" t="s">
        <v>44</v>
      </c>
      <c r="C31" s="170" t="s">
        <v>56</v>
      </c>
      <c r="D31" s="37" t="s">
        <v>18</v>
      </c>
      <c r="E31" s="5"/>
      <c r="F31" s="5" t="s">
        <v>16</v>
      </c>
      <c r="G31" s="5" t="s">
        <v>16</v>
      </c>
      <c r="H31" s="3" t="s">
        <v>16</v>
      </c>
      <c r="I31" s="4">
        <f>I33</f>
        <v>400</v>
      </c>
      <c r="J31" s="21">
        <f t="shared" ref="J31:M31" si="7">J33</f>
        <v>400</v>
      </c>
      <c r="K31" s="21">
        <f t="shared" si="7"/>
        <v>400</v>
      </c>
      <c r="L31" s="21">
        <f t="shared" si="7"/>
        <v>400</v>
      </c>
      <c r="M31" s="21">
        <f t="shared" si="7"/>
        <v>400</v>
      </c>
      <c r="N31" s="21">
        <f t="shared" si="4"/>
        <v>1600</v>
      </c>
    </row>
    <row r="32" spans="1:16" s="39" customFormat="1" x14ac:dyDescent="0.25">
      <c r="A32" s="169"/>
      <c r="B32" s="170"/>
      <c r="C32" s="170"/>
      <c r="D32" s="37" t="s">
        <v>17</v>
      </c>
      <c r="E32" s="5"/>
      <c r="F32" s="5" t="s">
        <v>16</v>
      </c>
      <c r="G32" s="5" t="s">
        <v>16</v>
      </c>
      <c r="H32" s="3" t="s">
        <v>16</v>
      </c>
      <c r="I32" s="4"/>
      <c r="J32" s="4"/>
      <c r="K32" s="4"/>
      <c r="L32" s="4"/>
      <c r="M32" s="4"/>
      <c r="N32" s="4">
        <f t="shared" si="4"/>
        <v>0</v>
      </c>
    </row>
    <row r="33" spans="1:20" s="39" customFormat="1" ht="63" x14ac:dyDescent="0.25">
      <c r="A33" s="169"/>
      <c r="B33" s="170"/>
      <c r="C33" s="170"/>
      <c r="D33" s="37" t="s">
        <v>46</v>
      </c>
      <c r="E33" s="5">
        <v>242</v>
      </c>
      <c r="F33" s="5" t="s">
        <v>16</v>
      </c>
      <c r="G33" s="5" t="s">
        <v>16</v>
      </c>
      <c r="H33" s="3" t="s">
        <v>16</v>
      </c>
      <c r="I33" s="4">
        <v>400</v>
      </c>
      <c r="J33" s="4">
        <v>400</v>
      </c>
      <c r="K33" s="4">
        <v>400</v>
      </c>
      <c r="L33" s="4">
        <v>400</v>
      </c>
      <c r="M33" s="4">
        <v>400</v>
      </c>
      <c r="N33" s="4">
        <f t="shared" si="4"/>
        <v>1600</v>
      </c>
    </row>
    <row r="34" spans="1:20" s="45" customFormat="1" ht="102" customHeight="1" x14ac:dyDescent="0.25">
      <c r="A34" s="43" t="s">
        <v>41</v>
      </c>
      <c r="B34" s="44" t="s">
        <v>45</v>
      </c>
      <c r="C34" s="44" t="s">
        <v>60</v>
      </c>
      <c r="D34" s="37" t="s">
        <v>18</v>
      </c>
      <c r="E34" s="5"/>
      <c r="F34" s="5" t="s">
        <v>16</v>
      </c>
      <c r="G34" s="5" t="s">
        <v>16</v>
      </c>
      <c r="H34" s="3" t="s">
        <v>16</v>
      </c>
      <c r="I34" s="4">
        <f>I36</f>
        <v>47466.955000000002</v>
      </c>
      <c r="J34" s="21">
        <f t="shared" ref="J34:L34" si="8">J36</f>
        <v>77210.04800000001</v>
      </c>
      <c r="K34" s="21">
        <f t="shared" si="8"/>
        <v>90738.264999999999</v>
      </c>
      <c r="L34" s="21">
        <f t="shared" si="8"/>
        <v>75580.252999999997</v>
      </c>
      <c r="M34" s="21">
        <f>M36</f>
        <v>72383.053</v>
      </c>
      <c r="N34" s="21">
        <f t="shared" si="4"/>
        <v>315911.61900000001</v>
      </c>
      <c r="T34" s="46"/>
    </row>
    <row r="35" spans="1:20" s="45" customFormat="1" ht="27" customHeight="1" x14ac:dyDescent="0.25">
      <c r="A35" s="43"/>
      <c r="B35" s="44"/>
      <c r="C35" s="44"/>
      <c r="D35" s="37" t="s">
        <v>17</v>
      </c>
      <c r="E35" s="5"/>
      <c r="F35" s="5" t="s">
        <v>16</v>
      </c>
      <c r="G35" s="5" t="s">
        <v>16</v>
      </c>
      <c r="H35" s="3" t="s">
        <v>16</v>
      </c>
      <c r="I35" s="4"/>
      <c r="J35" s="4"/>
      <c r="K35" s="4"/>
      <c r="L35" s="4"/>
      <c r="M35" s="4"/>
      <c r="N35" s="4">
        <f t="shared" si="4"/>
        <v>0</v>
      </c>
    </row>
    <row r="36" spans="1:20" s="39" customFormat="1" ht="63" x14ac:dyDescent="0.25">
      <c r="A36" s="43"/>
      <c r="B36" s="44"/>
      <c r="C36" s="44"/>
      <c r="D36" s="37" t="s">
        <v>46</v>
      </c>
      <c r="E36" s="5">
        <v>242</v>
      </c>
      <c r="F36" s="5" t="s">
        <v>16</v>
      </c>
      <c r="G36" s="5" t="s">
        <v>16</v>
      </c>
      <c r="H36" s="3" t="s">
        <v>16</v>
      </c>
      <c r="I36" s="4">
        <f>46967.455+499.5</f>
        <v>47466.955000000002</v>
      </c>
      <c r="J36" s="4">
        <f>'пр 7 к МП'!I48</f>
        <v>77210.04800000001</v>
      </c>
      <c r="K36" s="4">
        <f>'пр 7 к МП'!J48</f>
        <v>90738.264999999999</v>
      </c>
      <c r="L36" s="4">
        <f>'пр 7 к МП'!K48</f>
        <v>75580.252999999997</v>
      </c>
      <c r="M36" s="4">
        <f>'пр 7 к МП'!L48</f>
        <v>72383.053</v>
      </c>
      <c r="N36" s="4">
        <f t="shared" si="4"/>
        <v>315911.61900000001</v>
      </c>
    </row>
    <row r="37" spans="1:20" s="39" customFormat="1" ht="31.5" x14ac:dyDescent="0.25">
      <c r="A37" s="113" t="s">
        <v>42</v>
      </c>
      <c r="B37" s="114" t="s">
        <v>146</v>
      </c>
      <c r="C37" s="114" t="s">
        <v>145</v>
      </c>
      <c r="D37" s="37" t="s">
        <v>18</v>
      </c>
      <c r="E37" s="5"/>
      <c r="F37" s="5" t="s">
        <v>16</v>
      </c>
      <c r="G37" s="5" t="s">
        <v>16</v>
      </c>
      <c r="H37" s="3" t="s">
        <v>16</v>
      </c>
      <c r="I37" s="4">
        <f>I39</f>
        <v>47466.955000000002</v>
      </c>
      <c r="J37" s="21">
        <f t="shared" ref="J37:L37" si="9">J39</f>
        <v>534.55700000000002</v>
      </c>
      <c r="K37" s="21">
        <f t="shared" si="9"/>
        <v>1274.27548</v>
      </c>
      <c r="L37" s="21">
        <f t="shared" si="9"/>
        <v>543.625</v>
      </c>
      <c r="M37" s="21">
        <f>M39</f>
        <v>543.625</v>
      </c>
      <c r="N37" s="21">
        <f t="shared" si="4"/>
        <v>2896.08248</v>
      </c>
    </row>
    <row r="38" spans="1:20" x14ac:dyDescent="0.25">
      <c r="A38" s="113"/>
      <c r="B38" s="114"/>
      <c r="C38" s="114"/>
      <c r="D38" s="37" t="s">
        <v>17</v>
      </c>
      <c r="E38" s="5"/>
      <c r="F38" s="5" t="s">
        <v>16</v>
      </c>
      <c r="G38" s="5" t="s">
        <v>16</v>
      </c>
      <c r="H38" s="3" t="s">
        <v>16</v>
      </c>
      <c r="I38" s="4"/>
      <c r="J38" s="4"/>
      <c r="K38" s="4"/>
      <c r="L38" s="4"/>
      <c r="M38" s="4"/>
      <c r="N38" s="4">
        <f t="shared" si="4"/>
        <v>0</v>
      </c>
    </row>
    <row r="39" spans="1:20" ht="63" x14ac:dyDescent="0.25">
      <c r="A39" s="123"/>
      <c r="B39" s="124"/>
      <c r="C39" s="124"/>
      <c r="D39" s="37" t="s">
        <v>46</v>
      </c>
      <c r="E39" s="5">
        <v>242</v>
      </c>
      <c r="F39" s="5" t="s">
        <v>16</v>
      </c>
      <c r="G39" s="5" t="s">
        <v>16</v>
      </c>
      <c r="H39" s="3" t="s">
        <v>16</v>
      </c>
      <c r="I39" s="4">
        <f>46967.455+499.5</f>
        <v>47466.955000000002</v>
      </c>
      <c r="J39" s="4">
        <f>'пр 7 к МП'!I55</f>
        <v>534.55700000000002</v>
      </c>
      <c r="K39" s="4">
        <f>'пр 7 к МП'!J55</f>
        <v>1274.27548</v>
      </c>
      <c r="L39" s="4">
        <f>'пр 7 к МП'!K55</f>
        <v>543.625</v>
      </c>
      <c r="M39" s="4">
        <f>'пр 7 к МП'!L55</f>
        <v>543.625</v>
      </c>
      <c r="N39" s="4">
        <f t="shared" si="4"/>
        <v>2896.08248</v>
      </c>
    </row>
  </sheetData>
  <mergeCells count="24">
    <mergeCell ref="A31:A33"/>
    <mergeCell ref="B31:B33"/>
    <mergeCell ref="C31:C33"/>
    <mergeCell ref="A19:A22"/>
    <mergeCell ref="A11:N11"/>
    <mergeCell ref="A12:N12"/>
    <mergeCell ref="A13:N13"/>
    <mergeCell ref="A27:A30"/>
    <mergeCell ref="B27:B30"/>
    <mergeCell ref="C27:C30"/>
    <mergeCell ref="B19:B22"/>
    <mergeCell ref="C19:C22"/>
    <mergeCell ref="A23:A26"/>
    <mergeCell ref="B23:B26"/>
    <mergeCell ref="C23:C26"/>
    <mergeCell ref="I7:N7"/>
    <mergeCell ref="I6:N6"/>
    <mergeCell ref="N16:N17"/>
    <mergeCell ref="A16:A17"/>
    <mergeCell ref="B16:B17"/>
    <mergeCell ref="C16:C17"/>
    <mergeCell ref="D16:D17"/>
    <mergeCell ref="E16:H16"/>
    <mergeCell ref="A10:N10"/>
  </mergeCells>
  <pageMargins left="0.78740157480314965" right="0.78740157480314965" top="1.1811023622047245" bottom="0.39370078740157483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61"/>
  <sheetViews>
    <sheetView view="pageBreakPreview" zoomScaleNormal="100" zoomScaleSheetLayoutView="100" workbookViewId="0">
      <selection activeCell="K4" sqref="K4"/>
    </sheetView>
  </sheetViews>
  <sheetFormatPr defaultRowHeight="18.75" outlineLevelCol="1" x14ac:dyDescent="0.3"/>
  <cols>
    <col min="1" max="1" width="5.375" style="17" customWidth="1"/>
    <col min="2" max="2" width="20.625" style="18" customWidth="1"/>
    <col min="3" max="3" width="22.25" style="18" customWidth="1"/>
    <col min="4" max="4" width="26.5" style="18" customWidth="1"/>
    <col min="5" max="5" width="12.625" style="18" hidden="1" customWidth="1" outlineLevel="1"/>
    <col min="6" max="6" width="13.5" style="18" hidden="1" customWidth="1" outlineLevel="1"/>
    <col min="7" max="7" width="14.5" style="18" hidden="1" customWidth="1" outlineLevel="1"/>
    <col min="8" max="8" width="15.375" style="18" hidden="1" customWidth="1"/>
    <col min="9" max="9" width="15.375" style="18" customWidth="1"/>
    <col min="10" max="10" width="15.25" style="18" customWidth="1"/>
    <col min="11" max="11" width="13.375" style="18" bestFit="1" customWidth="1"/>
    <col min="12" max="12" width="13.375" style="18" customWidth="1"/>
    <col min="13" max="13" width="18.125" style="18" bestFit="1" customWidth="1"/>
    <col min="14" max="14" width="9" style="18"/>
    <col min="15" max="15" width="20.375" style="19" customWidth="1"/>
    <col min="16" max="16384" width="9" style="18"/>
  </cols>
  <sheetData>
    <row r="1" spans="1:15" s="13" customFormat="1" x14ac:dyDescent="0.3">
      <c r="A1" s="148"/>
      <c r="E1" s="148"/>
      <c r="K1" s="18" t="s">
        <v>161</v>
      </c>
    </row>
    <row r="2" spans="1:15" s="13" customFormat="1" x14ac:dyDescent="0.3">
      <c r="A2" s="148"/>
      <c r="E2" s="148"/>
      <c r="K2" s="18" t="s">
        <v>154</v>
      </c>
    </row>
    <row r="3" spans="1:15" s="13" customFormat="1" x14ac:dyDescent="0.3">
      <c r="A3" s="148"/>
      <c r="E3" s="148"/>
      <c r="K3" s="18" t="s">
        <v>155</v>
      </c>
    </row>
    <row r="4" spans="1:15" s="13" customFormat="1" x14ac:dyDescent="0.3">
      <c r="A4" s="148"/>
      <c r="E4" s="148"/>
      <c r="K4" s="18" t="s">
        <v>189</v>
      </c>
    </row>
    <row r="6" spans="1:15" x14ac:dyDescent="0.3">
      <c r="K6" s="49" t="s">
        <v>106</v>
      </c>
      <c r="L6" s="49"/>
      <c r="M6" s="49"/>
      <c r="O6" s="18"/>
    </row>
    <row r="7" spans="1:15" ht="99" customHeight="1" x14ac:dyDescent="0.3">
      <c r="K7" s="165" t="s">
        <v>143</v>
      </c>
      <c r="L7" s="165"/>
      <c r="M7" s="165"/>
      <c r="O7" s="18"/>
    </row>
    <row r="8" spans="1:15" ht="23.25" customHeight="1" x14ac:dyDescent="0.3">
      <c r="J8" s="88"/>
      <c r="K8" s="88"/>
      <c r="L8" s="88"/>
      <c r="M8" s="88"/>
      <c r="O8" s="18"/>
    </row>
    <row r="9" spans="1:15" x14ac:dyDescent="0.3">
      <c r="A9" s="140"/>
      <c r="O9" s="18"/>
    </row>
    <row r="10" spans="1:15" x14ac:dyDescent="0.3">
      <c r="A10" s="168" t="s">
        <v>0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O10" s="18"/>
    </row>
    <row r="11" spans="1:15" x14ac:dyDescent="0.3">
      <c r="A11" s="168" t="s">
        <v>27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O11" s="18"/>
    </row>
    <row r="12" spans="1:15" x14ac:dyDescent="0.3">
      <c r="A12" s="168" t="s">
        <v>28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O12" s="18"/>
    </row>
    <row r="13" spans="1:15" x14ac:dyDescent="0.3">
      <c r="A13" s="168" t="s">
        <v>29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O13" s="18"/>
    </row>
    <row r="14" spans="1:15" x14ac:dyDescent="0.3">
      <c r="A14" s="168" t="s">
        <v>30</v>
      </c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O14" s="18"/>
    </row>
    <row r="15" spans="1:15" x14ac:dyDescent="0.3">
      <c r="A15" s="168" t="s">
        <v>31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O15" s="18"/>
    </row>
    <row r="16" spans="1:15" x14ac:dyDescent="0.3">
      <c r="M16" s="20" t="s">
        <v>5</v>
      </c>
      <c r="O16" s="18"/>
    </row>
    <row r="17" spans="1:19" ht="58.5" customHeight="1" x14ac:dyDescent="0.3">
      <c r="A17" s="167" t="s">
        <v>4</v>
      </c>
      <c r="B17" s="167" t="s">
        <v>19</v>
      </c>
      <c r="C17" s="167" t="s">
        <v>20</v>
      </c>
      <c r="D17" s="167" t="s">
        <v>24</v>
      </c>
      <c r="E17" s="141">
        <v>2014</v>
      </c>
      <c r="F17" s="141">
        <v>2015</v>
      </c>
      <c r="G17" s="141">
        <v>2016</v>
      </c>
      <c r="H17" s="141" t="s">
        <v>36</v>
      </c>
      <c r="I17" s="141" t="s">
        <v>37</v>
      </c>
      <c r="J17" s="141" t="s">
        <v>141</v>
      </c>
      <c r="K17" s="141" t="s">
        <v>144</v>
      </c>
      <c r="L17" s="141">
        <v>2023</v>
      </c>
      <c r="M17" s="167" t="s">
        <v>10</v>
      </c>
    </row>
    <row r="18" spans="1:19" x14ac:dyDescent="0.3">
      <c r="A18" s="167"/>
      <c r="B18" s="167"/>
      <c r="C18" s="167"/>
      <c r="D18" s="167"/>
      <c r="E18" s="141"/>
      <c r="F18" s="141"/>
      <c r="G18" s="141"/>
      <c r="H18" s="141" t="s">
        <v>15</v>
      </c>
      <c r="I18" s="141" t="s">
        <v>15</v>
      </c>
      <c r="J18" s="141" t="s">
        <v>15</v>
      </c>
      <c r="K18" s="141" t="s">
        <v>15</v>
      </c>
      <c r="L18" s="141" t="s">
        <v>15</v>
      </c>
      <c r="M18" s="167"/>
    </row>
    <row r="19" spans="1:19" s="95" customFormat="1" ht="15" x14ac:dyDescent="0.25">
      <c r="A19" s="94">
        <v>1</v>
      </c>
      <c r="B19" s="94">
        <v>2</v>
      </c>
      <c r="C19" s="94">
        <v>3</v>
      </c>
      <c r="D19" s="94">
        <v>4</v>
      </c>
      <c r="E19" s="94">
        <v>5</v>
      </c>
      <c r="F19" s="94">
        <v>6</v>
      </c>
      <c r="G19" s="94">
        <v>7</v>
      </c>
      <c r="H19" s="94">
        <v>8</v>
      </c>
      <c r="I19" s="94">
        <v>6</v>
      </c>
      <c r="J19" s="94">
        <v>7</v>
      </c>
      <c r="K19" s="94">
        <v>8</v>
      </c>
      <c r="L19" s="94">
        <v>8</v>
      </c>
      <c r="M19" s="94">
        <v>9</v>
      </c>
      <c r="O19" s="96"/>
      <c r="S19" s="97"/>
    </row>
    <row r="20" spans="1:19" x14ac:dyDescent="0.3">
      <c r="A20" s="174">
        <v>1</v>
      </c>
      <c r="B20" s="175" t="s">
        <v>25</v>
      </c>
      <c r="C20" s="175" t="str">
        <f>'[1]пр 6 к МП'!C19</f>
        <v>Обеспечение комфортной среды проживания на территории населенных пунктов Туруханского района</v>
      </c>
      <c r="D20" s="142" t="s">
        <v>23</v>
      </c>
      <c r="E20" s="21">
        <f t="shared" ref="E20:F20" si="0">E27+E34+E41+E48</f>
        <v>55973.534</v>
      </c>
      <c r="F20" s="21">
        <f t="shared" si="0"/>
        <v>52681.934999999998</v>
      </c>
      <c r="G20" s="21">
        <f>G22+G23+G24+G25+G26</f>
        <v>63052.94283</v>
      </c>
      <c r="H20" s="21">
        <f>H27+H34+H41+H48</f>
        <v>80101.874000000011</v>
      </c>
      <c r="I20" s="21">
        <f>I27+I34+I41+I48+I55</f>
        <v>101488.709</v>
      </c>
      <c r="J20" s="21">
        <f t="shared" ref="J20:L20" si="1">J27+J34+J41+J48+J55</f>
        <v>141681.21862</v>
      </c>
      <c r="K20" s="21">
        <f t="shared" si="1"/>
        <v>92726.642999999996</v>
      </c>
      <c r="L20" s="21">
        <f t="shared" si="1"/>
        <v>89529.442999999999</v>
      </c>
      <c r="M20" s="21">
        <f>I20+J20+K20+L20</f>
        <v>425426.01361999998</v>
      </c>
    </row>
    <row r="21" spans="1:19" x14ac:dyDescent="0.3">
      <c r="A21" s="174"/>
      <c r="B21" s="175"/>
      <c r="C21" s="175"/>
      <c r="D21" s="142" t="s">
        <v>6</v>
      </c>
      <c r="E21" s="4"/>
      <c r="F21" s="4"/>
      <c r="G21" s="4"/>
      <c r="H21" s="4"/>
      <c r="I21" s="4"/>
      <c r="J21" s="4"/>
      <c r="K21" s="4"/>
      <c r="L21" s="4"/>
      <c r="M21" s="4">
        <f t="shared" ref="M21:M61" si="2">I21+J21+K21+L21</f>
        <v>0</v>
      </c>
    </row>
    <row r="22" spans="1:19" x14ac:dyDescent="0.3">
      <c r="A22" s="174"/>
      <c r="B22" s="175"/>
      <c r="C22" s="175"/>
      <c r="D22" s="22" t="s">
        <v>47</v>
      </c>
      <c r="E22" s="4">
        <f t="shared" ref="E22:L26" si="3">E29+E36+E43+E50</f>
        <v>171</v>
      </c>
      <c r="F22" s="4">
        <f t="shared" si="3"/>
        <v>196.83</v>
      </c>
      <c r="G22" s="4">
        <f t="shared" si="3"/>
        <v>1582.75</v>
      </c>
      <c r="H22" s="4">
        <f t="shared" si="3"/>
        <v>1416.8</v>
      </c>
      <c r="I22" s="4">
        <f t="shared" si="3"/>
        <v>3334.2</v>
      </c>
      <c r="J22" s="4">
        <f t="shared" si="3"/>
        <v>3334.2</v>
      </c>
      <c r="K22" s="4">
        <f t="shared" si="3"/>
        <v>3197.2</v>
      </c>
      <c r="L22" s="4">
        <f t="shared" si="3"/>
        <v>0</v>
      </c>
      <c r="M22" s="4">
        <f t="shared" si="2"/>
        <v>9865.5999999999985</v>
      </c>
    </row>
    <row r="23" spans="1:19" x14ac:dyDescent="0.3">
      <c r="A23" s="174"/>
      <c r="B23" s="175"/>
      <c r="C23" s="175"/>
      <c r="D23" s="142" t="s">
        <v>48</v>
      </c>
      <c r="E23" s="4">
        <f t="shared" si="3"/>
        <v>14748.9</v>
      </c>
      <c r="F23" s="4">
        <f t="shared" si="3"/>
        <v>15715.7</v>
      </c>
      <c r="G23" s="4">
        <f t="shared" si="3"/>
        <v>16374</v>
      </c>
      <c r="H23" s="4">
        <f t="shared" si="3"/>
        <v>15555.1</v>
      </c>
      <c r="I23" s="4">
        <f t="shared" si="3"/>
        <v>30523.232</v>
      </c>
      <c r="J23" s="4">
        <f>J30+J37+J44+J51</f>
        <v>32872</v>
      </c>
      <c r="K23" s="4">
        <f>K30+K37+K44+K51</f>
        <v>32569.1</v>
      </c>
      <c r="L23" s="4">
        <f>L30+L37+L44+L51</f>
        <v>32569.1</v>
      </c>
      <c r="M23" s="4">
        <f t="shared" si="2"/>
        <v>128533.432</v>
      </c>
    </row>
    <row r="24" spans="1:19" x14ac:dyDescent="0.3">
      <c r="A24" s="174"/>
      <c r="B24" s="175"/>
      <c r="C24" s="175"/>
      <c r="D24" s="142" t="s">
        <v>26</v>
      </c>
      <c r="E24" s="4">
        <f t="shared" si="3"/>
        <v>41053.633999999998</v>
      </c>
      <c r="F24" s="4">
        <f t="shared" si="3"/>
        <v>36769.404999999999</v>
      </c>
      <c r="G24" s="4">
        <f>G31+G38+G45+G52</f>
        <v>44796.19283</v>
      </c>
      <c r="H24" s="4">
        <f>H31+H38+H45+H52</f>
        <v>59923.718000000001</v>
      </c>
      <c r="I24" s="4">
        <f>I31+I38+I45+I52+I59</f>
        <v>66463.722999999998</v>
      </c>
      <c r="J24" s="4">
        <f t="shared" ref="J24:L24" si="4">J31+J38+J45+J52+J59</f>
        <v>104100.89010999999</v>
      </c>
      <c r="K24" s="4">
        <f t="shared" si="4"/>
        <v>55836.078000000001</v>
      </c>
      <c r="L24" s="4">
        <f t="shared" si="4"/>
        <v>55836.078000000001</v>
      </c>
      <c r="M24" s="4">
        <f t="shared" si="2"/>
        <v>282236.76910999999</v>
      </c>
    </row>
    <row r="25" spans="1:19" ht="48" x14ac:dyDescent="0.3">
      <c r="A25" s="174"/>
      <c r="B25" s="175"/>
      <c r="C25" s="175"/>
      <c r="D25" s="23" t="s">
        <v>49</v>
      </c>
      <c r="E25" s="4">
        <f t="shared" si="3"/>
        <v>0</v>
      </c>
      <c r="F25" s="4">
        <f t="shared" si="3"/>
        <v>0</v>
      </c>
      <c r="G25" s="4">
        <f t="shared" si="3"/>
        <v>0</v>
      </c>
      <c r="H25" s="4">
        <f t="shared" si="3"/>
        <v>1206.2560000000001</v>
      </c>
      <c r="I25" s="4">
        <f t="shared" si="3"/>
        <v>1167.5540000000001</v>
      </c>
      <c r="J25" s="4">
        <f t="shared" si="3"/>
        <v>1374.12851</v>
      </c>
      <c r="K25" s="4">
        <f t="shared" si="3"/>
        <v>1124.2650000000001</v>
      </c>
      <c r="L25" s="4">
        <f t="shared" si="3"/>
        <v>1124.2650000000001</v>
      </c>
      <c r="M25" s="4">
        <f t="shared" si="2"/>
        <v>4790.2125100000003</v>
      </c>
    </row>
    <row r="26" spans="1:19" x14ac:dyDescent="0.3">
      <c r="A26" s="174"/>
      <c r="B26" s="175"/>
      <c r="C26" s="175"/>
      <c r="D26" s="142" t="s">
        <v>7</v>
      </c>
      <c r="E26" s="4">
        <v>0</v>
      </c>
      <c r="F26" s="4">
        <f t="shared" si="3"/>
        <v>0</v>
      </c>
      <c r="G26" s="4">
        <f>G33+G40+G47+G54</f>
        <v>300</v>
      </c>
      <c r="H26" s="4">
        <v>2000</v>
      </c>
      <c r="I26" s="4">
        <f t="shared" si="3"/>
        <v>0</v>
      </c>
      <c r="J26" s="4">
        <f t="shared" si="3"/>
        <v>0</v>
      </c>
      <c r="K26" s="4">
        <f t="shared" si="3"/>
        <v>0</v>
      </c>
      <c r="L26" s="4">
        <f t="shared" si="3"/>
        <v>0</v>
      </c>
      <c r="M26" s="4">
        <f t="shared" si="2"/>
        <v>0</v>
      </c>
    </row>
    <row r="27" spans="1:19" x14ac:dyDescent="0.3">
      <c r="A27" s="24" t="s">
        <v>2</v>
      </c>
      <c r="B27" s="171" t="s">
        <v>3</v>
      </c>
      <c r="C27" s="171" t="str">
        <f>'[1]пр 6 к МП'!C23</f>
        <v>Благоустройство сельских населенных пунктов</v>
      </c>
      <c r="D27" s="142" t="s">
        <v>23</v>
      </c>
      <c r="E27" s="25">
        <f t="shared" ref="E27:F27" si="5">SUM(E29:E33)</f>
        <v>8319.1129999999994</v>
      </c>
      <c r="F27" s="25">
        <f t="shared" si="5"/>
        <v>5818.875</v>
      </c>
      <c r="G27" s="25">
        <f>G31+G33</f>
        <v>9795.4276200000004</v>
      </c>
      <c r="H27" s="21">
        <f>SUM(H29:H33)</f>
        <v>29876.628000000001</v>
      </c>
      <c r="I27" s="21">
        <f t="shared" ref="I27" si="6">SUM(I29:I33)</f>
        <v>21788.856</v>
      </c>
      <c r="J27" s="21">
        <f>SUM(J29:J33)</f>
        <v>47543.294629999997</v>
      </c>
      <c r="K27" s="21">
        <f>SUM(K29:K33)</f>
        <v>14727.245000000001</v>
      </c>
      <c r="L27" s="21">
        <f>SUM(L29:L33)</f>
        <v>14727.245000000001</v>
      </c>
      <c r="M27" s="21">
        <f t="shared" si="2"/>
        <v>98786.64062999998</v>
      </c>
    </row>
    <row r="28" spans="1:19" x14ac:dyDescent="0.3">
      <c r="A28" s="26"/>
      <c r="B28" s="172"/>
      <c r="C28" s="172"/>
      <c r="D28" s="142" t="s">
        <v>6</v>
      </c>
      <c r="E28" s="25"/>
      <c r="F28" s="25"/>
      <c r="G28" s="25"/>
      <c r="H28" s="4"/>
      <c r="I28" s="4"/>
      <c r="J28" s="4"/>
      <c r="K28" s="4"/>
      <c r="L28" s="4"/>
      <c r="M28" s="4">
        <f t="shared" si="2"/>
        <v>0</v>
      </c>
    </row>
    <row r="29" spans="1:19" x14ac:dyDescent="0.3">
      <c r="A29" s="26"/>
      <c r="B29" s="172"/>
      <c r="C29" s="172"/>
      <c r="D29" s="22" t="s">
        <v>47</v>
      </c>
      <c r="E29" s="25"/>
      <c r="F29" s="25"/>
      <c r="G29" s="25"/>
      <c r="H29" s="4"/>
      <c r="I29" s="4"/>
      <c r="J29" s="4"/>
      <c r="K29" s="4"/>
      <c r="L29" s="4"/>
      <c r="M29" s="4">
        <f t="shared" si="2"/>
        <v>0</v>
      </c>
    </row>
    <row r="30" spans="1:19" x14ac:dyDescent="0.3">
      <c r="A30" s="26"/>
      <c r="B30" s="172"/>
      <c r="C30" s="172"/>
      <c r="D30" s="142" t="s">
        <v>48</v>
      </c>
      <c r="E30" s="25"/>
      <c r="F30" s="25"/>
      <c r="G30" s="25"/>
      <c r="H30" s="4"/>
      <c r="I30" s="4"/>
      <c r="J30" s="4"/>
      <c r="K30" s="4"/>
      <c r="L30" s="4"/>
      <c r="M30" s="4">
        <f t="shared" si="2"/>
        <v>0</v>
      </c>
    </row>
    <row r="31" spans="1:19" x14ac:dyDescent="0.3">
      <c r="A31" s="26"/>
      <c r="B31" s="172"/>
      <c r="C31" s="172"/>
      <c r="D31" s="142" t="s">
        <v>26</v>
      </c>
      <c r="E31" s="25">
        <v>8319.1129999999994</v>
      </c>
      <c r="F31" s="25">
        <v>5818.875</v>
      </c>
      <c r="G31" s="25">
        <v>9495.4276200000004</v>
      </c>
      <c r="H31" s="4">
        <v>27876.628000000001</v>
      </c>
      <c r="I31" s="4">
        <v>21788.856</v>
      </c>
      <c r="J31" s="4">
        <v>47543.294629999997</v>
      </c>
      <c r="K31" s="4">
        <v>14727.245000000001</v>
      </c>
      <c r="L31" s="4">
        <v>14727.245000000001</v>
      </c>
      <c r="M31" s="4">
        <f>I31+J31+K31+L31</f>
        <v>98786.64062999998</v>
      </c>
    </row>
    <row r="32" spans="1:19" ht="48" x14ac:dyDescent="0.3">
      <c r="A32" s="26"/>
      <c r="B32" s="172"/>
      <c r="C32" s="172"/>
      <c r="D32" s="23" t="s">
        <v>49</v>
      </c>
      <c r="E32" s="27"/>
      <c r="F32" s="27"/>
      <c r="G32" s="27"/>
      <c r="H32" s="4"/>
      <c r="I32" s="4"/>
      <c r="J32" s="4"/>
      <c r="K32" s="4"/>
      <c r="L32" s="4"/>
      <c r="M32" s="4">
        <f t="shared" si="2"/>
        <v>0</v>
      </c>
    </row>
    <row r="33" spans="1:17" x14ac:dyDescent="0.3">
      <c r="A33" s="28"/>
      <c r="B33" s="173"/>
      <c r="C33" s="173"/>
      <c r="D33" s="142" t="s">
        <v>7</v>
      </c>
      <c r="E33" s="25"/>
      <c r="F33" s="25"/>
      <c r="G33" s="25">
        <v>300</v>
      </c>
      <c r="H33" s="4">
        <v>2000</v>
      </c>
      <c r="I33" s="4"/>
      <c r="J33" s="4"/>
      <c r="K33" s="4"/>
      <c r="L33" s="4"/>
      <c r="M33" s="4">
        <f t="shared" si="2"/>
        <v>0</v>
      </c>
    </row>
    <row r="34" spans="1:17" ht="18.75" customHeight="1" x14ac:dyDescent="0.3">
      <c r="A34" s="174" t="s">
        <v>40</v>
      </c>
      <c r="B34" s="175" t="s">
        <v>43</v>
      </c>
      <c r="C34" s="175" t="str">
        <f>'[1]пр 6 к МП'!C27</f>
        <v>Оказание содействия занятости населения</v>
      </c>
      <c r="D34" s="142" t="s">
        <v>23</v>
      </c>
      <c r="E34" s="29">
        <f t="shared" ref="E34:G34" si="7">SUM(E36:E40)</f>
        <v>1458.7950000000001</v>
      </c>
      <c r="F34" s="29">
        <f t="shared" si="7"/>
        <v>1506.84</v>
      </c>
      <c r="G34" s="29">
        <f t="shared" si="7"/>
        <v>1450.6023399999999</v>
      </c>
      <c r="H34" s="21">
        <f>H36+H37+H38+H39+H40</f>
        <v>2358.2910000000002</v>
      </c>
      <c r="I34" s="21">
        <f t="shared" ref="I34:K34" si="8">SUM(I36:I40)</f>
        <v>1555.248</v>
      </c>
      <c r="J34" s="21">
        <f t="shared" si="8"/>
        <v>1725.3835100000001</v>
      </c>
      <c r="K34" s="21">
        <f t="shared" si="8"/>
        <v>1475.52</v>
      </c>
      <c r="L34" s="21">
        <f t="shared" ref="L34" si="9">SUM(L36:L40)</f>
        <v>1475.52</v>
      </c>
      <c r="M34" s="21">
        <f t="shared" si="2"/>
        <v>6231.6715100000001</v>
      </c>
    </row>
    <row r="35" spans="1:17" x14ac:dyDescent="0.3">
      <c r="A35" s="174"/>
      <c r="B35" s="175"/>
      <c r="C35" s="175"/>
      <c r="D35" s="142" t="s">
        <v>6</v>
      </c>
      <c r="E35" s="29"/>
      <c r="F35" s="29"/>
      <c r="G35" s="29"/>
      <c r="H35" s="4"/>
      <c r="I35" s="4"/>
      <c r="J35" s="4"/>
      <c r="K35" s="4"/>
      <c r="L35" s="4"/>
      <c r="M35" s="4">
        <f t="shared" si="2"/>
        <v>0</v>
      </c>
    </row>
    <row r="36" spans="1:17" x14ac:dyDescent="0.3">
      <c r="A36" s="174"/>
      <c r="B36" s="175"/>
      <c r="C36" s="175"/>
      <c r="D36" s="22" t="s">
        <v>47</v>
      </c>
      <c r="E36" s="30"/>
      <c r="F36" s="30"/>
      <c r="G36" s="30"/>
      <c r="H36" s="4"/>
      <c r="I36" s="4"/>
      <c r="J36" s="4"/>
      <c r="K36" s="4"/>
      <c r="L36" s="4"/>
      <c r="M36" s="4">
        <f t="shared" si="2"/>
        <v>0</v>
      </c>
    </row>
    <row r="37" spans="1:17" x14ac:dyDescent="0.3">
      <c r="A37" s="174"/>
      <c r="B37" s="175"/>
      <c r="C37" s="175"/>
      <c r="D37" s="142" t="s">
        <v>48</v>
      </c>
      <c r="E37" s="29"/>
      <c r="F37" s="29"/>
      <c r="G37" s="29"/>
      <c r="H37" s="4"/>
      <c r="I37" s="4"/>
      <c r="J37" s="4"/>
      <c r="K37" s="4"/>
      <c r="L37" s="4"/>
      <c r="M37" s="4">
        <f t="shared" si="2"/>
        <v>0</v>
      </c>
    </row>
    <row r="38" spans="1:17" x14ac:dyDescent="0.3">
      <c r="A38" s="174"/>
      <c r="B38" s="175"/>
      <c r="C38" s="175"/>
      <c r="D38" s="142" t="s">
        <v>26</v>
      </c>
      <c r="E38" s="29">
        <v>1458.7950000000001</v>
      </c>
      <c r="F38" s="29">
        <v>1506.84</v>
      </c>
      <c r="G38" s="29">
        <v>1450.6023399999999</v>
      </c>
      <c r="H38" s="4">
        <f>351.255+800.78</f>
        <v>1152.0349999999999</v>
      </c>
      <c r="I38" s="4">
        <v>387.69400000000002</v>
      </c>
      <c r="J38" s="4">
        <v>351.255</v>
      </c>
      <c r="K38" s="4">
        <v>351.255</v>
      </c>
      <c r="L38" s="4">
        <v>351.255</v>
      </c>
      <c r="M38" s="4">
        <f t="shared" si="2"/>
        <v>1441.4590000000003</v>
      </c>
      <c r="Q38" s="18">
        <v>1206256</v>
      </c>
    </row>
    <row r="39" spans="1:17" ht="48" x14ac:dyDescent="0.3">
      <c r="A39" s="174"/>
      <c r="B39" s="175"/>
      <c r="C39" s="175"/>
      <c r="D39" s="23" t="s">
        <v>49</v>
      </c>
      <c r="E39" s="31"/>
      <c r="F39" s="31"/>
      <c r="G39" s="31"/>
      <c r="H39" s="4">
        <f>2007.036-800.78</f>
        <v>1206.2560000000001</v>
      </c>
      <c r="I39" s="4">
        <v>1167.5540000000001</v>
      </c>
      <c r="J39" s="4">
        <v>1374.12851</v>
      </c>
      <c r="K39" s="4">
        <v>1124.2650000000001</v>
      </c>
      <c r="L39" s="4">
        <v>1124.2650000000001</v>
      </c>
      <c r="M39" s="4">
        <f t="shared" si="2"/>
        <v>4790.2125100000003</v>
      </c>
    </row>
    <row r="40" spans="1:17" x14ac:dyDescent="0.3">
      <c r="A40" s="174"/>
      <c r="B40" s="175"/>
      <c r="C40" s="175"/>
      <c r="D40" s="142" t="s">
        <v>7</v>
      </c>
      <c r="E40" s="29"/>
      <c r="F40" s="29"/>
      <c r="G40" s="29"/>
      <c r="H40" s="4"/>
      <c r="I40" s="4"/>
      <c r="J40" s="4"/>
      <c r="K40" s="4"/>
      <c r="L40" s="4"/>
      <c r="M40" s="4">
        <f t="shared" si="2"/>
        <v>0</v>
      </c>
    </row>
    <row r="41" spans="1:17" s="34" customFormat="1" ht="47.25" x14ac:dyDescent="0.3">
      <c r="A41" s="24" t="s">
        <v>41</v>
      </c>
      <c r="B41" s="143" t="s">
        <v>44</v>
      </c>
      <c r="C41" s="143" t="str">
        <f>'[1]пр 6 к МП'!C31</f>
        <v>Обеспечение населения Туруханского района печным отоплением</v>
      </c>
      <c r="D41" s="142" t="s">
        <v>23</v>
      </c>
      <c r="E41" s="29">
        <f t="shared" ref="E41:L41" si="10">E45</f>
        <v>3000</v>
      </c>
      <c r="F41" s="29">
        <f t="shared" si="10"/>
        <v>0</v>
      </c>
      <c r="G41" s="29">
        <f t="shared" si="10"/>
        <v>374.101</v>
      </c>
      <c r="H41" s="21">
        <f t="shared" si="10"/>
        <v>400</v>
      </c>
      <c r="I41" s="21">
        <f t="shared" si="10"/>
        <v>400</v>
      </c>
      <c r="J41" s="21">
        <f t="shared" si="10"/>
        <v>400</v>
      </c>
      <c r="K41" s="21">
        <f t="shared" si="10"/>
        <v>400</v>
      </c>
      <c r="L41" s="21">
        <f t="shared" si="10"/>
        <v>400</v>
      </c>
      <c r="M41" s="21">
        <f t="shared" si="2"/>
        <v>1600</v>
      </c>
      <c r="N41" s="32"/>
      <c r="O41" s="33"/>
    </row>
    <row r="42" spans="1:17" s="34" customFormat="1" x14ac:dyDescent="0.3">
      <c r="A42" s="26"/>
      <c r="B42" s="144"/>
      <c r="C42" s="35"/>
      <c r="D42" s="142" t="s">
        <v>6</v>
      </c>
      <c r="E42" s="29"/>
      <c r="F42" s="29"/>
      <c r="G42" s="29" t="s">
        <v>61</v>
      </c>
      <c r="H42" s="4"/>
      <c r="I42" s="4"/>
      <c r="J42" s="4"/>
      <c r="K42" s="4"/>
      <c r="L42" s="4"/>
      <c r="M42" s="4">
        <f t="shared" si="2"/>
        <v>0</v>
      </c>
      <c r="O42" s="33"/>
    </row>
    <row r="43" spans="1:17" s="34" customFormat="1" x14ac:dyDescent="0.3">
      <c r="A43" s="26"/>
      <c r="B43" s="144"/>
      <c r="C43" s="35"/>
      <c r="D43" s="22" t="s">
        <v>47</v>
      </c>
      <c r="E43" s="30"/>
      <c r="F43" s="30"/>
      <c r="G43" s="30"/>
      <c r="H43" s="4"/>
      <c r="I43" s="4"/>
      <c r="J43" s="4"/>
      <c r="K43" s="4"/>
      <c r="L43" s="4"/>
      <c r="M43" s="4">
        <f t="shared" si="2"/>
        <v>0</v>
      </c>
      <c r="O43" s="33"/>
    </row>
    <row r="44" spans="1:17" s="34" customFormat="1" x14ac:dyDescent="0.3">
      <c r="A44" s="26"/>
      <c r="B44" s="144"/>
      <c r="C44" s="35"/>
      <c r="D44" s="142" t="s">
        <v>48</v>
      </c>
      <c r="E44" s="29"/>
      <c r="F44" s="29"/>
      <c r="G44" s="29"/>
      <c r="H44" s="4"/>
      <c r="I44" s="4"/>
      <c r="J44" s="4"/>
      <c r="K44" s="4"/>
      <c r="L44" s="4"/>
      <c r="M44" s="4">
        <f t="shared" si="2"/>
        <v>0</v>
      </c>
      <c r="O44" s="33"/>
    </row>
    <row r="45" spans="1:17" s="34" customFormat="1" x14ac:dyDescent="0.3">
      <c r="A45" s="28"/>
      <c r="B45" s="145"/>
      <c r="C45" s="36"/>
      <c r="D45" s="142" t="s">
        <v>26</v>
      </c>
      <c r="E45" s="29">
        <v>3000</v>
      </c>
      <c r="F45" s="29">
        <v>0</v>
      </c>
      <c r="G45" s="29">
        <v>374.101</v>
      </c>
      <c r="H45" s="4">
        <v>400</v>
      </c>
      <c r="I45" s="4">
        <v>400</v>
      </c>
      <c r="J45" s="4">
        <v>400</v>
      </c>
      <c r="K45" s="4">
        <v>400</v>
      </c>
      <c r="L45" s="4">
        <v>400</v>
      </c>
      <c r="M45" s="4">
        <f t="shared" si="2"/>
        <v>1600</v>
      </c>
      <c r="O45" s="33"/>
    </row>
    <row r="46" spans="1:17" s="34" customFormat="1" ht="48" x14ac:dyDescent="0.3">
      <c r="A46" s="26"/>
      <c r="B46" s="143"/>
      <c r="C46" s="144"/>
      <c r="D46" s="23" t="s">
        <v>49</v>
      </c>
      <c r="E46" s="31"/>
      <c r="F46" s="31"/>
      <c r="G46" s="31"/>
      <c r="H46" s="4"/>
      <c r="I46" s="4"/>
      <c r="J46" s="4"/>
      <c r="K46" s="4"/>
      <c r="L46" s="4"/>
      <c r="M46" s="4">
        <f t="shared" si="2"/>
        <v>0</v>
      </c>
      <c r="O46" s="33"/>
    </row>
    <row r="47" spans="1:17" s="34" customFormat="1" x14ac:dyDescent="0.3">
      <c r="A47" s="28"/>
      <c r="B47" s="145"/>
      <c r="C47" s="145"/>
      <c r="D47" s="142" t="s">
        <v>7</v>
      </c>
      <c r="E47" s="29"/>
      <c r="F47" s="29"/>
      <c r="G47" s="29"/>
      <c r="H47" s="4"/>
      <c r="I47" s="4"/>
      <c r="J47" s="4"/>
      <c r="K47" s="4"/>
      <c r="L47" s="4"/>
      <c r="M47" s="4">
        <f t="shared" si="2"/>
        <v>0</v>
      </c>
      <c r="O47" s="33"/>
    </row>
    <row r="48" spans="1:17" ht="18.75" customHeight="1" x14ac:dyDescent="0.3">
      <c r="A48" s="174" t="s">
        <v>42</v>
      </c>
      <c r="B48" s="175" t="s">
        <v>45</v>
      </c>
      <c r="C48" s="175" t="str">
        <f>'[1]пр 6 к МП'!C34</f>
        <v>Обеспечение условий реализации программы и прочие мероприятия</v>
      </c>
      <c r="D48" s="142" t="s">
        <v>23</v>
      </c>
      <c r="E48" s="29">
        <f t="shared" ref="E48:L48" si="11">E50+E51+E52</f>
        <v>43195.625999999997</v>
      </c>
      <c r="F48" s="29">
        <f t="shared" si="11"/>
        <v>45356.22</v>
      </c>
      <c r="G48" s="29">
        <f t="shared" si="11"/>
        <v>51432.811869999998</v>
      </c>
      <c r="H48" s="21">
        <f>H50+H51+H52</f>
        <v>47466.955000000002</v>
      </c>
      <c r="I48" s="21">
        <f t="shared" ref="I48:K48" si="12">I50+I51+I52</f>
        <v>77210.04800000001</v>
      </c>
      <c r="J48" s="21">
        <f t="shared" si="12"/>
        <v>90738.264999999999</v>
      </c>
      <c r="K48" s="21">
        <f t="shared" si="12"/>
        <v>75580.252999999997</v>
      </c>
      <c r="L48" s="21">
        <f t="shared" si="11"/>
        <v>72383.053</v>
      </c>
      <c r="M48" s="21">
        <f t="shared" si="2"/>
        <v>315911.61900000001</v>
      </c>
    </row>
    <row r="49" spans="1:13" s="18" customFormat="1" x14ac:dyDescent="0.3">
      <c r="A49" s="174"/>
      <c r="B49" s="175"/>
      <c r="C49" s="175"/>
      <c r="D49" s="142" t="s">
        <v>6</v>
      </c>
      <c r="E49" s="29"/>
      <c r="F49" s="29"/>
      <c r="G49" s="29"/>
      <c r="H49" s="4"/>
      <c r="I49" s="4"/>
      <c r="J49" s="4"/>
      <c r="K49" s="4"/>
      <c r="L49" s="4"/>
      <c r="M49" s="4">
        <f t="shared" si="2"/>
        <v>0</v>
      </c>
    </row>
    <row r="50" spans="1:13" s="18" customFormat="1" x14ac:dyDescent="0.3">
      <c r="A50" s="174"/>
      <c r="B50" s="175"/>
      <c r="C50" s="175"/>
      <c r="D50" s="22" t="s">
        <v>47</v>
      </c>
      <c r="E50" s="30">
        <v>171</v>
      </c>
      <c r="F50" s="30">
        <v>196.83</v>
      </c>
      <c r="G50" s="30">
        <v>1582.75</v>
      </c>
      <c r="H50" s="4">
        <v>1416.8</v>
      </c>
      <c r="I50" s="4">
        <v>3334.2</v>
      </c>
      <c r="J50" s="4">
        <v>3334.2</v>
      </c>
      <c r="K50" s="4">
        <v>3197.2</v>
      </c>
      <c r="L50" s="4">
        <v>0</v>
      </c>
      <c r="M50" s="4">
        <f t="shared" si="2"/>
        <v>9865.5999999999985</v>
      </c>
    </row>
    <row r="51" spans="1:13" s="18" customFormat="1" x14ac:dyDescent="0.3">
      <c r="A51" s="174"/>
      <c r="B51" s="175"/>
      <c r="C51" s="175"/>
      <c r="D51" s="142" t="s">
        <v>48</v>
      </c>
      <c r="E51" s="29">
        <v>14748.9</v>
      </c>
      <c r="F51" s="29">
        <v>15715.7</v>
      </c>
      <c r="G51" s="29">
        <v>16374</v>
      </c>
      <c r="H51" s="4">
        <f>15555.1</f>
        <v>15555.1</v>
      </c>
      <c r="I51" s="4">
        <v>30523.232</v>
      </c>
      <c r="J51" s="4">
        <v>32872</v>
      </c>
      <c r="K51" s="4">
        <v>32569.1</v>
      </c>
      <c r="L51" s="4">
        <v>32569.1</v>
      </c>
      <c r="M51" s="4">
        <f t="shared" si="2"/>
        <v>128533.432</v>
      </c>
    </row>
    <row r="52" spans="1:13" s="18" customFormat="1" x14ac:dyDescent="0.3">
      <c r="A52" s="174"/>
      <c r="B52" s="175"/>
      <c r="C52" s="175"/>
      <c r="D52" s="142" t="s">
        <v>26</v>
      </c>
      <c r="E52" s="29">
        <v>28275.725999999999</v>
      </c>
      <c r="F52" s="29">
        <v>29443.69</v>
      </c>
      <c r="G52" s="29">
        <v>33476.061869999998</v>
      </c>
      <c r="H52" s="4">
        <v>30495.055</v>
      </c>
      <c r="I52" s="4">
        <v>43352.616000000002</v>
      </c>
      <c r="J52" s="4">
        <v>54532.065000000002</v>
      </c>
      <c r="K52" s="4">
        <v>39813.953000000001</v>
      </c>
      <c r="L52" s="4">
        <v>39813.953000000001</v>
      </c>
      <c r="M52" s="4">
        <f t="shared" si="2"/>
        <v>177512.58700000003</v>
      </c>
    </row>
    <row r="53" spans="1:13" s="18" customFormat="1" ht="48" x14ac:dyDescent="0.3">
      <c r="A53" s="174"/>
      <c r="B53" s="175"/>
      <c r="C53" s="175"/>
      <c r="D53" s="23" t="s">
        <v>49</v>
      </c>
      <c r="E53" s="31"/>
      <c r="F53" s="31"/>
      <c r="G53" s="31"/>
      <c r="H53" s="4"/>
      <c r="I53" s="4"/>
      <c r="J53" s="4"/>
      <c r="K53" s="4"/>
      <c r="L53" s="4"/>
      <c r="M53" s="4">
        <f t="shared" si="2"/>
        <v>0</v>
      </c>
    </row>
    <row r="54" spans="1:13" s="18" customFormat="1" x14ac:dyDescent="0.3">
      <c r="A54" s="174"/>
      <c r="B54" s="175"/>
      <c r="C54" s="175"/>
      <c r="D54" s="142" t="s">
        <v>7</v>
      </c>
      <c r="E54" s="29"/>
      <c r="F54" s="29"/>
      <c r="G54" s="29"/>
      <c r="H54" s="4"/>
      <c r="I54" s="4"/>
      <c r="J54" s="4"/>
      <c r="K54" s="4"/>
      <c r="L54" s="4"/>
      <c r="M54" s="4">
        <f t="shared" si="2"/>
        <v>0</v>
      </c>
    </row>
    <row r="55" spans="1:13" s="18" customFormat="1" ht="18.75" customHeight="1" x14ac:dyDescent="0.3">
      <c r="A55" s="174" t="s">
        <v>92</v>
      </c>
      <c r="B55" s="171" t="s">
        <v>146</v>
      </c>
      <c r="C55" s="175" t="s">
        <v>145</v>
      </c>
      <c r="D55" s="142" t="s">
        <v>23</v>
      </c>
      <c r="E55" s="29">
        <f t="shared" ref="E55:G55" si="13">E57+E58+E59</f>
        <v>43195.625999999997</v>
      </c>
      <c r="F55" s="29">
        <f t="shared" si="13"/>
        <v>45356.22</v>
      </c>
      <c r="G55" s="29">
        <f t="shared" si="13"/>
        <v>51432.811869999998</v>
      </c>
      <c r="H55" s="21">
        <f>H57+H58+H59</f>
        <v>47466.955000000002</v>
      </c>
      <c r="I55" s="21">
        <f t="shared" ref="I55:L55" si="14">I57+I58+I59</f>
        <v>534.55700000000002</v>
      </c>
      <c r="J55" s="21">
        <f t="shared" si="14"/>
        <v>1274.27548</v>
      </c>
      <c r="K55" s="21">
        <f t="shared" si="14"/>
        <v>543.625</v>
      </c>
      <c r="L55" s="21">
        <f t="shared" si="14"/>
        <v>543.625</v>
      </c>
      <c r="M55" s="21">
        <f t="shared" si="2"/>
        <v>2896.08248</v>
      </c>
    </row>
    <row r="56" spans="1:13" s="18" customFormat="1" x14ac:dyDescent="0.3">
      <c r="A56" s="174"/>
      <c r="B56" s="172"/>
      <c r="C56" s="175"/>
      <c r="D56" s="142" t="s">
        <v>6</v>
      </c>
      <c r="E56" s="29"/>
      <c r="F56" s="29"/>
      <c r="G56" s="29"/>
      <c r="H56" s="4"/>
      <c r="I56" s="4"/>
      <c r="J56" s="4"/>
      <c r="K56" s="4"/>
      <c r="L56" s="4"/>
      <c r="M56" s="4">
        <f t="shared" si="2"/>
        <v>0</v>
      </c>
    </row>
    <row r="57" spans="1:13" s="18" customFormat="1" x14ac:dyDescent="0.3">
      <c r="A57" s="174"/>
      <c r="B57" s="172"/>
      <c r="C57" s="175"/>
      <c r="D57" s="22" t="s">
        <v>47</v>
      </c>
      <c r="E57" s="30">
        <v>171</v>
      </c>
      <c r="F57" s="30">
        <v>196.83</v>
      </c>
      <c r="G57" s="30">
        <v>1582.75</v>
      </c>
      <c r="H57" s="4">
        <v>1416.8</v>
      </c>
      <c r="I57" s="4"/>
      <c r="J57" s="4"/>
      <c r="K57" s="4"/>
      <c r="L57" s="4"/>
      <c r="M57" s="4">
        <f t="shared" si="2"/>
        <v>0</v>
      </c>
    </row>
    <row r="58" spans="1:13" s="18" customFormat="1" x14ac:dyDescent="0.3">
      <c r="A58" s="174"/>
      <c r="B58" s="172"/>
      <c r="C58" s="175"/>
      <c r="D58" s="142" t="s">
        <v>48</v>
      </c>
      <c r="E58" s="29">
        <v>14748.9</v>
      </c>
      <c r="F58" s="29">
        <v>15715.7</v>
      </c>
      <c r="G58" s="29">
        <v>16374</v>
      </c>
      <c r="H58" s="4">
        <f>15555.1</f>
        <v>15555.1</v>
      </c>
      <c r="I58" s="4"/>
      <c r="J58" s="4"/>
      <c r="K58" s="4"/>
      <c r="L58" s="4"/>
      <c r="M58" s="4">
        <f t="shared" si="2"/>
        <v>0</v>
      </c>
    </row>
    <row r="59" spans="1:13" s="18" customFormat="1" x14ac:dyDescent="0.3">
      <c r="A59" s="174"/>
      <c r="B59" s="172"/>
      <c r="C59" s="175"/>
      <c r="D59" s="142" t="s">
        <v>26</v>
      </c>
      <c r="E59" s="29">
        <v>28275.725999999999</v>
      </c>
      <c r="F59" s="29">
        <v>29443.69</v>
      </c>
      <c r="G59" s="29">
        <v>33476.061869999998</v>
      </c>
      <c r="H59" s="4">
        <v>30495.055</v>
      </c>
      <c r="I59" s="4">
        <v>534.55700000000002</v>
      </c>
      <c r="J59" s="4">
        <f>543.625+730.65048</f>
        <v>1274.27548</v>
      </c>
      <c r="K59" s="4">
        <v>543.625</v>
      </c>
      <c r="L59" s="4">
        <v>543.625</v>
      </c>
      <c r="M59" s="4">
        <f t="shared" si="2"/>
        <v>2896.08248</v>
      </c>
    </row>
    <row r="60" spans="1:13" s="18" customFormat="1" ht="48" x14ac:dyDescent="0.3">
      <c r="A60" s="174"/>
      <c r="B60" s="172"/>
      <c r="C60" s="175"/>
      <c r="D60" s="23" t="s">
        <v>49</v>
      </c>
      <c r="E60" s="31"/>
      <c r="F60" s="31"/>
      <c r="G60" s="31"/>
      <c r="H60" s="4"/>
      <c r="I60" s="4"/>
      <c r="J60" s="4"/>
      <c r="K60" s="4"/>
      <c r="L60" s="4"/>
      <c r="M60" s="4">
        <f t="shared" si="2"/>
        <v>0</v>
      </c>
    </row>
    <row r="61" spans="1:13" s="18" customFormat="1" x14ac:dyDescent="0.3">
      <c r="A61" s="174"/>
      <c r="B61" s="173"/>
      <c r="C61" s="175"/>
      <c r="D61" s="142" t="s">
        <v>7</v>
      </c>
      <c r="E61" s="29"/>
      <c r="F61" s="29"/>
      <c r="G61" s="29"/>
      <c r="H61" s="4"/>
      <c r="I61" s="4"/>
      <c r="J61" s="4"/>
      <c r="K61" s="4"/>
      <c r="L61" s="4"/>
      <c r="M61" s="4">
        <f t="shared" si="2"/>
        <v>0</v>
      </c>
    </row>
  </sheetData>
  <mergeCells count="26">
    <mergeCell ref="A55:A61"/>
    <mergeCell ref="B55:B61"/>
    <mergeCell ref="C55:C61"/>
    <mergeCell ref="A48:A54"/>
    <mergeCell ref="M17:M18"/>
    <mergeCell ref="A20:A26"/>
    <mergeCell ref="B20:B26"/>
    <mergeCell ref="C20:C26"/>
    <mergeCell ref="A34:A40"/>
    <mergeCell ref="B34:B40"/>
    <mergeCell ref="C34:C40"/>
    <mergeCell ref="B48:B54"/>
    <mergeCell ref="C48:C54"/>
    <mergeCell ref="A10:M10"/>
    <mergeCell ref="A11:M11"/>
    <mergeCell ref="A12:M12"/>
    <mergeCell ref="A13:M13"/>
    <mergeCell ref="K7:M7"/>
    <mergeCell ref="A14:M14"/>
    <mergeCell ref="B27:B33"/>
    <mergeCell ref="C27:C33"/>
    <mergeCell ref="A17:A18"/>
    <mergeCell ref="B17:B18"/>
    <mergeCell ref="C17:C18"/>
    <mergeCell ref="D17:D18"/>
    <mergeCell ref="A15:M15"/>
  </mergeCells>
  <pageMargins left="0.78740157480314965" right="0.78740157480314965" top="1.1811023622047245" bottom="0.39370078740157483" header="0.31496062992125984" footer="0.31496062992125984"/>
  <pageSetup paperSize="9" scale="80" fitToHeight="0" orientation="landscape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9"/>
  <sheetViews>
    <sheetView view="pageBreakPreview" zoomScale="60" zoomScaleNormal="100" workbookViewId="0">
      <selection activeCell="K4" sqref="K4"/>
    </sheetView>
  </sheetViews>
  <sheetFormatPr defaultRowHeight="15.75" x14ac:dyDescent="0.25"/>
  <cols>
    <col min="1" max="1" width="6.375" style="154" customWidth="1"/>
    <col min="2" max="2" width="24.375" style="155" customWidth="1"/>
    <col min="3" max="3" width="11.75" style="155" customWidth="1"/>
    <col min="4" max="4" width="20.5" style="155" customWidth="1"/>
    <col min="5" max="5" width="7.5" style="155" customWidth="1"/>
    <col min="6" max="6" width="7.25" style="155" customWidth="1"/>
    <col min="7" max="8" width="8.5" style="155" customWidth="1"/>
    <col min="9" max="9" width="8.125" style="155" customWidth="1"/>
    <col min="10" max="10" width="8.375" style="155" customWidth="1"/>
    <col min="11" max="13" width="14.875" style="155" customWidth="1"/>
    <col min="14" max="16384" width="9" style="155"/>
  </cols>
  <sheetData>
    <row r="1" spans="1:13" ht="18.75" x14ac:dyDescent="0.3">
      <c r="K1" s="18" t="s">
        <v>156</v>
      </c>
    </row>
    <row r="2" spans="1:13" ht="18.75" x14ac:dyDescent="0.3">
      <c r="K2" s="18" t="s">
        <v>154</v>
      </c>
    </row>
    <row r="3" spans="1:13" ht="18.75" x14ac:dyDescent="0.3">
      <c r="K3" s="18" t="s">
        <v>155</v>
      </c>
    </row>
    <row r="4" spans="1:13" ht="18.75" x14ac:dyDescent="0.3">
      <c r="K4" s="18" t="s">
        <v>189</v>
      </c>
    </row>
    <row r="6" spans="1:13" ht="18.75" x14ac:dyDescent="0.25">
      <c r="J6" s="156"/>
      <c r="K6" s="157" t="s">
        <v>162</v>
      </c>
      <c r="L6" s="156"/>
      <c r="M6" s="156"/>
    </row>
    <row r="7" spans="1:13" ht="18.75" x14ac:dyDescent="0.25">
      <c r="J7" s="156"/>
      <c r="K7" s="157" t="s">
        <v>163</v>
      </c>
      <c r="L7" s="156"/>
      <c r="M7" s="156"/>
    </row>
    <row r="8" spans="1:13" ht="18.75" x14ac:dyDescent="0.25">
      <c r="J8" s="156"/>
      <c r="K8" s="157" t="s">
        <v>164</v>
      </c>
      <c r="L8" s="156"/>
      <c r="M8" s="156"/>
    </row>
    <row r="9" spans="1:13" ht="62.25" customHeight="1" x14ac:dyDescent="0.25">
      <c r="I9" s="158"/>
      <c r="J9" s="156"/>
      <c r="K9" s="177" t="s">
        <v>165</v>
      </c>
      <c r="L9" s="177"/>
      <c r="M9" s="177"/>
    </row>
    <row r="13" spans="1:13" ht="18.75" x14ac:dyDescent="0.25">
      <c r="A13" s="178" t="s">
        <v>1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ht="18.75" x14ac:dyDescent="0.25">
      <c r="A14" s="178" t="s">
        <v>166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</row>
    <row r="15" spans="1:13" ht="18.75" x14ac:dyDescent="0.25">
      <c r="A15" s="178" t="s">
        <v>167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</row>
    <row r="16" spans="1:13" ht="18.75" x14ac:dyDescent="0.25">
      <c r="A16" s="178" t="s">
        <v>168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</row>
    <row r="17" spans="1:13" ht="18.75" x14ac:dyDescent="0.25">
      <c r="A17" s="159"/>
    </row>
    <row r="18" spans="1:13" ht="18.75" x14ac:dyDescent="0.25">
      <c r="A18" s="176" t="s">
        <v>4</v>
      </c>
      <c r="B18" s="176" t="s">
        <v>169</v>
      </c>
      <c r="C18" s="176" t="s">
        <v>170</v>
      </c>
      <c r="D18" s="176">
        <v>2013</v>
      </c>
      <c r="E18" s="176" t="s">
        <v>171</v>
      </c>
      <c r="F18" s="176"/>
      <c r="G18" s="176"/>
      <c r="H18" s="176"/>
      <c r="I18" s="176"/>
      <c r="J18" s="176"/>
      <c r="K18" s="176"/>
      <c r="L18" s="176"/>
      <c r="M18" s="176"/>
    </row>
    <row r="19" spans="1:13" ht="18.75" x14ac:dyDescent="0.25">
      <c r="A19" s="176"/>
      <c r="B19" s="176"/>
      <c r="C19" s="176"/>
      <c r="D19" s="176"/>
      <c r="E19" s="176" t="s">
        <v>172</v>
      </c>
      <c r="F19" s="176" t="s">
        <v>173</v>
      </c>
      <c r="G19" s="180" t="s">
        <v>174</v>
      </c>
      <c r="H19" s="176" t="s">
        <v>36</v>
      </c>
      <c r="I19" s="176" t="s">
        <v>175</v>
      </c>
      <c r="J19" s="176" t="s">
        <v>176</v>
      </c>
      <c r="K19" s="176" t="s">
        <v>177</v>
      </c>
      <c r="L19" s="176"/>
      <c r="M19" s="176"/>
    </row>
    <row r="20" spans="1:13" ht="35.25" customHeight="1" x14ac:dyDescent="0.25">
      <c r="A20" s="176"/>
      <c r="B20" s="176"/>
      <c r="C20" s="176"/>
      <c r="D20" s="176"/>
      <c r="E20" s="176"/>
      <c r="F20" s="176"/>
      <c r="G20" s="180"/>
      <c r="H20" s="176"/>
      <c r="I20" s="176"/>
      <c r="J20" s="176"/>
      <c r="K20" s="160" t="s">
        <v>37</v>
      </c>
      <c r="L20" s="160">
        <v>2021</v>
      </c>
      <c r="M20" s="160" t="s">
        <v>178</v>
      </c>
    </row>
    <row r="21" spans="1:13" ht="18.75" x14ac:dyDescent="0.25">
      <c r="A21" s="160">
        <v>1</v>
      </c>
      <c r="B21" s="160">
        <v>2</v>
      </c>
      <c r="C21" s="160">
        <v>3</v>
      </c>
      <c r="D21" s="160">
        <v>4</v>
      </c>
      <c r="E21" s="160">
        <v>5</v>
      </c>
      <c r="F21" s="160">
        <v>6</v>
      </c>
      <c r="G21" s="160">
        <v>7</v>
      </c>
      <c r="H21" s="160">
        <v>8</v>
      </c>
      <c r="I21" s="160">
        <v>9</v>
      </c>
      <c r="J21" s="160">
        <v>10</v>
      </c>
      <c r="K21" s="160">
        <v>11</v>
      </c>
      <c r="L21" s="160">
        <v>12</v>
      </c>
      <c r="M21" s="160">
        <v>13</v>
      </c>
    </row>
    <row r="22" spans="1:13" ht="49.5" customHeight="1" x14ac:dyDescent="0.25">
      <c r="A22" s="160">
        <v>1</v>
      </c>
      <c r="B22" s="179" t="s">
        <v>179</v>
      </c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1:13" ht="18.75" x14ac:dyDescent="0.25">
      <c r="A23" s="161"/>
      <c r="B23" s="162" t="s">
        <v>180</v>
      </c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</row>
    <row r="24" spans="1:13" ht="120" customHeight="1" x14ac:dyDescent="0.25">
      <c r="A24" s="163" t="s">
        <v>181</v>
      </c>
      <c r="B24" s="162" t="s">
        <v>182</v>
      </c>
      <c r="C24" s="160" t="s">
        <v>183</v>
      </c>
      <c r="D24" s="160">
        <v>0</v>
      </c>
      <c r="E24" s="162">
        <v>0</v>
      </c>
      <c r="F24" s="162">
        <v>0</v>
      </c>
      <c r="G24" s="162">
        <v>0</v>
      </c>
      <c r="H24" s="162">
        <v>0</v>
      </c>
      <c r="I24" s="162">
        <v>0</v>
      </c>
      <c r="J24" s="162">
        <v>0</v>
      </c>
      <c r="K24" s="162">
        <v>826</v>
      </c>
      <c r="L24" s="162">
        <v>830</v>
      </c>
      <c r="M24" s="162">
        <v>835</v>
      </c>
    </row>
    <row r="25" spans="1:13" ht="60" customHeight="1" x14ac:dyDescent="0.25">
      <c r="A25" s="160">
        <v>2</v>
      </c>
      <c r="B25" s="179" t="s">
        <v>185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</row>
    <row r="26" spans="1:13" ht="18.75" x14ac:dyDescent="0.25">
      <c r="A26" s="161"/>
      <c r="B26" s="162" t="s">
        <v>180</v>
      </c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</row>
    <row r="27" spans="1:13" ht="56.25" x14ac:dyDescent="0.25">
      <c r="A27" s="163" t="s">
        <v>186</v>
      </c>
      <c r="B27" s="162" t="s">
        <v>187</v>
      </c>
      <c r="C27" s="160" t="s">
        <v>188</v>
      </c>
      <c r="D27" s="160">
        <v>0</v>
      </c>
      <c r="E27" s="162">
        <v>0</v>
      </c>
      <c r="F27" s="162">
        <v>0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4">
        <v>730.65048000000002</v>
      </c>
      <c r="M27" s="162">
        <v>835</v>
      </c>
    </row>
    <row r="28" spans="1:13" ht="18.75" x14ac:dyDescent="0.25">
      <c r="A28" s="159"/>
    </row>
    <row r="29" spans="1:13" ht="18.75" x14ac:dyDescent="0.25">
      <c r="A29" s="159"/>
    </row>
  </sheetData>
  <mergeCells count="19">
    <mergeCell ref="B22:M22"/>
    <mergeCell ref="B25:M25"/>
    <mergeCell ref="E19:E20"/>
    <mergeCell ref="F19:F20"/>
    <mergeCell ref="G19:G20"/>
    <mergeCell ref="H19:H20"/>
    <mergeCell ref="I19:I20"/>
    <mergeCell ref="J19:J20"/>
    <mergeCell ref="K9:M9"/>
    <mergeCell ref="A13:M13"/>
    <mergeCell ref="A14:M14"/>
    <mergeCell ref="A15:M15"/>
    <mergeCell ref="A16:M16"/>
    <mergeCell ref="A18:A20"/>
    <mergeCell ref="B18:B20"/>
    <mergeCell ref="C18:C20"/>
    <mergeCell ref="D18:D20"/>
    <mergeCell ref="E18:M18"/>
    <mergeCell ref="K19:M1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3"/>
  <sheetViews>
    <sheetView view="pageBreakPreview" zoomScaleNormal="70" zoomScaleSheetLayoutView="100" workbookViewId="0">
      <selection activeCell="L4" sqref="L4"/>
    </sheetView>
  </sheetViews>
  <sheetFormatPr defaultRowHeight="18.75" x14ac:dyDescent="0.25"/>
  <cols>
    <col min="1" max="1" width="4.75" style="14" customWidth="1"/>
    <col min="2" max="2" width="43.75" style="49" customWidth="1"/>
    <col min="3" max="3" width="18.5" style="49" customWidth="1"/>
    <col min="4" max="5" width="7.375" style="49" customWidth="1"/>
    <col min="6" max="6" width="17.75" style="49" customWidth="1"/>
    <col min="7" max="7" width="5.75" style="49" customWidth="1"/>
    <col min="8" max="8" width="14.25" style="49" customWidth="1"/>
    <col min="9" max="11" width="13.75" style="49" bestFit="1" customWidth="1"/>
    <col min="12" max="12" width="20" style="49" customWidth="1"/>
    <col min="13" max="13" width="24.5" style="49" customWidth="1"/>
    <col min="14" max="16384" width="9" style="49"/>
  </cols>
  <sheetData>
    <row r="1" spans="1:13" s="13" customFormat="1" x14ac:dyDescent="0.3">
      <c r="A1" s="136"/>
      <c r="C1" s="136"/>
      <c r="L1" s="18" t="s">
        <v>157</v>
      </c>
    </row>
    <row r="2" spans="1:13" s="13" customFormat="1" x14ac:dyDescent="0.3">
      <c r="A2" s="136"/>
      <c r="C2" s="136"/>
      <c r="L2" s="18" t="s">
        <v>154</v>
      </c>
    </row>
    <row r="3" spans="1:13" s="13" customFormat="1" x14ac:dyDescent="0.3">
      <c r="A3" s="136"/>
      <c r="C3" s="136"/>
      <c r="L3" s="18" t="s">
        <v>155</v>
      </c>
    </row>
    <row r="4" spans="1:13" s="13" customFormat="1" x14ac:dyDescent="0.3">
      <c r="A4" s="136"/>
      <c r="C4" s="136"/>
      <c r="L4" s="18" t="s">
        <v>189</v>
      </c>
    </row>
    <row r="5" spans="1:13" x14ac:dyDescent="0.25">
      <c r="A5" s="135"/>
    </row>
    <row r="6" spans="1:13" ht="63.75" customHeight="1" x14ac:dyDescent="0.25">
      <c r="L6" s="165" t="s">
        <v>74</v>
      </c>
      <c r="M6" s="165"/>
    </row>
    <row r="9" spans="1:13" x14ac:dyDescent="0.25">
      <c r="A9" s="168" t="s">
        <v>1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</row>
    <row r="10" spans="1:13" x14ac:dyDescent="0.25">
      <c r="A10" s="168" t="s">
        <v>73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</row>
    <row r="12" spans="1:13" ht="18.75" customHeight="1" x14ac:dyDescent="0.25">
      <c r="A12" s="167" t="s">
        <v>4</v>
      </c>
      <c r="B12" s="167" t="s">
        <v>32</v>
      </c>
      <c r="C12" s="167" t="s">
        <v>11</v>
      </c>
      <c r="D12" s="167" t="s">
        <v>9</v>
      </c>
      <c r="E12" s="167"/>
      <c r="F12" s="167"/>
      <c r="G12" s="167"/>
      <c r="H12" s="185" t="s">
        <v>33</v>
      </c>
      <c r="I12" s="186"/>
      <c r="J12" s="186"/>
      <c r="K12" s="186"/>
      <c r="L12" s="187"/>
      <c r="M12" s="167" t="s">
        <v>34</v>
      </c>
    </row>
    <row r="13" spans="1:13" ht="117.75" customHeight="1" x14ac:dyDescent="0.25">
      <c r="A13" s="167"/>
      <c r="B13" s="167"/>
      <c r="C13" s="167"/>
      <c r="D13" s="2" t="s">
        <v>11</v>
      </c>
      <c r="E13" s="2" t="s">
        <v>12</v>
      </c>
      <c r="F13" s="2" t="s">
        <v>13</v>
      </c>
      <c r="G13" s="2" t="s">
        <v>14</v>
      </c>
      <c r="H13" s="118">
        <v>2020</v>
      </c>
      <c r="I13" s="2">
        <v>2021</v>
      </c>
      <c r="J13" s="2">
        <v>2022</v>
      </c>
      <c r="K13" s="2">
        <v>2023</v>
      </c>
      <c r="L13" s="2" t="s">
        <v>35</v>
      </c>
      <c r="M13" s="167"/>
    </row>
    <row r="14" spans="1:13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118">
        <v>8</v>
      </c>
      <c r="I14" s="118">
        <v>9</v>
      </c>
      <c r="J14" s="118">
        <v>10</v>
      </c>
      <c r="K14" s="118">
        <v>11</v>
      </c>
      <c r="L14" s="118">
        <v>12</v>
      </c>
      <c r="M14" s="118">
        <v>13</v>
      </c>
    </row>
    <row r="15" spans="1:13" s="50" customFormat="1" ht="27.75" customHeight="1" x14ac:dyDescent="0.25">
      <c r="A15" s="181" t="s">
        <v>78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4"/>
    </row>
    <row r="16" spans="1:13" s="50" customFormat="1" ht="33" customHeight="1" x14ac:dyDescent="0.25">
      <c r="A16" s="181" t="s">
        <v>138</v>
      </c>
      <c r="B16" s="182"/>
      <c r="C16" s="182"/>
      <c r="D16" s="182"/>
      <c r="E16" s="182"/>
      <c r="F16" s="182"/>
      <c r="G16" s="182"/>
      <c r="H16" s="183"/>
      <c r="I16" s="183"/>
      <c r="J16" s="183"/>
      <c r="K16" s="183"/>
      <c r="L16" s="182"/>
      <c r="M16" s="184"/>
    </row>
    <row r="17" spans="1:13" ht="111.75" customHeight="1" x14ac:dyDescent="0.25">
      <c r="A17" s="15" t="s">
        <v>2</v>
      </c>
      <c r="B17" s="7" t="s">
        <v>75</v>
      </c>
      <c r="C17" s="6" t="s">
        <v>46</v>
      </c>
      <c r="D17" s="2">
        <v>242</v>
      </c>
      <c r="E17" s="51" t="s">
        <v>77</v>
      </c>
      <c r="F17" s="2">
        <v>1110081620</v>
      </c>
      <c r="G17" s="47">
        <v>244</v>
      </c>
      <c r="H17" s="117">
        <v>3875.875</v>
      </c>
      <c r="I17" s="117">
        <v>0</v>
      </c>
      <c r="J17" s="117">
        <v>0</v>
      </c>
      <c r="K17" s="117">
        <v>0</v>
      </c>
      <c r="L17" s="115">
        <f>SUM(H17:K17)</f>
        <v>3875.875</v>
      </c>
      <c r="M17" s="1" t="s">
        <v>87</v>
      </c>
    </row>
    <row r="18" spans="1:13" ht="111.75" customHeight="1" x14ac:dyDescent="0.25">
      <c r="A18" s="150" t="s">
        <v>40</v>
      </c>
      <c r="B18" s="7" t="s">
        <v>75</v>
      </c>
      <c r="C18" s="138" t="s">
        <v>46</v>
      </c>
      <c r="D18" s="137">
        <v>242</v>
      </c>
      <c r="E18" s="51" t="s">
        <v>77</v>
      </c>
      <c r="F18" s="137">
        <v>1110081620</v>
      </c>
      <c r="G18" s="139">
        <v>247</v>
      </c>
      <c r="H18" s="117">
        <v>0</v>
      </c>
      <c r="I18" s="149">
        <v>6075.3140000000003</v>
      </c>
      <c r="J18" s="149">
        <v>5054.7470000000003</v>
      </c>
      <c r="K18" s="149">
        <v>5054.7470000000003</v>
      </c>
      <c r="L18" s="115">
        <f>SUM(H18:K18)</f>
        <v>16184.808000000001</v>
      </c>
      <c r="M18" s="1" t="s">
        <v>87</v>
      </c>
    </row>
    <row r="19" spans="1:13" ht="80.25" customHeight="1" x14ac:dyDescent="0.25">
      <c r="A19" s="15" t="s">
        <v>41</v>
      </c>
      <c r="B19" s="53" t="s">
        <v>54</v>
      </c>
      <c r="C19" s="6" t="s">
        <v>46</v>
      </c>
      <c r="D19" s="2">
        <v>242</v>
      </c>
      <c r="E19" s="51" t="s">
        <v>77</v>
      </c>
      <c r="F19" s="2">
        <v>1110081630</v>
      </c>
      <c r="G19" s="2">
        <v>244</v>
      </c>
      <c r="H19" s="116">
        <v>0</v>
      </c>
      <c r="I19" s="116">
        <v>0</v>
      </c>
      <c r="J19" s="116">
        <v>0</v>
      </c>
      <c r="K19" s="116">
        <v>0</v>
      </c>
      <c r="L19" s="115">
        <f t="shared" ref="L19:L22" si="0">SUM(H19:K19)</f>
        <v>0</v>
      </c>
      <c r="M19" s="1" t="s">
        <v>90</v>
      </c>
    </row>
    <row r="20" spans="1:13" ht="84" customHeight="1" x14ac:dyDescent="0.25">
      <c r="A20" s="15" t="s">
        <v>42</v>
      </c>
      <c r="B20" s="7" t="s">
        <v>55</v>
      </c>
      <c r="C20" s="6" t="s">
        <v>46</v>
      </c>
      <c r="D20" s="2">
        <v>242</v>
      </c>
      <c r="E20" s="51" t="s">
        <v>77</v>
      </c>
      <c r="F20" s="2">
        <v>1110081640</v>
      </c>
      <c r="G20" s="2">
        <v>244</v>
      </c>
      <c r="H20" s="52">
        <v>0</v>
      </c>
      <c r="I20" s="52">
        <v>0</v>
      </c>
      <c r="J20" s="52">
        <v>0</v>
      </c>
      <c r="K20" s="52">
        <v>0</v>
      </c>
      <c r="L20" s="115">
        <f t="shared" si="0"/>
        <v>0</v>
      </c>
      <c r="M20" s="1" t="s">
        <v>88</v>
      </c>
    </row>
    <row r="21" spans="1:13" ht="318.75" customHeight="1" x14ac:dyDescent="0.25">
      <c r="A21" s="15" t="s">
        <v>92</v>
      </c>
      <c r="B21" s="7" t="s">
        <v>76</v>
      </c>
      <c r="C21" s="6" t="s">
        <v>46</v>
      </c>
      <c r="D21" s="2">
        <v>242</v>
      </c>
      <c r="E21" s="51" t="s">
        <v>77</v>
      </c>
      <c r="F21" s="2">
        <v>1110081650</v>
      </c>
      <c r="G21" s="2">
        <v>244</v>
      </c>
      <c r="H21" s="52">
        <f>'пр 7 к МП'!I27-'пр 2 к ПП1'!H17</f>
        <v>17912.981</v>
      </c>
      <c r="I21" s="52">
        <f>'пр 7 к МП'!J27-'пр 2 к ПП1'!I17-I18</f>
        <v>41467.980629999998</v>
      </c>
      <c r="J21" s="52">
        <f>'пр 7 к МП'!K27-'пр 2 к ПП1'!J17-J18</f>
        <v>9672.4979999999996</v>
      </c>
      <c r="K21" s="52">
        <f>'пр 7 к МП'!L27-'пр 2 к ПП1'!K17-K18</f>
        <v>9672.4979999999996</v>
      </c>
      <c r="L21" s="115">
        <f t="shared" si="0"/>
        <v>78725.95762999999</v>
      </c>
      <c r="M21" s="1" t="s">
        <v>140</v>
      </c>
    </row>
    <row r="22" spans="1:13" s="57" customFormat="1" x14ac:dyDescent="0.25">
      <c r="A22" s="54"/>
      <c r="B22" s="6" t="s">
        <v>53</v>
      </c>
      <c r="C22" s="54" t="s">
        <v>16</v>
      </c>
      <c r="D22" s="54" t="s">
        <v>16</v>
      </c>
      <c r="E22" s="54" t="s">
        <v>16</v>
      </c>
      <c r="F22" s="54" t="s">
        <v>16</v>
      </c>
      <c r="G22" s="55" t="s">
        <v>16</v>
      </c>
      <c r="H22" s="56">
        <f>SUM(H17:H21)</f>
        <v>21788.856</v>
      </c>
      <c r="I22" s="56">
        <f>SUM(I17:I21)</f>
        <v>47543.294629999997</v>
      </c>
      <c r="J22" s="56">
        <f>SUM(J17:J21)</f>
        <v>14727.244999999999</v>
      </c>
      <c r="K22" s="56">
        <f>SUM(K17:K21)</f>
        <v>14727.244999999999</v>
      </c>
      <c r="L22" s="125">
        <f t="shared" si="0"/>
        <v>98786.64062999998</v>
      </c>
      <c r="M22" s="55"/>
    </row>
    <row r="26" spans="1:13" x14ac:dyDescent="0.25">
      <c r="I26" s="58"/>
      <c r="J26" s="58"/>
      <c r="K26" s="58"/>
      <c r="L26" s="58"/>
    </row>
    <row r="27" spans="1:13" x14ac:dyDescent="0.25">
      <c r="I27" s="58"/>
      <c r="J27" s="58"/>
      <c r="K27" s="58"/>
      <c r="L27" s="58"/>
    </row>
    <row r="28" spans="1:13" x14ac:dyDescent="0.25">
      <c r="I28" s="58"/>
      <c r="J28" s="58"/>
      <c r="K28" s="58"/>
      <c r="L28" s="58"/>
    </row>
    <row r="29" spans="1:13" x14ac:dyDescent="0.25">
      <c r="I29" s="58"/>
      <c r="J29" s="58"/>
      <c r="K29" s="58"/>
      <c r="L29" s="58"/>
    </row>
    <row r="30" spans="1:13" x14ac:dyDescent="0.25">
      <c r="I30" s="59"/>
      <c r="J30" s="59"/>
      <c r="K30" s="59"/>
      <c r="L30" s="59"/>
    </row>
    <row r="31" spans="1:13" x14ac:dyDescent="0.25">
      <c r="I31" s="58"/>
      <c r="J31" s="58"/>
      <c r="K31" s="58"/>
      <c r="L31" s="58"/>
    </row>
    <row r="32" spans="1:13" x14ac:dyDescent="0.25">
      <c r="I32" s="58"/>
      <c r="J32" s="58"/>
      <c r="K32" s="58"/>
      <c r="L32" s="58"/>
    </row>
    <row r="33" spans="9:12" x14ac:dyDescent="0.25">
      <c r="I33" s="58"/>
      <c r="J33" s="58"/>
      <c r="K33" s="58"/>
      <c r="L33" s="58"/>
    </row>
  </sheetData>
  <autoFilter ref="A12:M21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11">
    <mergeCell ref="M12:M13"/>
    <mergeCell ref="A16:M16"/>
    <mergeCell ref="A15:M15"/>
    <mergeCell ref="L6:M6"/>
    <mergeCell ref="A9:M9"/>
    <mergeCell ref="A10:M10"/>
    <mergeCell ref="A12:A13"/>
    <mergeCell ref="B12:B13"/>
    <mergeCell ref="C12:C13"/>
    <mergeCell ref="D12:G12"/>
    <mergeCell ref="H12:L12"/>
  </mergeCells>
  <pageMargins left="0.78740157480314965" right="0.78740157480314965" top="1.1811023622047245" bottom="0.39370078740157483" header="0.31496062992125984" footer="0.31496062992125984"/>
  <pageSetup paperSize="9"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0"/>
  <sheetViews>
    <sheetView view="pageBreakPreview" zoomScaleNormal="70" zoomScaleSheetLayoutView="100" workbookViewId="0">
      <selection activeCell="L4" sqref="L4"/>
    </sheetView>
  </sheetViews>
  <sheetFormatPr defaultRowHeight="18.75" x14ac:dyDescent="0.25"/>
  <cols>
    <col min="1" max="1" width="4.75" style="14" customWidth="1"/>
    <col min="2" max="2" width="49.625" style="49" customWidth="1"/>
    <col min="3" max="3" width="18.5" style="49" customWidth="1"/>
    <col min="4" max="5" width="7.375" style="49" customWidth="1"/>
    <col min="6" max="6" width="17.75" style="49" customWidth="1"/>
    <col min="7" max="7" width="5.75" style="49" customWidth="1"/>
    <col min="8" max="8" width="13.125" style="49" customWidth="1"/>
    <col min="9" max="11" width="13.75" style="49" bestFit="1" customWidth="1"/>
    <col min="12" max="12" width="20" style="49" customWidth="1"/>
    <col min="13" max="13" width="24.5" style="49" customWidth="1"/>
    <col min="14" max="16384" width="9" style="49"/>
  </cols>
  <sheetData>
    <row r="1" spans="1:13" s="13" customFormat="1" x14ac:dyDescent="0.3">
      <c r="A1" s="136"/>
      <c r="C1" s="136"/>
      <c r="L1" s="18" t="s">
        <v>105</v>
      </c>
    </row>
    <row r="2" spans="1:13" s="13" customFormat="1" x14ac:dyDescent="0.3">
      <c r="A2" s="136"/>
      <c r="C2" s="136"/>
      <c r="L2" s="18" t="s">
        <v>154</v>
      </c>
    </row>
    <row r="3" spans="1:13" s="13" customFormat="1" x14ac:dyDescent="0.3">
      <c r="A3" s="136"/>
      <c r="C3" s="136"/>
      <c r="L3" s="18" t="s">
        <v>155</v>
      </c>
    </row>
    <row r="4" spans="1:13" s="13" customFormat="1" x14ac:dyDescent="0.3">
      <c r="A4" s="136"/>
      <c r="C4" s="136"/>
      <c r="L4" s="18" t="s">
        <v>190</v>
      </c>
    </row>
    <row r="5" spans="1:13" x14ac:dyDescent="0.25">
      <c r="A5" s="135"/>
    </row>
    <row r="6" spans="1:13" ht="57" customHeight="1" x14ac:dyDescent="0.25">
      <c r="L6" s="165" t="s">
        <v>79</v>
      </c>
      <c r="M6" s="165"/>
    </row>
    <row r="9" spans="1:13" x14ac:dyDescent="0.25">
      <c r="A9" s="168" t="s">
        <v>1</v>
      </c>
      <c r="B9" s="168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</row>
    <row r="10" spans="1:13" x14ac:dyDescent="0.25">
      <c r="A10" s="168" t="s">
        <v>80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</row>
    <row r="12" spans="1:13" s="48" customFormat="1" ht="32.25" customHeight="1" x14ac:dyDescent="0.25">
      <c r="A12" s="167" t="s">
        <v>4</v>
      </c>
      <c r="B12" s="167" t="s">
        <v>32</v>
      </c>
      <c r="C12" s="167" t="s">
        <v>11</v>
      </c>
      <c r="D12" s="167" t="s">
        <v>9</v>
      </c>
      <c r="E12" s="167"/>
      <c r="F12" s="167"/>
      <c r="G12" s="167"/>
      <c r="H12" s="185" t="s">
        <v>33</v>
      </c>
      <c r="I12" s="186"/>
      <c r="J12" s="186"/>
      <c r="K12" s="186"/>
      <c r="L12" s="187"/>
      <c r="M12" s="167" t="s">
        <v>34</v>
      </c>
    </row>
    <row r="13" spans="1:13" s="48" customFormat="1" ht="85.5" customHeight="1" x14ac:dyDescent="0.25">
      <c r="A13" s="167"/>
      <c r="B13" s="167"/>
      <c r="C13" s="167"/>
      <c r="D13" s="2" t="s">
        <v>11</v>
      </c>
      <c r="E13" s="2" t="s">
        <v>12</v>
      </c>
      <c r="F13" s="2" t="s">
        <v>13</v>
      </c>
      <c r="G13" s="2" t="s">
        <v>14</v>
      </c>
      <c r="H13" s="118">
        <v>2020</v>
      </c>
      <c r="I13" s="2">
        <v>2021</v>
      </c>
      <c r="J13" s="2">
        <v>2022</v>
      </c>
      <c r="K13" s="2">
        <v>2022</v>
      </c>
      <c r="L13" s="2" t="s">
        <v>35</v>
      </c>
      <c r="M13" s="167"/>
    </row>
    <row r="14" spans="1:13" s="48" customFormat="1" ht="15.75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118">
        <v>8</v>
      </c>
      <c r="I14" s="118">
        <v>9</v>
      </c>
      <c r="J14" s="118">
        <v>10</v>
      </c>
      <c r="K14" s="118">
        <v>11</v>
      </c>
      <c r="L14" s="118">
        <v>12</v>
      </c>
      <c r="M14" s="118">
        <v>13</v>
      </c>
    </row>
    <row r="15" spans="1:13" s="60" customFormat="1" ht="29.25" customHeight="1" x14ac:dyDescent="0.25">
      <c r="A15" s="190" t="s">
        <v>82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2"/>
    </row>
    <row r="16" spans="1:13" s="60" customFormat="1" ht="19.5" customHeight="1" x14ac:dyDescent="0.25">
      <c r="A16" s="190" t="s">
        <v>81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2"/>
    </row>
    <row r="17" spans="1:13" s="48" customFormat="1" ht="78.75" x14ac:dyDescent="0.25">
      <c r="A17" s="2" t="s">
        <v>2</v>
      </c>
      <c r="B17" s="16" t="s">
        <v>102</v>
      </c>
      <c r="C17" s="6" t="s">
        <v>46</v>
      </c>
      <c r="D17" s="2">
        <v>242</v>
      </c>
      <c r="E17" s="51" t="s">
        <v>77</v>
      </c>
      <c r="F17" s="2">
        <v>1120081660</v>
      </c>
      <c r="G17" s="2">
        <v>360</v>
      </c>
      <c r="H17" s="61">
        <f>'пр 7 к МП'!I38</f>
        <v>387.69400000000002</v>
      </c>
      <c r="I17" s="61">
        <f>'пр 7 к МП'!J38</f>
        <v>351.255</v>
      </c>
      <c r="J17" s="61">
        <f>'пр 7 к МП'!K38</f>
        <v>351.255</v>
      </c>
      <c r="K17" s="61">
        <f>'пр 7 к МП'!L38</f>
        <v>351.255</v>
      </c>
      <c r="L17" s="61">
        <f>SUM(H17:K17)</f>
        <v>1441.4590000000003</v>
      </c>
      <c r="M17" s="188" t="s">
        <v>83</v>
      </c>
    </row>
    <row r="18" spans="1:13" s="48" customFormat="1" ht="47.25" x14ac:dyDescent="0.25">
      <c r="A18" s="2" t="s">
        <v>40</v>
      </c>
      <c r="B18" s="16" t="s">
        <v>102</v>
      </c>
      <c r="C18" s="6" t="s">
        <v>38</v>
      </c>
      <c r="D18" s="2">
        <v>241</v>
      </c>
      <c r="E18" s="2">
        <v>1403</v>
      </c>
      <c r="F18" s="2">
        <v>1120081660</v>
      </c>
      <c r="G18" s="2">
        <v>540</v>
      </c>
      <c r="H18" s="61">
        <f>'пр 7 к МП'!I39</f>
        <v>1167.5540000000001</v>
      </c>
      <c r="I18" s="61">
        <f>'пр 7 к МП'!J39</f>
        <v>1374.12851</v>
      </c>
      <c r="J18" s="61">
        <f>'пр 7 к МП'!K39</f>
        <v>1124.2650000000001</v>
      </c>
      <c r="K18" s="61">
        <f>'пр 7 к МП'!L39</f>
        <v>1124.2650000000001</v>
      </c>
      <c r="L18" s="61">
        <f t="shared" ref="L18:L19" si="0">SUM(H18:K18)</f>
        <v>4790.2125100000003</v>
      </c>
      <c r="M18" s="189"/>
    </row>
    <row r="19" spans="1:13" s="48" customFormat="1" ht="65.25" customHeight="1" x14ac:dyDescent="0.25">
      <c r="A19" s="2" t="s">
        <v>41</v>
      </c>
      <c r="B19" s="16" t="s">
        <v>142</v>
      </c>
      <c r="C19" s="6" t="s">
        <v>38</v>
      </c>
      <c r="D19" s="2">
        <v>242</v>
      </c>
      <c r="E19" s="51" t="s">
        <v>39</v>
      </c>
      <c r="F19" s="2">
        <v>1120083660</v>
      </c>
      <c r="G19" s="2">
        <v>814</v>
      </c>
      <c r="H19" s="62">
        <v>0</v>
      </c>
      <c r="I19" s="61">
        <v>0</v>
      </c>
      <c r="J19" s="61">
        <v>0</v>
      </c>
      <c r="K19" s="61">
        <v>0</v>
      </c>
      <c r="L19" s="61">
        <f t="shared" si="0"/>
        <v>0</v>
      </c>
      <c r="M19" s="63" t="s">
        <v>137</v>
      </c>
    </row>
    <row r="20" spans="1:13" s="67" customFormat="1" x14ac:dyDescent="0.25">
      <c r="A20" s="64"/>
      <c r="B20" s="65" t="s">
        <v>53</v>
      </c>
      <c r="C20" s="64" t="s">
        <v>16</v>
      </c>
      <c r="D20" s="64" t="s">
        <v>16</v>
      </c>
      <c r="E20" s="64" t="s">
        <v>16</v>
      </c>
      <c r="F20" s="64" t="s">
        <v>16</v>
      </c>
      <c r="G20" s="64" t="s">
        <v>16</v>
      </c>
      <c r="H20" s="66">
        <f>SUM(H17:H19)</f>
        <v>1555.248</v>
      </c>
      <c r="I20" s="66">
        <f>SUM(I17:I19)</f>
        <v>1725.3835100000001</v>
      </c>
      <c r="J20" s="66">
        <f>SUM(J17:J18)</f>
        <v>1475.52</v>
      </c>
      <c r="K20" s="66">
        <f>SUM(K17:K18)</f>
        <v>1475.52</v>
      </c>
      <c r="L20" s="66">
        <f>SUM(H20:K20)</f>
        <v>6231.6715100000001</v>
      </c>
      <c r="M20" s="64" t="s">
        <v>16</v>
      </c>
    </row>
  </sheetData>
  <autoFilter ref="A12:M21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12">
    <mergeCell ref="M17:M18"/>
    <mergeCell ref="A16:M16"/>
    <mergeCell ref="L6:M6"/>
    <mergeCell ref="A9:M9"/>
    <mergeCell ref="A10:M10"/>
    <mergeCell ref="A12:A13"/>
    <mergeCell ref="B12:B13"/>
    <mergeCell ref="C12:C13"/>
    <mergeCell ref="D12:G12"/>
    <mergeCell ref="M12:M13"/>
    <mergeCell ref="A15:M15"/>
    <mergeCell ref="H12:L12"/>
  </mergeCells>
  <pageMargins left="0.78740157480314965" right="0.78740157480314965" top="1.1811023622047245" bottom="0.39370078740157483" header="0.31496062992125984" footer="0.31496062992125984"/>
  <pageSetup paperSize="9" scale="57" fitToHeight="0" orientation="landscape" r:id="rId1"/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2"/>
  <sheetViews>
    <sheetView tabSelected="1" view="pageBreakPreview" zoomScaleNormal="100" zoomScaleSheetLayoutView="100" workbookViewId="0">
      <selection activeCell="L4" sqref="L4"/>
    </sheetView>
  </sheetViews>
  <sheetFormatPr defaultRowHeight="18.75" x14ac:dyDescent="0.25"/>
  <cols>
    <col min="1" max="1" width="5.625" style="49" customWidth="1"/>
    <col min="2" max="2" width="49.625" style="49" customWidth="1"/>
    <col min="3" max="3" width="27" style="49" customWidth="1"/>
    <col min="4" max="5" width="7.375" style="49" customWidth="1"/>
    <col min="6" max="6" width="17.75" style="49" customWidth="1"/>
    <col min="7" max="7" width="5.75" style="49" customWidth="1"/>
    <col min="8" max="8" width="14.625" style="49" customWidth="1"/>
    <col min="9" max="9" width="16.625" style="49" bestFit="1" customWidth="1"/>
    <col min="10" max="10" width="13.75" style="49" bestFit="1" customWidth="1"/>
    <col min="11" max="11" width="15.5" style="49" bestFit="1" customWidth="1"/>
    <col min="12" max="12" width="16.125" style="49" customWidth="1"/>
    <col min="13" max="13" width="30.875" style="87" customWidth="1"/>
    <col min="14" max="16384" width="9" style="49"/>
  </cols>
  <sheetData>
    <row r="1" spans="1:13" s="13" customFormat="1" x14ac:dyDescent="0.3">
      <c r="A1" s="136"/>
      <c r="C1" s="136"/>
      <c r="L1" s="18" t="s">
        <v>107</v>
      </c>
    </row>
    <row r="2" spans="1:13" s="13" customFormat="1" x14ac:dyDescent="0.3">
      <c r="A2" s="136"/>
      <c r="C2" s="136"/>
      <c r="L2" s="18" t="s">
        <v>154</v>
      </c>
    </row>
    <row r="3" spans="1:13" s="13" customFormat="1" x14ac:dyDescent="0.3">
      <c r="A3" s="136"/>
      <c r="C3" s="136"/>
      <c r="L3" s="18" t="s">
        <v>155</v>
      </c>
    </row>
    <row r="4" spans="1:13" s="13" customFormat="1" x14ac:dyDescent="0.3">
      <c r="A4" s="136"/>
      <c r="C4" s="136"/>
      <c r="L4" s="18" t="s">
        <v>191</v>
      </c>
    </row>
    <row r="5" spans="1:13" x14ac:dyDescent="0.25">
      <c r="M5" s="70"/>
    </row>
    <row r="6" spans="1:13" ht="84" customHeight="1" x14ac:dyDescent="0.25">
      <c r="A6" s="70"/>
      <c r="B6" s="70" t="s">
        <v>103</v>
      </c>
      <c r="C6" s="70"/>
      <c r="D6" s="70"/>
      <c r="E6" s="70"/>
      <c r="F6" s="70" t="s">
        <v>104</v>
      </c>
      <c r="G6" s="70"/>
      <c r="H6" s="70"/>
      <c r="I6" s="70"/>
      <c r="J6" s="70"/>
      <c r="K6" s="70"/>
      <c r="L6" s="199" t="s">
        <v>101</v>
      </c>
      <c r="M6" s="199"/>
    </row>
    <row r="7" spans="1:13" x14ac:dyDescent="0.25">
      <c r="A7" s="71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</row>
    <row r="8" spans="1:13" x14ac:dyDescent="0.25">
      <c r="A8" s="7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3" x14ac:dyDescent="0.25">
      <c r="A9" s="200" t="s">
        <v>1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</row>
    <row r="10" spans="1:13" x14ac:dyDescent="0.25">
      <c r="A10" s="200" t="s">
        <v>62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</row>
    <row r="11" spans="1:13" x14ac:dyDescent="0.25">
      <c r="A11" s="72"/>
      <c r="M11" s="69"/>
    </row>
    <row r="12" spans="1:13" s="48" customFormat="1" ht="15.75" x14ac:dyDescent="0.25">
      <c r="A12" s="167" t="s">
        <v>4</v>
      </c>
      <c r="B12" s="167" t="s">
        <v>32</v>
      </c>
      <c r="C12" s="167" t="s">
        <v>11</v>
      </c>
      <c r="D12" s="167" t="s">
        <v>9</v>
      </c>
      <c r="E12" s="167"/>
      <c r="F12" s="167"/>
      <c r="G12" s="167"/>
      <c r="H12" s="118"/>
      <c r="I12" s="167" t="s">
        <v>33</v>
      </c>
      <c r="J12" s="167"/>
      <c r="K12" s="167"/>
      <c r="L12" s="167"/>
      <c r="M12" s="189" t="s">
        <v>34</v>
      </c>
    </row>
    <row r="13" spans="1:13" s="48" customFormat="1" ht="93" customHeight="1" x14ac:dyDescent="0.25">
      <c r="A13" s="167"/>
      <c r="B13" s="167"/>
      <c r="C13" s="167"/>
      <c r="D13" s="2" t="s">
        <v>11</v>
      </c>
      <c r="E13" s="2" t="s">
        <v>12</v>
      </c>
      <c r="F13" s="2" t="s">
        <v>13</v>
      </c>
      <c r="G13" s="2" t="s">
        <v>14</v>
      </c>
      <c r="H13" s="118">
        <v>2020</v>
      </c>
      <c r="I13" s="2">
        <v>2021</v>
      </c>
      <c r="J13" s="2">
        <v>2022</v>
      </c>
      <c r="K13" s="2">
        <v>2023</v>
      </c>
      <c r="L13" s="2" t="s">
        <v>35</v>
      </c>
      <c r="M13" s="167"/>
    </row>
    <row r="14" spans="1:13" s="48" customFormat="1" ht="15.75" x14ac:dyDescent="0.25">
      <c r="A14" s="2">
        <v>1</v>
      </c>
      <c r="B14" s="2">
        <v>2</v>
      </c>
      <c r="C14" s="2">
        <v>3</v>
      </c>
      <c r="D14" s="2">
        <v>4</v>
      </c>
      <c r="E14" s="2">
        <v>5</v>
      </c>
      <c r="F14" s="2">
        <v>6</v>
      </c>
      <c r="G14" s="2">
        <v>7</v>
      </c>
      <c r="H14" s="120">
        <v>8</v>
      </c>
      <c r="I14" s="120">
        <v>9</v>
      </c>
      <c r="J14" s="120">
        <v>10</v>
      </c>
      <c r="K14" s="120">
        <v>11</v>
      </c>
      <c r="L14" s="120">
        <v>12</v>
      </c>
      <c r="M14" s="120">
        <v>13</v>
      </c>
    </row>
    <row r="15" spans="1:13" s="60" customFormat="1" ht="35.25" customHeight="1" x14ac:dyDescent="0.25">
      <c r="A15" s="196" t="s">
        <v>84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8"/>
    </row>
    <row r="16" spans="1:13" s="60" customFormat="1" ht="46.5" customHeight="1" x14ac:dyDescent="0.25">
      <c r="A16" s="196" t="s">
        <v>85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8"/>
    </row>
    <row r="17" spans="1:17" s="68" customFormat="1" ht="80.25" customHeight="1" x14ac:dyDescent="0.25">
      <c r="A17" s="73" t="s">
        <v>2</v>
      </c>
      <c r="B17" s="74" t="s">
        <v>63</v>
      </c>
      <c r="C17" s="75" t="s">
        <v>46</v>
      </c>
      <c r="D17" s="76">
        <v>242</v>
      </c>
      <c r="E17" s="77" t="s">
        <v>64</v>
      </c>
      <c r="F17" s="9">
        <v>1140080460</v>
      </c>
      <c r="G17" s="76">
        <v>121</v>
      </c>
      <c r="H17" s="126">
        <v>19317.272300000001</v>
      </c>
      <c r="I17" s="112">
        <v>24336.652999999998</v>
      </c>
      <c r="J17" s="112">
        <v>17611.644</v>
      </c>
      <c r="K17" s="112">
        <v>17611.644</v>
      </c>
      <c r="L17" s="133">
        <f>I17+J17+K17+H17</f>
        <v>78877.213300000003</v>
      </c>
      <c r="M17" s="78" t="s">
        <v>86</v>
      </c>
    </row>
    <row r="18" spans="1:17" s="68" customFormat="1" ht="78.75" customHeight="1" x14ac:dyDescent="0.25">
      <c r="A18" s="73" t="s">
        <v>40</v>
      </c>
      <c r="B18" s="74" t="s">
        <v>63</v>
      </c>
      <c r="C18" s="75" t="s">
        <v>46</v>
      </c>
      <c r="D18" s="76">
        <v>242</v>
      </c>
      <c r="E18" s="77" t="s">
        <v>64</v>
      </c>
      <c r="F18" s="9">
        <v>1140080460</v>
      </c>
      <c r="G18" s="76">
        <v>122</v>
      </c>
      <c r="H18" s="126">
        <v>781.34975999999995</v>
      </c>
      <c r="I18" s="79">
        <v>2076.54</v>
      </c>
      <c r="J18" s="79">
        <v>1570.104</v>
      </c>
      <c r="K18" s="79">
        <v>1570.104</v>
      </c>
      <c r="L18" s="133">
        <f t="shared" ref="L18:L46" si="0">I18+J18+K18+H18</f>
        <v>5998.0977600000006</v>
      </c>
      <c r="M18" s="78" t="s">
        <v>86</v>
      </c>
    </row>
    <row r="19" spans="1:17" s="68" customFormat="1" ht="92.25" customHeight="1" x14ac:dyDescent="0.25">
      <c r="A19" s="73" t="s">
        <v>41</v>
      </c>
      <c r="B19" s="74" t="s">
        <v>63</v>
      </c>
      <c r="C19" s="75" t="s">
        <v>46</v>
      </c>
      <c r="D19" s="76">
        <v>242</v>
      </c>
      <c r="E19" s="77" t="s">
        <v>64</v>
      </c>
      <c r="F19" s="9">
        <v>1140080460</v>
      </c>
      <c r="G19" s="76">
        <v>129</v>
      </c>
      <c r="H19" s="126">
        <v>5699.4319100000002</v>
      </c>
      <c r="I19" s="79">
        <v>7349.6683700000003</v>
      </c>
      <c r="J19" s="79">
        <v>5318.7160000000003</v>
      </c>
      <c r="K19" s="79">
        <v>5318.7160000000003</v>
      </c>
      <c r="L19" s="133">
        <f t="shared" si="0"/>
        <v>23686.532279999999</v>
      </c>
      <c r="M19" s="78" t="s">
        <v>86</v>
      </c>
    </row>
    <row r="20" spans="1:17" s="68" customFormat="1" ht="81.75" customHeight="1" x14ac:dyDescent="0.25">
      <c r="A20" s="73" t="s">
        <v>42</v>
      </c>
      <c r="B20" s="74" t="s">
        <v>63</v>
      </c>
      <c r="C20" s="75" t="s">
        <v>46</v>
      </c>
      <c r="D20" s="76">
        <v>242</v>
      </c>
      <c r="E20" s="77" t="s">
        <v>64</v>
      </c>
      <c r="F20" s="9">
        <v>1140080460</v>
      </c>
      <c r="G20" s="76">
        <v>244</v>
      </c>
      <c r="H20" s="126">
        <v>17553.81205</v>
      </c>
      <c r="I20" s="79">
        <v>13528.282999999999</v>
      </c>
      <c r="J20" s="79">
        <v>8092.5680000000002</v>
      </c>
      <c r="K20" s="79">
        <v>8092.5680000000002</v>
      </c>
      <c r="L20" s="133">
        <f t="shared" si="0"/>
        <v>47267.231050000002</v>
      </c>
      <c r="M20" s="78" t="s">
        <v>86</v>
      </c>
    </row>
    <row r="21" spans="1:17" s="68" customFormat="1" ht="81.75" customHeight="1" x14ac:dyDescent="0.25">
      <c r="A21" s="73" t="s">
        <v>92</v>
      </c>
      <c r="B21" s="74" t="s">
        <v>63</v>
      </c>
      <c r="C21" s="147" t="s">
        <v>46</v>
      </c>
      <c r="D21" s="146">
        <v>242</v>
      </c>
      <c r="E21" s="77" t="s">
        <v>64</v>
      </c>
      <c r="F21" s="9">
        <v>1140080460</v>
      </c>
      <c r="G21" s="146">
        <v>247</v>
      </c>
      <c r="H21" s="126">
        <v>0</v>
      </c>
      <c r="I21" s="79">
        <v>7205.9210000000003</v>
      </c>
      <c r="J21" s="79">
        <v>7205.9210000000003</v>
      </c>
      <c r="K21" s="79">
        <v>7205.9210000000003</v>
      </c>
      <c r="L21" s="133">
        <f t="shared" ref="L21" si="1">I21+J21+K21+H21</f>
        <v>21617.762999999999</v>
      </c>
      <c r="M21" s="78" t="s">
        <v>86</v>
      </c>
    </row>
    <row r="22" spans="1:17" s="68" customFormat="1" ht="76.5" x14ac:dyDescent="0.25">
      <c r="A22" s="73" t="s">
        <v>93</v>
      </c>
      <c r="B22" s="100" t="s">
        <v>63</v>
      </c>
      <c r="C22" s="130" t="s">
        <v>46</v>
      </c>
      <c r="D22" s="24">
        <v>242</v>
      </c>
      <c r="E22" s="101" t="s">
        <v>64</v>
      </c>
      <c r="F22" s="102">
        <v>1140080460</v>
      </c>
      <c r="G22" s="24">
        <v>852</v>
      </c>
      <c r="H22" s="127">
        <v>0</v>
      </c>
      <c r="I22" s="131">
        <v>20</v>
      </c>
      <c r="J22" s="131">
        <v>0</v>
      </c>
      <c r="K22" s="131">
        <v>0</v>
      </c>
      <c r="L22" s="133">
        <v>0</v>
      </c>
      <c r="M22" s="78" t="s">
        <v>86</v>
      </c>
    </row>
    <row r="23" spans="1:17" s="68" customFormat="1" ht="92.25" customHeight="1" x14ac:dyDescent="0.25">
      <c r="A23" s="99" t="s">
        <v>94</v>
      </c>
      <c r="B23" s="100" t="s">
        <v>63</v>
      </c>
      <c r="C23" s="90" t="s">
        <v>46</v>
      </c>
      <c r="D23" s="24">
        <v>242</v>
      </c>
      <c r="E23" s="101" t="s">
        <v>64</v>
      </c>
      <c r="F23" s="102">
        <v>1140080460</v>
      </c>
      <c r="G23" s="24">
        <v>853</v>
      </c>
      <c r="H23" s="127">
        <v>0.75</v>
      </c>
      <c r="I23" s="103">
        <v>15</v>
      </c>
      <c r="J23" s="103">
        <v>15</v>
      </c>
      <c r="K23" s="103">
        <v>15</v>
      </c>
      <c r="L23" s="133">
        <f t="shared" si="0"/>
        <v>45.75</v>
      </c>
      <c r="M23" s="104" t="s">
        <v>86</v>
      </c>
    </row>
    <row r="24" spans="1:17" s="98" customFormat="1" ht="81.75" customHeight="1" x14ac:dyDescent="0.25">
      <c r="A24" s="73" t="s">
        <v>95</v>
      </c>
      <c r="B24" s="80" t="s">
        <v>66</v>
      </c>
      <c r="C24" s="93" t="s">
        <v>46</v>
      </c>
      <c r="D24" s="92">
        <v>242</v>
      </c>
      <c r="E24" s="77" t="s">
        <v>39</v>
      </c>
      <c r="F24" s="9">
        <v>1140075410</v>
      </c>
      <c r="G24" s="92">
        <v>121</v>
      </c>
      <c r="H24" s="126">
        <v>2096.4140400000001</v>
      </c>
      <c r="I24" s="79">
        <v>2387.3000000000002</v>
      </c>
      <c r="J24" s="79">
        <v>2360</v>
      </c>
      <c r="K24" s="79">
        <v>2360</v>
      </c>
      <c r="L24" s="133">
        <f t="shared" si="0"/>
        <v>9203.7140400000008</v>
      </c>
      <c r="M24" s="78" t="s">
        <v>86</v>
      </c>
    </row>
    <row r="25" spans="1:17" s="98" customFormat="1" ht="93.75" customHeight="1" x14ac:dyDescent="0.25">
      <c r="A25" s="73" t="s">
        <v>94</v>
      </c>
      <c r="B25" s="80" t="s">
        <v>66</v>
      </c>
      <c r="C25" s="93" t="s">
        <v>46</v>
      </c>
      <c r="D25" s="92">
        <v>242</v>
      </c>
      <c r="E25" s="77" t="s">
        <v>39</v>
      </c>
      <c r="F25" s="9">
        <v>1140075410</v>
      </c>
      <c r="G25" s="92">
        <v>122</v>
      </c>
      <c r="H25" s="126">
        <v>14.765000000000001</v>
      </c>
      <c r="I25" s="79">
        <v>317.70400000000001</v>
      </c>
      <c r="J25" s="79">
        <v>306.70400000000001</v>
      </c>
      <c r="K25" s="79">
        <v>306.70400000000001</v>
      </c>
      <c r="L25" s="133">
        <f t="shared" si="0"/>
        <v>945.87700000000007</v>
      </c>
      <c r="M25" s="78" t="s">
        <v>86</v>
      </c>
    </row>
    <row r="26" spans="1:17" s="68" customFormat="1" ht="99.75" customHeight="1" x14ac:dyDescent="0.25">
      <c r="A26" s="105" t="s">
        <v>96</v>
      </c>
      <c r="B26" s="106" t="s">
        <v>66</v>
      </c>
      <c r="C26" s="91" t="s">
        <v>46</v>
      </c>
      <c r="D26" s="28">
        <v>242</v>
      </c>
      <c r="E26" s="107" t="s">
        <v>39</v>
      </c>
      <c r="F26" s="108">
        <v>1140075410</v>
      </c>
      <c r="G26" s="28">
        <v>129</v>
      </c>
      <c r="H26" s="128">
        <v>628.09154999999998</v>
      </c>
      <c r="I26" s="109">
        <v>713.89599999999996</v>
      </c>
      <c r="J26" s="109">
        <v>713.89599999999996</v>
      </c>
      <c r="K26" s="109">
        <v>713.89599999999996</v>
      </c>
      <c r="L26" s="133">
        <f t="shared" si="0"/>
        <v>2769.7795500000002</v>
      </c>
      <c r="M26" s="110" t="s">
        <v>86</v>
      </c>
    </row>
    <row r="27" spans="1:17" s="68" customFormat="1" ht="97.5" customHeight="1" x14ac:dyDescent="0.25">
      <c r="A27" s="73" t="s">
        <v>97</v>
      </c>
      <c r="B27" s="80" t="s">
        <v>66</v>
      </c>
      <c r="C27" s="75" t="s">
        <v>46</v>
      </c>
      <c r="D27" s="76">
        <v>242</v>
      </c>
      <c r="E27" s="77" t="s">
        <v>39</v>
      </c>
      <c r="F27" s="9">
        <v>1140075410</v>
      </c>
      <c r="G27" s="76">
        <v>244</v>
      </c>
      <c r="H27" s="126">
        <v>362.61500000000001</v>
      </c>
      <c r="I27" s="79">
        <v>0</v>
      </c>
      <c r="J27" s="79">
        <v>0</v>
      </c>
      <c r="K27" s="79">
        <v>0</v>
      </c>
      <c r="L27" s="133">
        <f t="shared" si="0"/>
        <v>362.61500000000001</v>
      </c>
      <c r="M27" s="78" t="s">
        <v>86</v>
      </c>
    </row>
    <row r="28" spans="1:17" s="68" customFormat="1" ht="93" customHeight="1" x14ac:dyDescent="0.25">
      <c r="A28" s="73" t="s">
        <v>108</v>
      </c>
      <c r="B28" s="80" t="s">
        <v>67</v>
      </c>
      <c r="C28" s="75" t="s">
        <v>46</v>
      </c>
      <c r="D28" s="76">
        <v>242</v>
      </c>
      <c r="E28" s="77" t="s">
        <v>149</v>
      </c>
      <c r="F28" s="9">
        <v>1140028410</v>
      </c>
      <c r="G28" s="76">
        <v>244</v>
      </c>
      <c r="H28" s="126">
        <v>66.173519999999996</v>
      </c>
      <c r="I28" s="79">
        <v>96.67</v>
      </c>
      <c r="J28" s="79">
        <v>96.67</v>
      </c>
      <c r="K28" s="79">
        <v>96.67</v>
      </c>
      <c r="L28" s="133">
        <f t="shared" si="0"/>
        <v>356.18351999999999</v>
      </c>
      <c r="M28" s="195" t="s">
        <v>118</v>
      </c>
    </row>
    <row r="29" spans="1:17" s="68" customFormat="1" ht="117.75" customHeight="1" x14ac:dyDescent="0.25">
      <c r="A29" s="73" t="s">
        <v>109</v>
      </c>
      <c r="B29" s="80" t="s">
        <v>67</v>
      </c>
      <c r="C29" s="75" t="s">
        <v>46</v>
      </c>
      <c r="D29" s="76">
        <v>242</v>
      </c>
      <c r="E29" s="77" t="s">
        <v>149</v>
      </c>
      <c r="F29" s="9">
        <v>1140028410</v>
      </c>
      <c r="G29" s="76">
        <v>360</v>
      </c>
      <c r="H29" s="126">
        <v>2162.0729999999999</v>
      </c>
      <c r="I29" s="79">
        <v>2728.83</v>
      </c>
      <c r="J29" s="79">
        <v>2728.83</v>
      </c>
      <c r="K29" s="79">
        <v>2728.83</v>
      </c>
      <c r="L29" s="133">
        <f t="shared" si="0"/>
        <v>10348.563</v>
      </c>
      <c r="M29" s="195"/>
    </row>
    <row r="30" spans="1:17" s="68" customFormat="1" ht="91.5" customHeight="1" x14ac:dyDescent="0.25">
      <c r="A30" s="73" t="s">
        <v>110</v>
      </c>
      <c r="B30" s="80" t="s">
        <v>68</v>
      </c>
      <c r="C30" s="75" t="s">
        <v>46</v>
      </c>
      <c r="D30" s="76">
        <v>242</v>
      </c>
      <c r="E30" s="77" t="s">
        <v>149</v>
      </c>
      <c r="F30" s="9">
        <v>1140028420</v>
      </c>
      <c r="G30" s="76">
        <v>360</v>
      </c>
      <c r="H30" s="126">
        <v>2174.0770000000002</v>
      </c>
      <c r="I30" s="79">
        <v>2229.1</v>
      </c>
      <c r="J30" s="79">
        <v>1403.3</v>
      </c>
      <c r="K30" s="79">
        <v>1403.3</v>
      </c>
      <c r="L30" s="133">
        <f t="shared" si="0"/>
        <v>7209.777</v>
      </c>
      <c r="M30" s="78" t="s">
        <v>91</v>
      </c>
    </row>
    <row r="31" spans="1:17" s="68" customFormat="1" ht="173.25" customHeight="1" x14ac:dyDescent="0.25">
      <c r="A31" s="73" t="s">
        <v>111</v>
      </c>
      <c r="B31" s="80" t="s">
        <v>123</v>
      </c>
      <c r="C31" s="75" t="s">
        <v>46</v>
      </c>
      <c r="D31" s="76">
        <v>242</v>
      </c>
      <c r="E31" s="77" t="s">
        <v>149</v>
      </c>
      <c r="F31" s="9">
        <v>1140028430</v>
      </c>
      <c r="G31" s="76">
        <v>323</v>
      </c>
      <c r="H31" s="126">
        <v>274.95102000000003</v>
      </c>
      <c r="I31" s="79">
        <v>289</v>
      </c>
      <c r="J31" s="79">
        <v>141.9</v>
      </c>
      <c r="K31" s="79">
        <v>141.9</v>
      </c>
      <c r="L31" s="133">
        <f t="shared" si="0"/>
        <v>847.75101999999993</v>
      </c>
      <c r="M31" s="10" t="s">
        <v>129</v>
      </c>
      <c r="Q31" s="81"/>
    </row>
    <row r="32" spans="1:17" s="68" customFormat="1" ht="88.5" customHeight="1" x14ac:dyDescent="0.25">
      <c r="A32" s="73" t="s">
        <v>112</v>
      </c>
      <c r="B32" s="80" t="s">
        <v>124</v>
      </c>
      <c r="C32" s="75" t="s">
        <v>46</v>
      </c>
      <c r="D32" s="76">
        <v>242</v>
      </c>
      <c r="E32" s="77" t="s">
        <v>149</v>
      </c>
      <c r="F32" s="9">
        <v>1140028440</v>
      </c>
      <c r="G32" s="76">
        <v>244</v>
      </c>
      <c r="H32" s="126">
        <v>112.61202</v>
      </c>
      <c r="I32" s="79">
        <v>99</v>
      </c>
      <c r="J32" s="79">
        <v>162.5</v>
      </c>
      <c r="K32" s="79">
        <v>162.5</v>
      </c>
      <c r="L32" s="133">
        <f t="shared" si="0"/>
        <v>536.61202000000003</v>
      </c>
      <c r="M32" s="193" t="s">
        <v>131</v>
      </c>
      <c r="Q32" s="81"/>
    </row>
    <row r="33" spans="1:17" s="68" customFormat="1" ht="92.25" customHeight="1" x14ac:dyDescent="0.25">
      <c r="A33" s="73" t="s">
        <v>113</v>
      </c>
      <c r="B33" s="80" t="s">
        <v>124</v>
      </c>
      <c r="C33" s="75" t="s">
        <v>46</v>
      </c>
      <c r="D33" s="76">
        <v>242</v>
      </c>
      <c r="E33" s="77" t="s">
        <v>149</v>
      </c>
      <c r="F33" s="9">
        <v>1140028440</v>
      </c>
      <c r="G33" s="76">
        <v>360</v>
      </c>
      <c r="H33" s="126">
        <v>3162</v>
      </c>
      <c r="I33" s="79">
        <v>3162</v>
      </c>
      <c r="J33" s="79">
        <v>4590</v>
      </c>
      <c r="K33" s="79">
        <v>4590</v>
      </c>
      <c r="L33" s="133">
        <f t="shared" si="0"/>
        <v>15504</v>
      </c>
      <c r="M33" s="194"/>
      <c r="Q33" s="81"/>
    </row>
    <row r="34" spans="1:17" s="68" customFormat="1" ht="181.5" customHeight="1" x14ac:dyDescent="0.25">
      <c r="A34" s="73"/>
      <c r="B34" s="80" t="s">
        <v>184</v>
      </c>
      <c r="C34" s="152" t="s">
        <v>46</v>
      </c>
      <c r="D34" s="151">
        <v>242</v>
      </c>
      <c r="E34" s="77" t="s">
        <v>149</v>
      </c>
      <c r="F34" s="9">
        <v>1140075400</v>
      </c>
      <c r="G34" s="151">
        <v>323</v>
      </c>
      <c r="H34" s="126">
        <v>0</v>
      </c>
      <c r="I34" s="79">
        <v>98.4</v>
      </c>
      <c r="J34" s="79">
        <v>0</v>
      </c>
      <c r="K34" s="79">
        <v>0</v>
      </c>
      <c r="L34" s="133">
        <v>0</v>
      </c>
      <c r="M34" s="153"/>
      <c r="Q34" s="81"/>
    </row>
    <row r="35" spans="1:17" s="68" customFormat="1" ht="174" customHeight="1" x14ac:dyDescent="0.25">
      <c r="A35" s="73" t="s">
        <v>114</v>
      </c>
      <c r="B35" s="80" t="s">
        <v>125</v>
      </c>
      <c r="C35" s="75" t="s">
        <v>46</v>
      </c>
      <c r="D35" s="76">
        <v>242</v>
      </c>
      <c r="E35" s="77" t="s">
        <v>149</v>
      </c>
      <c r="F35" s="9">
        <v>1140075420</v>
      </c>
      <c r="G35" s="76">
        <v>244</v>
      </c>
      <c r="H35" s="126">
        <v>318.64389999999997</v>
      </c>
      <c r="I35" s="79">
        <v>327.7</v>
      </c>
      <c r="J35" s="79">
        <v>219.4</v>
      </c>
      <c r="K35" s="79">
        <v>219.4</v>
      </c>
      <c r="L35" s="133">
        <f t="shared" si="0"/>
        <v>1085.1439</v>
      </c>
      <c r="M35" s="11" t="s">
        <v>132</v>
      </c>
    </row>
    <row r="36" spans="1:17" s="68" customFormat="1" ht="177.75" customHeight="1" x14ac:dyDescent="0.25">
      <c r="A36" s="73" t="s">
        <v>115</v>
      </c>
      <c r="B36" s="80" t="s">
        <v>126</v>
      </c>
      <c r="C36" s="75" t="s">
        <v>46</v>
      </c>
      <c r="D36" s="76">
        <v>242</v>
      </c>
      <c r="E36" s="77" t="s">
        <v>149</v>
      </c>
      <c r="F36" s="9">
        <v>1140075420</v>
      </c>
      <c r="G36" s="76">
        <v>360</v>
      </c>
      <c r="H36" s="126">
        <v>6056.25</v>
      </c>
      <c r="I36" s="79">
        <v>6125</v>
      </c>
      <c r="J36" s="79">
        <v>6196.5</v>
      </c>
      <c r="K36" s="79">
        <v>6196.5</v>
      </c>
      <c r="L36" s="133">
        <f t="shared" si="0"/>
        <v>24574.25</v>
      </c>
      <c r="M36" s="11" t="s">
        <v>119</v>
      </c>
    </row>
    <row r="37" spans="1:17" s="68" customFormat="1" ht="76.5" customHeight="1" x14ac:dyDescent="0.25">
      <c r="A37" s="73" t="s">
        <v>116</v>
      </c>
      <c r="B37" s="80" t="s">
        <v>69</v>
      </c>
      <c r="C37" s="75" t="s">
        <v>46</v>
      </c>
      <c r="D37" s="76">
        <v>242</v>
      </c>
      <c r="E37" s="77" t="s">
        <v>149</v>
      </c>
      <c r="F37" s="9">
        <v>1140075430</v>
      </c>
      <c r="G37" s="76">
        <v>244</v>
      </c>
      <c r="H37" s="126">
        <v>8.8281600000000005</v>
      </c>
      <c r="I37" s="79">
        <v>8.9</v>
      </c>
      <c r="J37" s="79">
        <v>8.9</v>
      </c>
      <c r="K37" s="79">
        <v>8.9</v>
      </c>
      <c r="L37" s="133">
        <f t="shared" si="0"/>
        <v>35.52816</v>
      </c>
      <c r="M37" s="10" t="s">
        <v>99</v>
      </c>
    </row>
    <row r="38" spans="1:17" s="68" customFormat="1" ht="84" customHeight="1" x14ac:dyDescent="0.25">
      <c r="A38" s="73" t="s">
        <v>117</v>
      </c>
      <c r="B38" s="80" t="s">
        <v>69</v>
      </c>
      <c r="C38" s="75" t="s">
        <v>46</v>
      </c>
      <c r="D38" s="76">
        <v>242</v>
      </c>
      <c r="E38" s="77" t="s">
        <v>149</v>
      </c>
      <c r="F38" s="9">
        <v>1140075430</v>
      </c>
      <c r="G38" s="76">
        <v>360</v>
      </c>
      <c r="H38" s="126">
        <v>183.4</v>
      </c>
      <c r="I38" s="79">
        <v>210</v>
      </c>
      <c r="J38" s="79">
        <v>210</v>
      </c>
      <c r="K38" s="79">
        <v>210</v>
      </c>
      <c r="L38" s="133">
        <f t="shared" si="0"/>
        <v>813.4</v>
      </c>
      <c r="M38" s="10" t="s">
        <v>98</v>
      </c>
    </row>
    <row r="39" spans="1:17" s="68" customFormat="1" ht="119.25" customHeight="1" x14ac:dyDescent="0.25">
      <c r="A39" s="73" t="s">
        <v>158</v>
      </c>
      <c r="B39" s="80" t="s">
        <v>70</v>
      </c>
      <c r="C39" s="75" t="s">
        <v>46</v>
      </c>
      <c r="D39" s="76">
        <v>242</v>
      </c>
      <c r="E39" s="77" t="s">
        <v>149</v>
      </c>
      <c r="F39" s="9">
        <v>1140075440</v>
      </c>
      <c r="G39" s="76">
        <v>323</v>
      </c>
      <c r="H39" s="126">
        <v>9592.6897499999995</v>
      </c>
      <c r="I39" s="79">
        <v>9985.2999999999993</v>
      </c>
      <c r="J39" s="79">
        <v>10032.1</v>
      </c>
      <c r="K39" s="79">
        <v>10032.1</v>
      </c>
      <c r="L39" s="133">
        <f t="shared" si="0"/>
        <v>39642.189749999998</v>
      </c>
      <c r="M39" s="10" t="s">
        <v>120</v>
      </c>
    </row>
    <row r="40" spans="1:17" s="68" customFormat="1" ht="78.75" customHeight="1" x14ac:dyDescent="0.25">
      <c r="A40" s="73" t="s">
        <v>134</v>
      </c>
      <c r="B40" s="80" t="s">
        <v>127</v>
      </c>
      <c r="C40" s="75" t="s">
        <v>46</v>
      </c>
      <c r="D40" s="76">
        <v>242</v>
      </c>
      <c r="E40" s="77" t="s">
        <v>149</v>
      </c>
      <c r="F40" s="9">
        <v>1140075450</v>
      </c>
      <c r="G40" s="76">
        <v>323</v>
      </c>
      <c r="H40" s="126">
        <v>142.99167</v>
      </c>
      <c r="I40" s="79">
        <v>98.3</v>
      </c>
      <c r="J40" s="79">
        <v>67.3</v>
      </c>
      <c r="K40" s="79">
        <v>67.3</v>
      </c>
      <c r="L40" s="133">
        <f t="shared" si="0"/>
        <v>375.89166999999998</v>
      </c>
      <c r="M40" s="10" t="s">
        <v>130</v>
      </c>
    </row>
    <row r="41" spans="1:17" s="68" customFormat="1" ht="186.75" customHeight="1" x14ac:dyDescent="0.25">
      <c r="A41" s="73" t="s">
        <v>135</v>
      </c>
      <c r="B41" s="80" t="s">
        <v>71</v>
      </c>
      <c r="C41" s="75" t="s">
        <v>46</v>
      </c>
      <c r="D41" s="76">
        <v>242</v>
      </c>
      <c r="E41" s="77" t="s">
        <v>149</v>
      </c>
      <c r="F41" s="9">
        <v>1140075460</v>
      </c>
      <c r="G41" s="76">
        <v>323</v>
      </c>
      <c r="H41" s="126">
        <v>701.33168000000001</v>
      </c>
      <c r="I41" s="79">
        <v>1456.4</v>
      </c>
      <c r="J41" s="79">
        <v>1904</v>
      </c>
      <c r="K41" s="79">
        <v>1904</v>
      </c>
      <c r="L41" s="133">
        <f t="shared" si="0"/>
        <v>5965.7316799999999</v>
      </c>
      <c r="M41" s="10" t="s">
        <v>121</v>
      </c>
    </row>
    <row r="42" spans="1:17" s="68" customFormat="1" ht="202.5" customHeight="1" x14ac:dyDescent="0.25">
      <c r="A42" s="73" t="s">
        <v>136</v>
      </c>
      <c r="B42" s="80" t="s">
        <v>128</v>
      </c>
      <c r="C42" s="75" t="s">
        <v>46</v>
      </c>
      <c r="D42" s="76">
        <v>242</v>
      </c>
      <c r="E42" s="77" t="s">
        <v>65</v>
      </c>
      <c r="F42" s="9">
        <v>1140075470</v>
      </c>
      <c r="G42" s="76">
        <v>244</v>
      </c>
      <c r="H42" s="126">
        <v>1193.425</v>
      </c>
      <c r="I42" s="79">
        <v>1260.8</v>
      </c>
      <c r="J42" s="79">
        <v>1328.9</v>
      </c>
      <c r="K42" s="79">
        <v>1328.9</v>
      </c>
      <c r="L42" s="133">
        <f t="shared" si="0"/>
        <v>5112.0249999999996</v>
      </c>
      <c r="M42" s="8" t="s">
        <v>133</v>
      </c>
    </row>
    <row r="43" spans="1:17" s="68" customFormat="1" ht="135.75" customHeight="1" x14ac:dyDescent="0.25">
      <c r="A43" s="73" t="s">
        <v>139</v>
      </c>
      <c r="B43" s="80" t="s">
        <v>72</v>
      </c>
      <c r="C43" s="75" t="s">
        <v>46</v>
      </c>
      <c r="D43" s="76">
        <v>242</v>
      </c>
      <c r="E43" s="77" t="s">
        <v>149</v>
      </c>
      <c r="F43" s="9">
        <v>1140075480</v>
      </c>
      <c r="G43" s="76">
        <v>323</v>
      </c>
      <c r="H43" s="126">
        <v>94.8</v>
      </c>
      <c r="I43" s="79">
        <v>98.2</v>
      </c>
      <c r="J43" s="79">
        <v>98.2</v>
      </c>
      <c r="K43" s="79">
        <v>98.2</v>
      </c>
      <c r="L43" s="133">
        <f t="shared" si="0"/>
        <v>389.40000000000003</v>
      </c>
      <c r="M43" s="8" t="s">
        <v>122</v>
      </c>
    </row>
    <row r="44" spans="1:17" s="68" customFormat="1" ht="152.25" customHeight="1" x14ac:dyDescent="0.25">
      <c r="A44" s="73" t="s">
        <v>150</v>
      </c>
      <c r="B44" s="80" t="s">
        <v>151</v>
      </c>
      <c r="C44" s="122" t="s">
        <v>46</v>
      </c>
      <c r="D44" s="121">
        <v>242</v>
      </c>
      <c r="E44" s="77" t="s">
        <v>65</v>
      </c>
      <c r="F44" s="9">
        <v>1140075490</v>
      </c>
      <c r="G44" s="121">
        <v>244</v>
      </c>
      <c r="H44" s="126">
        <v>65.7</v>
      </c>
      <c r="I44" s="79">
        <v>68.099999999999994</v>
      </c>
      <c r="J44" s="79">
        <v>0</v>
      </c>
      <c r="K44" s="79">
        <v>0</v>
      </c>
      <c r="L44" s="133">
        <f t="shared" si="0"/>
        <v>133.80000000000001</v>
      </c>
      <c r="M44" s="8" t="s">
        <v>152</v>
      </c>
    </row>
    <row r="45" spans="1:17" s="68" customFormat="1" ht="111.75" customHeight="1" x14ac:dyDescent="0.25">
      <c r="A45" s="73" t="s">
        <v>159</v>
      </c>
      <c r="B45" s="80" t="s">
        <v>148</v>
      </c>
      <c r="C45" s="75" t="s">
        <v>46</v>
      </c>
      <c r="D45" s="76">
        <v>242</v>
      </c>
      <c r="E45" s="77" t="s">
        <v>149</v>
      </c>
      <c r="F45" s="9" t="s">
        <v>147</v>
      </c>
      <c r="G45" s="76">
        <v>244</v>
      </c>
      <c r="H45" s="126">
        <f>1111.4+3334.2</f>
        <v>4445.6000000000004</v>
      </c>
      <c r="I45" s="79">
        <f>3334.2+1111.4</f>
        <v>4445.6000000000004</v>
      </c>
      <c r="J45" s="79">
        <v>3197.2</v>
      </c>
      <c r="K45" s="79"/>
      <c r="L45" s="133">
        <f t="shared" si="0"/>
        <v>12088.400000000001</v>
      </c>
      <c r="M45" s="10" t="s">
        <v>120</v>
      </c>
    </row>
    <row r="46" spans="1:17" x14ac:dyDescent="0.3">
      <c r="A46" s="64"/>
      <c r="B46" s="82" t="s">
        <v>53</v>
      </c>
      <c r="C46" s="83" t="s">
        <v>16</v>
      </c>
      <c r="D46" s="83" t="s">
        <v>16</v>
      </c>
      <c r="E46" s="83" t="s">
        <v>16</v>
      </c>
      <c r="F46" s="83" t="s">
        <v>16</v>
      </c>
      <c r="G46" s="83" t="s">
        <v>16</v>
      </c>
      <c r="H46" s="129">
        <f>SUM(H17:H45)</f>
        <v>77210.048330000005</v>
      </c>
      <c r="I46" s="84">
        <f>SUM(I17:I45)</f>
        <v>90738.265369999994</v>
      </c>
      <c r="J46" s="84">
        <f>SUM(J17:J45)</f>
        <v>75580.252999999997</v>
      </c>
      <c r="K46" s="84">
        <f>SUM(K17:K45)</f>
        <v>72383.053</v>
      </c>
      <c r="L46" s="134">
        <f t="shared" si="0"/>
        <v>315911.61970000004</v>
      </c>
      <c r="M46" s="85"/>
    </row>
    <row r="47" spans="1:17" x14ac:dyDescent="0.25">
      <c r="L47" s="86"/>
      <c r="M47" s="70"/>
    </row>
    <row r="48" spans="1:17" x14ac:dyDescent="0.25">
      <c r="H48" s="49">
        <f>'пр 7 к МП'!I48</f>
        <v>77210.04800000001</v>
      </c>
      <c r="I48" s="49">
        <f>'пр 7 к МП'!J48</f>
        <v>90738.264999999999</v>
      </c>
      <c r="J48" s="49">
        <f>'пр 7 к МП'!K48</f>
        <v>75580.252999999997</v>
      </c>
      <c r="K48" s="49">
        <f>'пр 7 к МП'!L48</f>
        <v>72383.053</v>
      </c>
      <c r="L48" s="49">
        <f>'пр 7 к МП'!M48</f>
        <v>315911.61900000001</v>
      </c>
      <c r="M48" s="70"/>
    </row>
    <row r="49" spans="8:13" x14ac:dyDescent="0.25">
      <c r="H49" s="132">
        <f>H46-H48</f>
        <v>3.2999999530147761E-4</v>
      </c>
      <c r="I49" s="132">
        <f t="shared" ref="I49:L49" si="2">I46-I48</f>
        <v>3.6999999429099262E-4</v>
      </c>
      <c r="J49" s="132">
        <f t="shared" si="2"/>
        <v>0</v>
      </c>
      <c r="K49" s="132">
        <f t="shared" si="2"/>
        <v>0</v>
      </c>
      <c r="L49" s="132">
        <f t="shared" si="2"/>
        <v>7.0000003324821591E-4</v>
      </c>
      <c r="M49" s="70"/>
    </row>
    <row r="50" spans="8:13" x14ac:dyDescent="0.25">
      <c r="M50" s="70"/>
    </row>
    <row r="51" spans="8:13" x14ac:dyDescent="0.25">
      <c r="M51" s="70"/>
    </row>
    <row r="52" spans="8:13" x14ac:dyDescent="0.25">
      <c r="M52" s="70" t="s">
        <v>89</v>
      </c>
    </row>
  </sheetData>
  <autoFilter ref="A12:M46">
    <filterColumn colId="3" showButton="0"/>
    <filterColumn colId="4" showButton="0"/>
    <filterColumn colId="5" showButton="0"/>
    <filterColumn colId="8" showButton="0"/>
    <filterColumn colId="9" showButton="0"/>
    <filterColumn colId="10" showButton="0"/>
  </autoFilter>
  <mergeCells count="13">
    <mergeCell ref="M32:M33"/>
    <mergeCell ref="M28:M29"/>
    <mergeCell ref="A16:M16"/>
    <mergeCell ref="A15:M15"/>
    <mergeCell ref="L6:M6"/>
    <mergeCell ref="A9:M9"/>
    <mergeCell ref="A10:M10"/>
    <mergeCell ref="A12:A13"/>
    <mergeCell ref="B12:B13"/>
    <mergeCell ref="C12:C13"/>
    <mergeCell ref="D12:G12"/>
    <mergeCell ref="I12:L12"/>
    <mergeCell ref="M12:M13"/>
  </mergeCells>
  <pageMargins left="0.78740157480314965" right="0.39370078740157483" top="0.98425196850393704" bottom="0.39370078740157483" header="0.31496062992125984" footer="0.31496062992125984"/>
  <pageSetup paperSize="9" scale="55" fitToHeight="0" orientation="landscape" r:id="rId1"/>
  <rowBreaks count="3" manualBreakCount="3">
    <brk id="21" max="12" man="1"/>
    <brk id="30" max="12" man="1"/>
    <brk id="39" max="12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пр 6 к МП</vt:lpstr>
      <vt:lpstr>пр 7 к МП</vt:lpstr>
      <vt:lpstr>пр 8 к МП</vt:lpstr>
      <vt:lpstr>пр 2 к ПП1</vt:lpstr>
      <vt:lpstr>пр 2 к ПП2</vt:lpstr>
      <vt:lpstr>пр 2 к ПП4</vt:lpstr>
      <vt:lpstr>'пр 6 к МП'!Заголовки_для_печати</vt:lpstr>
      <vt:lpstr>'пр 7 к МП'!Заголовки_для_печати</vt:lpstr>
      <vt:lpstr>'пр 2 к ПП1'!Область_печати</vt:lpstr>
      <vt:lpstr>'пр 2 к ПП2'!Область_печати</vt:lpstr>
      <vt:lpstr>'пр 2 к ПП4'!Область_печати</vt:lpstr>
      <vt:lpstr>'пр 6 к МП'!Область_печати</vt:lpstr>
      <vt:lpstr>'пр 7 к МП'!Область_печати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2021-12-13T09:13:03Z</cp:lastPrinted>
  <dcterms:created xsi:type="dcterms:W3CDTF">2016-10-20T04:37:12Z</dcterms:created>
  <dcterms:modified xsi:type="dcterms:W3CDTF">2021-12-13T09:16:39Z</dcterms:modified>
</cp:coreProperties>
</file>