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7395" tabRatio="614" activeTab="0"/>
  </bookViews>
  <sheets>
    <sheet name="Расчет" sheetId="1" r:id="rId1"/>
    <sheet name="отопление" sheetId="2" r:id="rId2"/>
    <sheet name="гвс" sheetId="3" r:id="rId3"/>
    <sheet name="хвс" sheetId="4" r:id="rId4"/>
    <sheet name="водоотведение" sheetId="5" r:id="rId5"/>
    <sheet name="ЭЭ м-ц" sheetId="6" r:id="rId6"/>
    <sheet name="ЭЭ база" sheetId="7" r:id="rId7"/>
  </sheets>
  <definedNames>
    <definedName name="_xlnm.Print_Area" localSheetId="4">'водоотведение'!$A$1:$K$35</definedName>
    <definedName name="_xlnm.Print_Area" localSheetId="2">'гвс'!$A$1:$Q$32</definedName>
    <definedName name="_xlnm.Print_Area" localSheetId="1">'отопление'!$A$1:$L$40</definedName>
    <definedName name="_xlnm.Print_Area" localSheetId="0">'Расчет'!$A$1:$AB$40</definedName>
    <definedName name="_xlnm.Print_Area" localSheetId="3">'хвс'!$A$1:$L$35</definedName>
  </definedNames>
  <calcPr fullCalcOnLoad="1" fullPrecision="0"/>
</workbook>
</file>

<file path=xl/sharedStrings.xml><?xml version="1.0" encoding="utf-8"?>
<sst xmlns="http://schemas.openxmlformats.org/spreadsheetml/2006/main" count="700" uniqueCount="246">
  <si>
    <t>тыс.руб.</t>
  </si>
  <si>
    <t>%</t>
  </si>
  <si>
    <t>ед.изм.</t>
  </si>
  <si>
    <t>руб.</t>
  </si>
  <si>
    <t>Итого</t>
  </si>
  <si>
    <t>х</t>
  </si>
  <si>
    <t>Единицы измерения</t>
  </si>
  <si>
    <t>Уровень оплаты населением коммунальных услуг (гр.5 / гр.4 * 100)</t>
  </si>
  <si>
    <t>Средневзвешенный норматив потребления услуг</t>
  </si>
  <si>
    <t>Уровень оплаты населением коммунальных услуг (гр.16 / гр.15 * 100)</t>
  </si>
  <si>
    <t>норматив</t>
  </si>
  <si>
    <t>тыс.кв.м</t>
  </si>
  <si>
    <t>чел.</t>
  </si>
  <si>
    <t>Гкал</t>
  </si>
  <si>
    <t>Гкал/м2/мес.</t>
  </si>
  <si>
    <t>при отсутствии приборов учета</t>
  </si>
  <si>
    <t>м3/чел./мес.</t>
  </si>
  <si>
    <t>в домах с электроплитами</t>
  </si>
  <si>
    <t>квт.час</t>
  </si>
  <si>
    <t>квт.час/чел./мес.</t>
  </si>
  <si>
    <t>Расчетно с учетом предельного индекса</t>
  </si>
  <si>
    <t xml:space="preserve">Центральное отопление, Гкал </t>
  </si>
  <si>
    <t xml:space="preserve">Горячее водоснабжение </t>
  </si>
  <si>
    <t xml:space="preserve">при отсутствии приборов учета </t>
  </si>
  <si>
    <t>Итого ХВС</t>
  </si>
  <si>
    <t>доля</t>
  </si>
  <si>
    <t>1.</t>
  </si>
  <si>
    <t>Общая площадь жилых помещений в целом по МО (статистика)</t>
  </si>
  <si>
    <t>кв.м</t>
  </si>
  <si>
    <t>из них  1-комн.жилых помещений</t>
  </si>
  <si>
    <t>ячейки для заполнения</t>
  </si>
  <si>
    <t>2-комн.жилых помещений</t>
  </si>
  <si>
    <t>3-комн.жилых помещений</t>
  </si>
  <si>
    <t>формулы расчета (не трогать)</t>
  </si>
  <si>
    <t>4-комн.жилых помещений</t>
  </si>
  <si>
    <t>2.</t>
  </si>
  <si>
    <t>Общая численность проживающих в МО</t>
  </si>
  <si>
    <t>человек</t>
  </si>
  <si>
    <t>в среднем на 1 человека</t>
  </si>
  <si>
    <t>из них в 1-комн.жилых помещениях</t>
  </si>
  <si>
    <t>2-комн.жилых помещениях</t>
  </si>
  <si>
    <t>3-комн.жилых помещениях</t>
  </si>
  <si>
    <t>4-комн.жилых помещениях</t>
  </si>
  <si>
    <t>3.</t>
  </si>
  <si>
    <t>Среднее число проживающих в жилом помещении</t>
  </si>
  <si>
    <t>человека</t>
  </si>
  <si>
    <t>(определить по своему МО самостоятельно, эти цифры только для примера)</t>
  </si>
  <si>
    <t>численность</t>
  </si>
  <si>
    <t>4.</t>
  </si>
  <si>
    <t>Оборудовано - всего (статистика)</t>
  </si>
  <si>
    <t xml:space="preserve">Оборудовано напольными электроплитами </t>
  </si>
  <si>
    <t>Оборудовано газом (сетевым, сжиженным)</t>
  </si>
  <si>
    <t>Оборудовано плитами на твердом топливе</t>
  </si>
  <si>
    <t>5.</t>
  </si>
  <si>
    <t>Общая численность, проживающих в МО в зависимости от оборудования</t>
  </si>
  <si>
    <t>с электроплитами</t>
  </si>
  <si>
    <t>газ+тв.топл.</t>
  </si>
  <si>
    <t>с газовыми плитами</t>
  </si>
  <si>
    <t>с плитами на тв.топливе</t>
  </si>
  <si>
    <t>6.</t>
  </si>
  <si>
    <t>Количество одинокопроживающих граждан в общей численности</t>
  </si>
  <si>
    <t>7.</t>
  </si>
  <si>
    <t>эл.плиты</t>
  </si>
  <si>
    <t>газ.плиты</t>
  </si>
  <si>
    <t>на тв.топливе</t>
  </si>
  <si>
    <t>кВтч на 1 человека в месяц</t>
  </si>
  <si>
    <t>2-комн.жилых помещениях (2 человека)</t>
  </si>
  <si>
    <t>3-комн.жилых помещениях (2 человека)</t>
  </si>
  <si>
    <t>8.</t>
  </si>
  <si>
    <t xml:space="preserve">Средневзвешенный утвержденный норматив потребления на 1 человека в месяц, кВтч* </t>
  </si>
  <si>
    <t>Количество человек, пользующихся услугами, чел.</t>
  </si>
  <si>
    <t>Всего</t>
  </si>
  <si>
    <t>в том числе:</t>
  </si>
  <si>
    <t>в том числе</t>
  </si>
  <si>
    <t>семьи, состоящие из 2-х и более человек</t>
  </si>
  <si>
    <t>одиноко проживающие</t>
  </si>
  <si>
    <t>в пределах соц. нормы</t>
  </si>
  <si>
    <t>сверх соц. нормы</t>
  </si>
  <si>
    <t>по электроплитам</t>
  </si>
  <si>
    <t>1-комн.жилых помещениях</t>
  </si>
  <si>
    <t>по газовым плитам</t>
  </si>
  <si>
    <t>РАСЧЕТ СРЕДНЕВЗВЕШЕННОГО НОРМАТИВА ПОТРЕБЛЕНИЯ ЭЛЕКТРОЭНЕРГИИ</t>
  </si>
  <si>
    <t>1-комн.жилых помещениях (1 человек)</t>
  </si>
  <si>
    <t>4-комн.жилых помещениях (3 человека)</t>
  </si>
  <si>
    <t>Месячный нормативный объем потребления электроэнергии тыс.кВтч</t>
  </si>
  <si>
    <t>Исполнитель</t>
  </si>
  <si>
    <t>Руководитель</t>
  </si>
  <si>
    <t xml:space="preserve">Нормативный объем </t>
  </si>
  <si>
    <t>куб.м</t>
  </si>
  <si>
    <t>Всего, Гкал</t>
  </si>
  <si>
    <t>Итого/ средневзвешенный норматив</t>
  </si>
  <si>
    <t>ОДН</t>
  </si>
  <si>
    <t>Количество этажей 6 - 7 после 1999 года</t>
  </si>
  <si>
    <t>Количество этажей 9 после 1999 года</t>
  </si>
  <si>
    <t>Количество этажей 10 после 1999 года</t>
  </si>
  <si>
    <t>Средневзвешенный норматив</t>
  </si>
  <si>
    <t>Приборы учета</t>
  </si>
  <si>
    <t>ИТОГО:</t>
  </si>
  <si>
    <r>
      <t>куб.м</t>
    </r>
  </si>
  <si>
    <t xml:space="preserve"> тел. исполнителя______________</t>
  </si>
  <si>
    <t>ВСЕГО с ОДПУ</t>
  </si>
  <si>
    <t>ГВС ИПУ</t>
  </si>
  <si>
    <t>ГВС ОДПУ</t>
  </si>
  <si>
    <t>ХВС ОДПУ</t>
  </si>
  <si>
    <t xml:space="preserve">Холодное водоснабжение </t>
  </si>
  <si>
    <t>ИТОГО</t>
  </si>
  <si>
    <t>№ п/п</t>
  </si>
  <si>
    <t>Исполнитель                                                                                                                                                                       И.С.Казакова</t>
  </si>
  <si>
    <t>ГВС ИПУ в доме с ОДПУ ХВС</t>
  </si>
  <si>
    <t>Количество этажей 1 до 1999 года Стены из камня и кирпича</t>
  </si>
  <si>
    <t>Количество этажей 1 до 1999 года Стены из панелей и блоков</t>
  </si>
  <si>
    <t>Количество этажей 1 до 1999 года Стены из дерева и смешанных материалов</t>
  </si>
  <si>
    <t>Количество этажей 2 до 1999 года Стены из камня и кирпича</t>
  </si>
  <si>
    <t>Количество этажей 2до 1999 года Стены из панелей и блоков</t>
  </si>
  <si>
    <t>Количество этажей 2 до 1999 года Стены из дерева и смешанных материалов</t>
  </si>
  <si>
    <t>Количество этажей 3 - 4 до 1999 года  Стены из камня и кирпича</t>
  </si>
  <si>
    <t>Количество этажей 3 до 1999 года Стены из панелей и блоков</t>
  </si>
  <si>
    <t>Количество этажей 5 - 9 до 1999 года Стены из камня и кирпича</t>
  </si>
  <si>
    <t>Количество этажей 5 до 1999 года Стены из панелей и блоков</t>
  </si>
  <si>
    <t>Количество этажей 1 после 1999 года Стены из камня и кирпича</t>
  </si>
  <si>
    <t>Количество этажей 1 после 1999 года Стены из дерева и смешанных материалов</t>
  </si>
  <si>
    <t>Количество этажей 2 после 1999 года  Стены из камня и кирпича</t>
  </si>
  <si>
    <t>Количество этажей 2 после 1999 года  Стены из панелей и блоков</t>
  </si>
  <si>
    <t>Количество этажей 2 после 1999 года  Стены из дерева и смешанных материалов</t>
  </si>
  <si>
    <t>Количество этажей 3 после 1999 года Стены из камня и кирпича</t>
  </si>
  <si>
    <t>Количество этажей 3 после 1999 года Стены из панелей и блоков</t>
  </si>
  <si>
    <t>Количество этажей 4 - 5 после 1999 года Стены из камня и кирпича</t>
  </si>
  <si>
    <t>Количество этажей 4-5 после 1999 года Стены из панелей и блоков</t>
  </si>
  <si>
    <t>4-комн.жилых помещениях (2 человека)</t>
  </si>
  <si>
    <t>м3</t>
  </si>
  <si>
    <t>ФИО исполнителя, контактный телефон</t>
  </si>
  <si>
    <t>(Ф И О)</t>
  </si>
  <si>
    <t>и т.д.</t>
  </si>
  <si>
    <t>м2</t>
  </si>
  <si>
    <t>Текущий период    20___г.</t>
  </si>
  <si>
    <t>МКД, ЖД</t>
  </si>
  <si>
    <t>по _________________________ за _________________ (месяц) 20__ года</t>
  </si>
  <si>
    <t>Руководитель 
исполнителя коммунальных услуг</t>
  </si>
  <si>
    <t>__________________    (Ф И О)</t>
  </si>
  <si>
    <t>ВСЕГО с ОДПУ, ИПУ</t>
  </si>
  <si>
    <t>Текущий период 20___г.</t>
  </si>
  <si>
    <t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t>
  </si>
  <si>
    <t>(20)Многоквартирные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длиной 1500 - 1550 мм с душем</t>
  </si>
  <si>
    <t>(22)Многоквартирные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без душа</t>
  </si>
  <si>
    <t>(24)Многоквартирные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</t>
  </si>
  <si>
    <t>(25)Многоквартирные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</t>
  </si>
  <si>
    <t>(28)Многоквартирные и жилые дома с централизованным холодным и горячим водоснабжением, без централизованного водоотведения, оборудованные мойками</t>
  </si>
  <si>
    <t xml:space="preserve">Расчет средневзвешенных нормативов и объемов потребления тепловой энергии  по горячему водоснабжению </t>
  </si>
  <si>
    <t>Расчет средневзвешенного норматива потребления холодного водоснабжения для жилых помещений с центральным отоплением</t>
  </si>
  <si>
    <t>Расчетный объем т/эн. на нужды ГВС</t>
  </si>
  <si>
    <t>Гкал/чел.</t>
  </si>
  <si>
    <t>куб.м./чел.</t>
  </si>
  <si>
    <t>Норматив потребления на ГВС (средневзвешенный показатель по ИПУ)</t>
  </si>
  <si>
    <t>Действующий норматив потребления, Гкал/кв.м(средневзвешенный показатель по ПУ)</t>
  </si>
  <si>
    <t>Объем и численность, установивших в отчетном месяце ИПУ в 20___г. (переход с норматива)</t>
  </si>
  <si>
    <t>Объем потребления коммунальных услуг</t>
  </si>
  <si>
    <t>(27)Многоквартирные и жилые дома с централизованным холодным и горячим водоснабжением, без централизованного водоотведения, оборудованные унитазами, мойками</t>
  </si>
  <si>
    <t>Объем и численность, установивших ИПУ в 20___г. (переход с норматива)</t>
  </si>
  <si>
    <t xml:space="preserve">  Расчет средневзвешенных нормативов и объемов потребления тепловой энергии по отоплению</t>
  </si>
  <si>
    <t>Объем и площадь, установивших в отчетном месяце ОДПУ, ПУ в 20___г. (переход с норматива)*</t>
  </si>
  <si>
    <t>Примечание:* данные по переходу с норматива указываются по каждому нормативному значению</t>
  </si>
  <si>
    <t>(23)Многоквартирные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душами</t>
  </si>
  <si>
    <t>(30)Многоквартирные и жилые дома с централизованным холодным водоснабжением, без централизованного водоотведения, оборудованные унитазами, раковинами, мойками, ваннами длиной 1500 - 1550 мм с душем</t>
  </si>
  <si>
    <t>(45) Многоквартирные и жилые дома с централизованным холодным водоснабжением, без централизованного водоотведения, оборудованные умывальниками, мойками, унитазами</t>
  </si>
  <si>
    <t>(43)Многоквартирные и жилые дома с централизованным холодным водоснабжением, без централизованного водоотведения, оборудованные умывальниками, мойками</t>
  </si>
  <si>
    <t>исполнителя коммунальных услуг</t>
  </si>
  <si>
    <t>ФИО исполнителя коммунальных услуг, контактный телефон</t>
  </si>
  <si>
    <t xml:space="preserve">                         (Ф И О)</t>
  </si>
  <si>
    <t>Расчет средневзвешенных нормативов и объемов потребления по  водоотведению для жилых помещений с центральным отоплением</t>
  </si>
  <si>
    <t>Итого по водоотведению</t>
  </si>
  <si>
    <t>Водоотведение ОДПУ</t>
  </si>
  <si>
    <t>Объем и численность, установивших ИПУ в 20__г. (переход с норматива)</t>
  </si>
  <si>
    <t>ХВС ИПУ</t>
  </si>
  <si>
    <t>(наименование исп коммунальных услуг, отчетный месяц)</t>
  </si>
  <si>
    <t>по плитам на тв. топливе</t>
  </si>
  <si>
    <t xml:space="preserve"> по ______________ (наименование исполнителя коммунальных услуг) за ___________ (месяц) 20___года</t>
  </si>
  <si>
    <t>20___ год</t>
  </si>
  <si>
    <t>Наименование исполнителя коммунальных услуг</t>
  </si>
  <si>
    <t>Жилые дома с центральным отоплением</t>
  </si>
  <si>
    <t xml:space="preserve">Наименование 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</si>
  <si>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базовом периоде</t>
  </si>
  <si>
    <t>Плата за коммунальные услуги граждан, проживающих в многоквартирных домах (жилых домах), в базовом периоде</t>
  </si>
  <si>
    <t>Объем потребления коммунальных услуг, определенный  по показаниям приборов учета или исходя из нормативов потребления коммунальных услуг</t>
  </si>
  <si>
    <t>Плата за коммунальные услуги граждан, проживающих 
в многоквартирных домах (жилых домах )</t>
  </si>
  <si>
    <t>при наличии общедомовых приборов учета</t>
  </si>
  <si>
    <t>при отсутствии общедомовых приборов учета</t>
  </si>
  <si>
    <t>Среднеэксплуатируемая общая площадь жилых помещений, на которую рассчитывается стоимость соответствующей услуги</t>
  </si>
  <si>
    <t>Средняя численность проживающих в обслуживаемом жилищном фонде</t>
  </si>
  <si>
    <t xml:space="preserve">Численность граждан, зарегистрированных в жилых помещениях, используемая при расчетах платежей за коммунальные услуги в базовом периоде </t>
  </si>
  <si>
    <t xml:space="preserve">Площадь жилых помещений, используемая при расчетах платежей  за коммунальные услуги в базовом периоде </t>
  </si>
  <si>
    <t>Плата за коммунальные услуги граждан, проживающих 
в многоквартирных домах (жилых домах)</t>
  </si>
  <si>
    <t>рассчитанная по ценам (тарифам) , установленным ресурсоснабжающей организации (гр.15*гр.23)</t>
  </si>
  <si>
    <t>с учетом  предельного (максимального)  индекса по расчетному размеру цены (тарифа) (гр.16*гр.23)</t>
  </si>
  <si>
    <t xml:space="preserve">Коэффициент роста цен </t>
  </si>
  <si>
    <t>с учетом утвержденной цены (тарифа), текущий год/базовый период (гр.24/гр.13)</t>
  </si>
  <si>
    <t xml:space="preserve"> с учетом  предельного индекса  по расчетному размеру цены (тарифа), текущий год/базовый период (гр.25/гр.14)</t>
  </si>
  <si>
    <t>Сумма компенсации платы граждан за коммунальные услуги исполнителям коммунальных услуг в  текущем  году (гр.24 - гр.25)</t>
  </si>
  <si>
    <t>Водоотведение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</si>
  <si>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текущем периоде</t>
  </si>
  <si>
    <t>Плата за коммунальные услуги граждан, проживающих в многоквартирных домах (жилых домах) с учетом предельного (максимального)  индекса в текущем периоде</t>
  </si>
  <si>
    <t xml:space="preserve">                                                                                                                                     Н.П.Черновский</t>
  </si>
  <si>
    <t>Руководитель исполнителя коммунальных услуг</t>
  </si>
  <si>
    <t xml:space="preserve"> (Ф И О)</t>
  </si>
  <si>
    <t>(ФИО)</t>
  </si>
  <si>
    <t>М П</t>
  </si>
  <si>
    <r>
      <t xml:space="preserve">Нормативы </t>
    </r>
    <r>
      <rPr>
        <b/>
        <u val="single"/>
        <sz val="10"/>
        <rFont val="Times New Roman"/>
        <family val="1"/>
      </rPr>
      <t>в многоквартирных домах, жилых домах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(брать согласно типу жилищного фонда МО по постановлению Правительства края от 11.10.2016 № 518-п)</t>
    </r>
  </si>
  <si>
    <t>телефон исполнителя</t>
  </si>
  <si>
    <t>Действующий норматив потребления, Гкал/кв.м (средневзвешенный показатель по ПУ)</t>
  </si>
  <si>
    <t>Общая площадь жилых помещений обеспеченная отоплением
м2</t>
  </si>
  <si>
    <t>Количество МКД и жилых домов</t>
  </si>
  <si>
    <t>Количество 
МКД и жилых домов</t>
  </si>
  <si>
    <t>Водоотведение ИПУ</t>
  </si>
  <si>
    <t>Гкал/чел/мес.</t>
  </si>
  <si>
    <t xml:space="preserve">Общая площадь  жилых помещений, обеспеченных ГВС/общая площадь помещений, входящих в состав общего имущества в  МКД
</t>
  </si>
  <si>
    <t>Количество зарегистрированных  граждан, пользующихся ГВС</t>
  </si>
  <si>
    <t>Количество зарегистрированных граждан пользующихся отоплением, чел.</t>
  </si>
  <si>
    <t xml:space="preserve">Общая площадь  жилых помещений, обеспеченных ХВС/общая площадь помещений, входящих в состав общего имущества в  МКД
</t>
  </si>
  <si>
    <t>Количество зарегистрированных  граждан, пользующихся услугой</t>
  </si>
  <si>
    <t xml:space="preserve">Объем потребления коммунальных услуг
 </t>
  </si>
  <si>
    <t xml:space="preserve">Норматив потребления </t>
  </si>
  <si>
    <t>м3/мес/чел</t>
  </si>
  <si>
    <t>Норматив потребления</t>
  </si>
  <si>
    <t xml:space="preserve">Общая площадь жилых помещений, на которой проживают граждане пользующиеся услугой
</t>
  </si>
  <si>
    <t>Электроснабжение*</t>
  </si>
  <si>
    <t>Приложение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</si>
  <si>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* При наличии в обслуживаемых жилых помещениях приборов учета электрической энергии и начислении платежей гражданам по показаниям ИПУ  расчет за отчетный период может быть выполнен с учетом фактических показателей в пределах объемов базового периода (без учета объемов на освещение мест общего пользования) по форме согласованной с Уполномоченным органом</t>
  </si>
  <si>
    <t>(наименование исп коммунальных услуг, базовый период)</t>
  </si>
  <si>
    <t>Форма 1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</si>
  <si>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2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</si>
  <si>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3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</si>
  <si>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4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</si>
  <si>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5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</si>
  <si>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Исполнитель, телефон исполнителя</t>
  </si>
  <si>
    <t xml:space="preserve">Расчет средневзвешенного норматива </t>
  </si>
  <si>
    <t xml:space="preserve">Расчет фактического размера компенсации части платы граждан за коммунальные услуги                                                                                                                                                                                                                                                                  по  жилищному  фонду   с центральным отоплением </t>
  </si>
  <si>
    <r>
      <t xml:space="preserve">объем  цен.от. </t>
    </r>
    <r>
      <rPr>
        <i/>
        <sz val="9"/>
        <rFont val="Times New Roman"/>
        <family val="1"/>
      </rPr>
      <t>(гр.8*гр.9*1 мес.)</t>
    </r>
    <r>
      <rPr>
        <sz val="9"/>
        <rFont val="Times New Roman"/>
        <family val="1"/>
      </rPr>
      <t xml:space="preserve">, ком.усл. </t>
    </r>
    <r>
      <rPr>
        <i/>
        <sz val="9"/>
        <rFont val="Times New Roman"/>
        <family val="1"/>
      </rPr>
      <t>(гр.8*гр.10*1 мес./1000)</t>
    </r>
  </si>
  <si>
    <r>
      <t>рассчитанная по ценам (тарифам), установленным ресурсоснабжающей организации , 
   (</t>
    </r>
    <r>
      <rPr>
        <i/>
        <sz val="9"/>
        <rFont val="Times New Roman"/>
        <family val="1"/>
      </rPr>
      <t>гр.4*гр.12)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</si>
  <si>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"/>
        <family val="1"/>
      </rPr>
      <t>гр.5*гр.12)</t>
    </r>
  </si>
  <si>
    <r>
      <t xml:space="preserve">объем  цен.от. </t>
    </r>
    <r>
      <rPr>
        <i/>
        <sz val="9"/>
        <rFont val="Times New Roman"/>
        <family val="1"/>
      </rPr>
      <t>(гр.19*гр.20*1 мес.)</t>
    </r>
    <r>
      <rPr>
        <sz val="9"/>
        <rFont val="Times New Roman"/>
        <family val="1"/>
      </rPr>
      <t xml:space="preserve">, ком.усл. </t>
    </r>
    <r>
      <rPr>
        <i/>
        <sz val="9"/>
        <rFont val="Times New Roman"/>
        <family val="1"/>
      </rPr>
      <t>(гр.19*гр.21*1 мес./1000)</t>
    </r>
  </si>
  <si>
    <r>
      <t xml:space="preserve">при наличии приборов учета </t>
    </r>
    <r>
      <rPr>
        <b/>
        <sz val="11"/>
        <color indexed="60"/>
        <rFont val="Times New Roman"/>
        <family val="1"/>
      </rPr>
      <t>ОДПУ</t>
    </r>
  </si>
  <si>
    <r>
      <t>м</t>
    </r>
    <r>
      <rPr>
        <vertAlign val="superscript"/>
        <sz val="9"/>
        <rFont val="Times New Roman"/>
        <family val="1"/>
      </rPr>
      <t>3</t>
    </r>
  </si>
  <si>
    <r>
      <t xml:space="preserve">при наличии приборов учета </t>
    </r>
    <r>
      <rPr>
        <b/>
        <sz val="11"/>
        <color indexed="60"/>
        <rFont val="Times New Roman"/>
        <family val="1"/>
      </rPr>
      <t>ИПУ</t>
    </r>
  </si>
  <si>
    <r>
      <t>м</t>
    </r>
    <r>
      <rPr>
        <vertAlign val="superscript"/>
        <sz val="9"/>
        <rFont val="Times New Roman"/>
        <family val="1"/>
      </rPr>
      <t>1</t>
    </r>
  </si>
  <si>
    <r>
      <t>м</t>
    </r>
    <r>
      <rPr>
        <vertAlign val="superscript"/>
        <sz val="9"/>
        <rFont val="Times New Roman"/>
        <family val="1"/>
      </rPr>
      <t>2</t>
    </r>
  </si>
  <si>
    <t>Базовый период (декабрь 20____г.)                           
  (данные не меняются)</t>
  </si>
  <si>
    <t>Базовый период (декабрь 20____г.)                             (данные не меняются)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</si>
</sst>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%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0.0000"/>
    <numFmt numFmtId="174" formatCode="0.00000"/>
    <numFmt numFmtId="175" formatCode="0.000000"/>
    <numFmt numFmtId="176" formatCode="0.0000000"/>
    <numFmt numFmtId="177" formatCode="0.000000000"/>
    <numFmt numFmtId="178" formatCode="0.000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_-* #,##0.000_р_._-;\-* #,##0.000_р_._-;_-* &quot;-&quot;???_р_._-;_-@_-"/>
    <numFmt numFmtId="188" formatCode="_-* #,##0.0000_р_._-;\-* #,##0.0000_р_._-;_-* &quot;-&quot;????_р_._-;_-@_-"/>
    <numFmt numFmtId="189" formatCode="_-* #,##0.00000_р_._-;\-* #,##0.0000_р_._-;_-* &quot;-&quot;??_р_._-;_-@_-"/>
    <numFmt numFmtId="190" formatCode="_-* #,##0.00000_р_._-;\-* #,##0.00000_р_._-;_-* &quot;-&quot;?????_р_._-;_-@_-"/>
    <numFmt numFmtId="191" formatCode="#,##0.0000"/>
    <numFmt numFmtId="192" formatCode="#,##0.00000"/>
    <numFmt numFmtId="193" formatCode="_-* #,##0.00000000_р_._-;\-* #,##0.00000000_р_._-;_-* &quot;-&quot;??_р_._-;_-@_-"/>
    <numFmt numFmtId="194" formatCode="#,##0.000000"/>
    <numFmt numFmtId="195" formatCode="_-* #,##0.000000_р_._-;\-* #,##0.000000_р_._-;_-* &quot;-&quot;??????_р_._-;_-@_-"/>
    <numFmt numFmtId="196" formatCode="#,##0.0000000"/>
    <numFmt numFmtId="197" formatCode="_-* #,##0.0000000_р_._-;\-* #,##0.0000000_р_._-;_-* &quot;-&quot;???????_р_._-;_-@_-"/>
    <numFmt numFmtId="198" formatCode="_(* #,##0.00_);_(* \(#,##0.00\);_(* &quot;-&quot;??_);_(@_)"/>
    <numFmt numFmtId="199" formatCode="#,##0.00000000"/>
    <numFmt numFmtId="200" formatCode="#,##0.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_-* #,##0.000000000_р_._-;\-* #,##0.000000000_р_._-;_-* &quot;-&quot;??_р_._-;_-@_-"/>
    <numFmt numFmtId="209" formatCode="_-* #,##0.0_р_._-;\-* #,##0.0_р_._-;_-* &quot;-&quot;??_р_._-;_-@_-"/>
    <numFmt numFmtId="210" formatCode="#,##0.000&quot;р.&quot;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#,##0.0000000000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9"/>
      <name val="Tahoma"/>
      <family val="2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 CE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9"/>
      <name val="Times New Roman CE"/>
      <family val="0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sz val="11"/>
      <color indexed="6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1"/>
      <color indexed="60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72" fillId="0" borderId="7" applyNumberFormat="0" applyFill="0" applyAlignment="0" applyProtection="0"/>
    <xf numFmtId="0" fontId="73" fillId="28" borderId="8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 wrapText="1"/>
    </xf>
    <xf numFmtId="173" fontId="8" fillId="0" borderId="11" xfId="0" applyNumberFormat="1" applyFont="1" applyFill="1" applyBorder="1" applyAlignment="1">
      <alignment horizontal="right" vertical="center" wrapText="1"/>
    </xf>
    <xf numFmtId="173" fontId="8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 indent="4"/>
    </xf>
    <xf numFmtId="0" fontId="7" fillId="0" borderId="11" xfId="0" applyFont="1" applyBorder="1" applyAlignment="1">
      <alignment horizontal="right"/>
    </xf>
    <xf numFmtId="2" fontId="7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1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173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left" wrapText="1"/>
    </xf>
    <xf numFmtId="173" fontId="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/>
    </xf>
    <xf numFmtId="173" fontId="7" fillId="0" borderId="12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Alignment="1">
      <alignment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173" fontId="10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center"/>
    </xf>
    <xf numFmtId="4" fontId="29" fillId="33" borderId="0" xfId="0" applyNumberFormat="1" applyFont="1" applyFill="1" applyAlignment="1">
      <alignment/>
    </xf>
    <xf numFmtId="4" fontId="33" fillId="33" borderId="0" xfId="0" applyNumberFormat="1" applyFont="1" applyFill="1" applyAlignment="1">
      <alignment/>
    </xf>
    <xf numFmtId="4" fontId="31" fillId="33" borderId="0" xfId="0" applyNumberFormat="1" applyFont="1" applyFill="1" applyAlignment="1">
      <alignment/>
    </xf>
    <xf numFmtId="4" fontId="29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4" fontId="3" fillId="33" borderId="0" xfId="0" applyNumberFormat="1" applyFont="1" applyFill="1" applyAlignment="1">
      <alignment/>
    </xf>
    <xf numFmtId="186" fontId="13" fillId="0" borderId="0" xfId="0" applyNumberFormat="1" applyFont="1" applyAlignment="1">
      <alignment wrapText="1"/>
    </xf>
    <xf numFmtId="192" fontId="13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3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4" fontId="4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wrapText="1"/>
    </xf>
    <xf numFmtId="4" fontId="34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/>
    </xf>
    <xf numFmtId="0" fontId="36" fillId="0" borderId="0" xfId="0" applyFont="1" applyAlignment="1">
      <alignment/>
    </xf>
    <xf numFmtId="4" fontId="37" fillId="0" borderId="0" xfId="0" applyNumberFormat="1" applyFont="1" applyAlignment="1">
      <alignment wrapText="1"/>
    </xf>
    <xf numFmtId="4" fontId="37" fillId="34" borderId="0" xfId="0" applyNumberFormat="1" applyFont="1" applyFill="1" applyAlignment="1">
      <alignment wrapText="1"/>
    </xf>
    <xf numFmtId="4" fontId="14" fillId="34" borderId="0" xfId="0" applyNumberFormat="1" applyFont="1" applyFill="1" applyBorder="1" applyAlignment="1">
      <alignment horizontal="left"/>
    </xf>
    <xf numFmtId="4" fontId="14" fillId="34" borderId="0" xfId="0" applyNumberFormat="1" applyFont="1" applyFill="1" applyBorder="1" applyAlignment="1">
      <alignment horizontal="left" vertical="center"/>
    </xf>
    <xf numFmtId="3" fontId="14" fillId="34" borderId="0" xfId="0" applyNumberFormat="1" applyFont="1" applyFill="1" applyBorder="1" applyAlignment="1">
      <alignment horizontal="left" vertical="center"/>
    </xf>
    <xf numFmtId="186" fontId="14" fillId="34" borderId="0" xfId="0" applyNumberFormat="1" applyFont="1" applyFill="1" applyBorder="1" applyAlignment="1">
      <alignment horizontal="left" vertical="center"/>
    </xf>
    <xf numFmtId="191" fontId="14" fillId="34" borderId="0" xfId="0" applyNumberFormat="1" applyFont="1" applyFill="1" applyBorder="1" applyAlignment="1">
      <alignment horizontal="left" vertical="center"/>
    </xf>
    <xf numFmtId="4" fontId="13" fillId="34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37" fillId="34" borderId="0" xfId="0" applyNumberFormat="1" applyFont="1" applyFill="1" applyBorder="1" applyAlignment="1">
      <alignment wrapText="1"/>
    </xf>
    <xf numFmtId="4" fontId="3" fillId="35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1" fontId="13" fillId="36" borderId="11" xfId="0" applyNumberFormat="1" applyFont="1" applyFill="1" applyBorder="1" applyAlignment="1">
      <alignment horizontal="center" vertical="center" wrapText="1"/>
    </xf>
    <xf numFmtId="174" fontId="14" fillId="36" borderId="0" xfId="0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left"/>
    </xf>
    <xf numFmtId="44" fontId="28" fillId="36" borderId="0" xfId="43" applyFont="1" applyFill="1" applyAlignment="1">
      <alignment/>
    </xf>
    <xf numFmtId="44" fontId="7" fillId="36" borderId="0" xfId="43" applyFont="1" applyFill="1" applyAlignment="1">
      <alignment/>
    </xf>
    <xf numFmtId="44" fontId="7" fillId="36" borderId="0" xfId="43" applyFont="1" applyFill="1" applyBorder="1" applyAlignment="1">
      <alignment horizontal="center"/>
    </xf>
    <xf numFmtId="44" fontId="7" fillId="36" borderId="0" xfId="43" applyFont="1" applyFill="1" applyBorder="1" applyAlignment="1">
      <alignment/>
    </xf>
    <xf numFmtId="44" fontId="8" fillId="36" borderId="0" xfId="43" applyFont="1" applyFill="1" applyAlignment="1">
      <alignment horizontal="right"/>
    </xf>
    <xf numFmtId="44" fontId="10" fillId="36" borderId="0" xfId="43" applyFont="1" applyFill="1" applyAlignment="1">
      <alignment/>
    </xf>
    <xf numFmtId="0" fontId="0" fillId="36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0" fontId="10" fillId="36" borderId="11" xfId="0" applyFont="1" applyFill="1" applyBorder="1" applyAlignment="1">
      <alignment horizontal="right"/>
    </xf>
    <xf numFmtId="192" fontId="13" fillId="36" borderId="11" xfId="0" applyNumberFormat="1" applyFont="1" applyFill="1" applyBorder="1" applyAlignment="1">
      <alignment horizontal="center" vertical="center" wrapText="1"/>
    </xf>
    <xf numFmtId="173" fontId="13" fillId="36" borderId="11" xfId="0" applyNumberFormat="1" applyFont="1" applyFill="1" applyBorder="1" applyAlignment="1">
      <alignment horizontal="center" vertical="center" wrapText="1"/>
    </xf>
    <xf numFmtId="4" fontId="13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38" fillId="36" borderId="11" xfId="0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left" wrapText="1"/>
    </xf>
    <xf numFmtId="4" fontId="14" fillId="36" borderId="11" xfId="0" applyNumberFormat="1" applyFont="1" applyFill="1" applyBorder="1" applyAlignment="1">
      <alignment horizontal="center" wrapText="1"/>
    </xf>
    <xf numFmtId="4" fontId="14" fillId="36" borderId="11" xfId="0" applyNumberFormat="1" applyFont="1" applyFill="1" applyBorder="1" applyAlignment="1">
      <alignment wrapText="1"/>
    </xf>
    <xf numFmtId="174" fontId="14" fillId="36" borderId="11" xfId="0" applyNumberFormat="1" applyFont="1" applyFill="1" applyBorder="1" applyAlignment="1">
      <alignment horizontal="center"/>
    </xf>
    <xf numFmtId="174" fontId="13" fillId="36" borderId="0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2" fontId="7" fillId="36" borderId="0" xfId="0" applyNumberFormat="1" applyFont="1" applyFill="1" applyAlignment="1">
      <alignment wrapText="1"/>
    </xf>
    <xf numFmtId="4" fontId="38" fillId="36" borderId="11" xfId="0" applyNumberFormat="1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vertical="top" wrapText="1"/>
    </xf>
    <xf numFmtId="4" fontId="40" fillId="36" borderId="11" xfId="0" applyNumberFormat="1" applyFont="1" applyFill="1" applyBorder="1" applyAlignment="1">
      <alignment wrapText="1"/>
    </xf>
    <xf numFmtId="2" fontId="7" fillId="36" borderId="0" xfId="0" applyNumberFormat="1" applyFont="1" applyFill="1" applyBorder="1" applyAlignment="1">
      <alignment wrapText="1"/>
    </xf>
    <xf numFmtId="4" fontId="7" fillId="36" borderId="11" xfId="0" applyNumberFormat="1" applyFont="1" applyFill="1" applyBorder="1" applyAlignment="1">
      <alignment wrapText="1"/>
    </xf>
    <xf numFmtId="4" fontId="8" fillId="36" borderId="11" xfId="0" applyNumberFormat="1" applyFont="1" applyFill="1" applyBorder="1" applyAlignment="1">
      <alignment wrapText="1"/>
    </xf>
    <xf numFmtId="0" fontId="14" fillId="36" borderId="11" xfId="0" applyFont="1" applyFill="1" applyBorder="1" applyAlignment="1">
      <alignment/>
    </xf>
    <xf numFmtId="0" fontId="8" fillId="36" borderId="0" xfId="0" applyFont="1" applyFill="1" applyAlignment="1">
      <alignment/>
    </xf>
    <xf numFmtId="0" fontId="7" fillId="36" borderId="11" xfId="0" applyFont="1" applyFill="1" applyBorder="1" applyAlignment="1">
      <alignment vertical="top" wrapText="1"/>
    </xf>
    <xf numFmtId="4" fontId="39" fillId="36" borderId="11" xfId="0" applyNumberFormat="1" applyFont="1" applyFill="1" applyBorder="1" applyAlignment="1">
      <alignment wrapText="1"/>
    </xf>
    <xf numFmtId="2" fontId="13" fillId="36" borderId="0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horizontal="left" wrapText="1"/>
    </xf>
    <xf numFmtId="4" fontId="35" fillId="36" borderId="11" xfId="0" applyNumberFormat="1" applyFont="1" applyFill="1" applyBorder="1" applyAlignment="1">
      <alignment horizontal="right" wrapText="1"/>
    </xf>
    <xf numFmtId="4" fontId="35" fillId="36" borderId="0" xfId="0" applyNumberFormat="1" applyFont="1" applyFill="1" applyBorder="1" applyAlignment="1">
      <alignment horizontal="right" wrapText="1"/>
    </xf>
    <xf numFmtId="4" fontId="13" fillId="36" borderId="0" xfId="0" applyNumberFormat="1" applyFont="1" applyFill="1" applyBorder="1" applyAlignment="1">
      <alignment horizontal="left" wrapText="1"/>
    </xf>
    <xf numFmtId="4" fontId="13" fillId="36" borderId="0" xfId="0" applyNumberFormat="1" applyFont="1" applyFill="1" applyBorder="1" applyAlignment="1">
      <alignment horizontal="left"/>
    </xf>
    <xf numFmtId="4" fontId="14" fillId="36" borderId="0" xfId="0" applyNumberFormat="1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25" fillId="36" borderId="0" xfId="0" applyFont="1" applyFill="1" applyBorder="1" applyAlignment="1">
      <alignment/>
    </xf>
    <xf numFmtId="4" fontId="7" fillId="36" borderId="11" xfId="0" applyNumberFormat="1" applyFont="1" applyFill="1" applyBorder="1" applyAlignment="1">
      <alignment horizontal="left" wrapText="1"/>
    </xf>
    <xf numFmtId="4" fontId="14" fillId="36" borderId="11" xfId="0" applyNumberFormat="1" applyFont="1" applyFill="1" applyBorder="1" applyAlignment="1">
      <alignment horizontal="right" wrapText="1"/>
    </xf>
    <xf numFmtId="2" fontId="10" fillId="36" borderId="0" xfId="0" applyNumberFormat="1" applyFont="1" applyFill="1" applyAlignment="1">
      <alignment horizontal="center" wrapText="1"/>
    </xf>
    <xf numFmtId="0" fontId="3" fillId="36" borderId="0" xfId="0" applyFont="1" applyFill="1" applyBorder="1" applyAlignment="1">
      <alignment/>
    </xf>
    <xf numFmtId="4" fontId="13" fillId="36" borderId="0" xfId="0" applyNumberFormat="1" applyFont="1" applyFill="1" applyAlignment="1">
      <alignment wrapText="1"/>
    </xf>
    <xf numFmtId="0" fontId="7" fillId="36" borderId="13" xfId="0" applyFont="1" applyFill="1" applyBorder="1" applyAlignment="1">
      <alignment horizontal="center" vertical="center" wrapText="1"/>
    </xf>
    <xf numFmtId="3" fontId="3" fillId="36" borderId="0" xfId="0" applyNumberFormat="1" applyFont="1" applyFill="1" applyAlignment="1">
      <alignment/>
    </xf>
    <xf numFmtId="4" fontId="29" fillId="36" borderId="11" xfId="0" applyNumberFormat="1" applyFont="1" applyFill="1" applyBorder="1" applyAlignment="1">
      <alignment horizontal="center" vertical="center" wrapText="1"/>
    </xf>
    <xf numFmtId="4" fontId="28" fillId="36" borderId="0" xfId="0" applyNumberFormat="1" applyFont="1" applyFill="1" applyAlignment="1">
      <alignment wrapText="1"/>
    </xf>
    <xf numFmtId="4" fontId="8" fillId="36" borderId="0" xfId="0" applyNumberFormat="1" applyFont="1" applyFill="1" applyAlignment="1">
      <alignment wrapText="1"/>
    </xf>
    <xf numFmtId="3" fontId="13" fillId="36" borderId="0" xfId="0" applyNumberFormat="1" applyFont="1" applyFill="1" applyAlignment="1">
      <alignment horizontal="center" wrapText="1"/>
    </xf>
    <xf numFmtId="186" fontId="13" fillId="36" borderId="0" xfId="0" applyNumberFormat="1" applyFont="1" applyFill="1" applyAlignment="1">
      <alignment wrapText="1"/>
    </xf>
    <xf numFmtId="4" fontId="8" fillId="36" borderId="0" xfId="0" applyNumberFormat="1" applyFont="1" applyFill="1" applyBorder="1" applyAlignment="1">
      <alignment wrapText="1"/>
    </xf>
    <xf numFmtId="192" fontId="13" fillId="36" borderId="12" xfId="0" applyNumberFormat="1" applyFont="1" applyFill="1" applyBorder="1" applyAlignment="1">
      <alignment wrapText="1"/>
    </xf>
    <xf numFmtId="4" fontId="3" fillId="36" borderId="0" xfId="0" applyNumberFormat="1" applyFont="1" applyFill="1" applyBorder="1" applyAlignment="1">
      <alignment/>
    </xf>
    <xf numFmtId="4" fontId="8" fillId="36" borderId="0" xfId="0" applyNumberFormat="1" applyFont="1" applyFill="1" applyAlignment="1">
      <alignment horizontal="center" wrapText="1"/>
    </xf>
    <xf numFmtId="3" fontId="13" fillId="36" borderId="0" xfId="0" applyNumberFormat="1" applyFont="1" applyFill="1" applyAlignment="1">
      <alignment wrapText="1"/>
    </xf>
    <xf numFmtId="192" fontId="13" fillId="36" borderId="0" xfId="0" applyNumberFormat="1" applyFont="1" applyFill="1" applyAlignment="1">
      <alignment wrapText="1"/>
    </xf>
    <xf numFmtId="4" fontId="13" fillId="36" borderId="0" xfId="0" applyNumberFormat="1" applyFont="1" applyFill="1" applyAlignment="1">
      <alignment horizontal="left" wrapText="1"/>
    </xf>
    <xf numFmtId="1" fontId="7" fillId="36" borderId="0" xfId="0" applyNumberFormat="1" applyFont="1" applyFill="1" applyAlignment="1">
      <alignment/>
    </xf>
    <xf numFmtId="4" fontId="7" fillId="36" borderId="0" xfId="0" applyNumberFormat="1" applyFont="1" applyFill="1" applyAlignment="1">
      <alignment/>
    </xf>
    <xf numFmtId="1" fontId="10" fillId="36" borderId="0" xfId="0" applyNumberFormat="1" applyFont="1" applyFill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177" fontId="37" fillId="36" borderId="11" xfId="0" applyNumberFormat="1" applyFont="1" applyFill="1" applyBorder="1" applyAlignment="1">
      <alignment horizontal="center" vertical="top" wrapText="1"/>
    </xf>
    <xf numFmtId="3" fontId="37" fillId="36" borderId="11" xfId="0" applyNumberFormat="1" applyFont="1" applyFill="1" applyBorder="1" applyAlignment="1">
      <alignment vertical="top" wrapText="1"/>
    </xf>
    <xf numFmtId="4" fontId="37" fillId="36" borderId="11" xfId="0" applyNumberFormat="1" applyFont="1" applyFill="1" applyBorder="1" applyAlignment="1">
      <alignment vertical="top" wrapText="1"/>
    </xf>
    <xf numFmtId="186" fontId="37" fillId="36" borderId="11" xfId="0" applyNumberFormat="1" applyFont="1" applyFill="1" applyBorder="1" applyAlignment="1">
      <alignment vertical="top" wrapText="1"/>
    </xf>
    <xf numFmtId="179" fontId="37" fillId="36" borderId="11" xfId="0" applyNumberFormat="1" applyFont="1" applyFill="1" applyBorder="1" applyAlignment="1">
      <alignment horizontal="center" vertical="top" wrapText="1"/>
    </xf>
    <xf numFmtId="179" fontId="13" fillId="36" borderId="11" xfId="0" applyNumberFormat="1" applyFont="1" applyFill="1" applyBorder="1" applyAlignment="1">
      <alignment horizontal="center"/>
    </xf>
    <xf numFmtId="1" fontId="13" fillId="36" borderId="11" xfId="0" applyNumberFormat="1" applyFont="1" applyFill="1" applyBorder="1" applyAlignment="1">
      <alignment horizontal="center"/>
    </xf>
    <xf numFmtId="2" fontId="13" fillId="36" borderId="11" xfId="0" applyNumberFormat="1" applyFont="1" applyFill="1" applyBorder="1" applyAlignment="1">
      <alignment horizontal="center"/>
    </xf>
    <xf numFmtId="174" fontId="13" fillId="36" borderId="11" xfId="0" applyNumberFormat="1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center"/>
    </xf>
    <xf numFmtId="178" fontId="13" fillId="36" borderId="11" xfId="0" applyNumberFormat="1" applyFont="1" applyFill="1" applyBorder="1" applyAlignment="1">
      <alignment horizontal="center"/>
    </xf>
    <xf numFmtId="4" fontId="30" fillId="36" borderId="11" xfId="0" applyNumberFormat="1" applyFont="1" applyFill="1" applyBorder="1" applyAlignment="1">
      <alignment horizontal="center"/>
    </xf>
    <xf numFmtId="4" fontId="28" fillId="36" borderId="11" xfId="0" applyNumberFormat="1" applyFont="1" applyFill="1" applyBorder="1" applyAlignment="1">
      <alignment wrapText="1"/>
    </xf>
    <xf numFmtId="166" fontId="13" fillId="36" borderId="11" xfId="0" applyNumberFormat="1" applyFont="1" applyFill="1" applyBorder="1" applyAlignment="1">
      <alignment horizontal="center"/>
    </xf>
    <xf numFmtId="177" fontId="14" fillId="36" borderId="11" xfId="0" applyNumberFormat="1" applyFont="1" applyFill="1" applyBorder="1" applyAlignment="1">
      <alignment horizontal="center"/>
    </xf>
    <xf numFmtId="3" fontId="14" fillId="36" borderId="11" xfId="0" applyNumberFormat="1" applyFont="1" applyFill="1" applyBorder="1" applyAlignment="1">
      <alignment horizontal="center"/>
    </xf>
    <xf numFmtId="4" fontId="14" fillId="36" borderId="11" xfId="0" applyNumberFormat="1" applyFont="1" applyFill="1" applyBorder="1" applyAlignment="1">
      <alignment horizontal="center"/>
    </xf>
    <xf numFmtId="179" fontId="14" fillId="36" borderId="11" xfId="0" applyNumberFormat="1" applyFont="1" applyFill="1" applyBorder="1" applyAlignment="1">
      <alignment horizontal="center"/>
    </xf>
    <xf numFmtId="192" fontId="14" fillId="36" borderId="11" xfId="0" applyNumberFormat="1" applyFont="1" applyFill="1" applyBorder="1" applyAlignment="1">
      <alignment horizontal="center"/>
    </xf>
    <xf numFmtId="1" fontId="14" fillId="36" borderId="11" xfId="0" applyNumberFormat="1" applyFont="1" applyFill="1" applyBorder="1" applyAlignment="1">
      <alignment horizontal="center"/>
    </xf>
    <xf numFmtId="176" fontId="14" fillId="36" borderId="11" xfId="0" applyNumberFormat="1" applyFont="1" applyFill="1" applyBorder="1" applyAlignment="1">
      <alignment horizontal="center"/>
    </xf>
    <xf numFmtId="0" fontId="28" fillId="36" borderId="0" xfId="0" applyFont="1" applyFill="1" applyAlignment="1">
      <alignment/>
    </xf>
    <xf numFmtId="1" fontId="14" fillId="36" borderId="0" xfId="0" applyNumberFormat="1" applyFont="1" applyFill="1" applyBorder="1" applyAlignment="1">
      <alignment horizontal="center"/>
    </xf>
    <xf numFmtId="4" fontId="14" fillId="36" borderId="0" xfId="0" applyNumberFormat="1" applyFont="1" applyFill="1" applyBorder="1" applyAlignment="1">
      <alignment horizontal="center"/>
    </xf>
    <xf numFmtId="186" fontId="14" fillId="36" borderId="0" xfId="0" applyNumberFormat="1" applyFont="1" applyFill="1" applyBorder="1" applyAlignment="1">
      <alignment horizontal="center"/>
    </xf>
    <xf numFmtId="176" fontId="14" fillId="36" borderId="0" xfId="0" applyNumberFormat="1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/>
    </xf>
    <xf numFmtId="4" fontId="13" fillId="36" borderId="0" xfId="0" applyNumberFormat="1" applyFont="1" applyFill="1" applyBorder="1" applyAlignment="1">
      <alignment horizontal="center"/>
    </xf>
    <xf numFmtId="186" fontId="13" fillId="36" borderId="0" xfId="0" applyNumberFormat="1" applyFont="1" applyFill="1" applyBorder="1" applyAlignment="1">
      <alignment horizontal="center"/>
    </xf>
    <xf numFmtId="176" fontId="13" fillId="36" borderId="0" xfId="0" applyNumberFormat="1" applyFont="1" applyFill="1" applyBorder="1" applyAlignment="1">
      <alignment horizontal="center"/>
    </xf>
    <xf numFmtId="3" fontId="13" fillId="36" borderId="0" xfId="0" applyNumberFormat="1" applyFont="1" applyFill="1" applyAlignment="1">
      <alignment/>
    </xf>
    <xf numFmtId="4" fontId="28" fillId="36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4" fontId="13" fillId="36" borderId="0" xfId="0" applyNumberFormat="1" applyFont="1" applyFill="1" applyAlignment="1">
      <alignment horizontal="center"/>
    </xf>
    <xf numFmtId="3" fontId="13" fillId="36" borderId="0" xfId="0" applyNumberFormat="1" applyFont="1" applyFill="1" applyAlignment="1">
      <alignment horizontal="center"/>
    </xf>
    <xf numFmtId="4" fontId="8" fillId="36" borderId="0" xfId="0" applyNumberFormat="1" applyFont="1" applyFill="1" applyAlignment="1">
      <alignment horizontal="center"/>
    </xf>
    <xf numFmtId="192" fontId="13" fillId="36" borderId="0" xfId="0" applyNumberFormat="1" applyFont="1" applyFill="1" applyAlignment="1">
      <alignment horizontal="center"/>
    </xf>
    <xf numFmtId="186" fontId="13" fillId="36" borderId="0" xfId="0" applyNumberFormat="1" applyFont="1" applyFill="1" applyAlignment="1">
      <alignment horizontal="center"/>
    </xf>
    <xf numFmtId="186" fontId="13" fillId="36" borderId="0" xfId="0" applyNumberFormat="1" applyFont="1" applyFill="1" applyAlignment="1">
      <alignment/>
    </xf>
    <xf numFmtId="4" fontId="13" fillId="36" borderId="0" xfId="0" applyNumberFormat="1" applyFont="1" applyFill="1" applyAlignment="1">
      <alignment/>
    </xf>
    <xf numFmtId="186" fontId="13" fillId="36" borderId="0" xfId="0" applyNumberFormat="1" applyFont="1" applyFill="1" applyBorder="1" applyAlignment="1">
      <alignment horizontal="center" vertical="top" wrapText="1"/>
    </xf>
    <xf numFmtId="4" fontId="13" fillId="36" borderId="0" xfId="0" applyNumberFormat="1" applyFont="1" applyFill="1" applyBorder="1" applyAlignment="1">
      <alignment horizontal="center" vertical="top" wrapText="1"/>
    </xf>
    <xf numFmtId="3" fontId="13" fillId="36" borderId="0" xfId="0" applyNumberFormat="1" applyFont="1" applyFill="1" applyBorder="1" applyAlignment="1">
      <alignment horizontal="center" vertical="top" wrapText="1"/>
    </xf>
    <xf numFmtId="4" fontId="8" fillId="36" borderId="11" xfId="0" applyNumberFormat="1" applyFont="1" applyFill="1" applyBorder="1" applyAlignment="1">
      <alignment horizontal="center" vertical="center" wrapText="1"/>
    </xf>
    <xf numFmtId="192" fontId="8" fillId="36" borderId="11" xfId="0" applyNumberFormat="1" applyFont="1" applyFill="1" applyBorder="1" applyAlignment="1">
      <alignment horizontal="center" vertical="center" wrapText="1"/>
    </xf>
    <xf numFmtId="4" fontId="41" fillId="36" borderId="11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186" fontId="8" fillId="36" borderId="11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4" fontId="43" fillId="36" borderId="11" xfId="0" applyNumberFormat="1" applyFont="1" applyFill="1" applyBorder="1" applyAlignment="1">
      <alignment horizontal="left" vertical="center" wrapText="1"/>
    </xf>
    <xf numFmtId="4" fontId="8" fillId="36" borderId="15" xfId="0" applyNumberFormat="1" applyFont="1" applyFill="1" applyBorder="1" applyAlignment="1">
      <alignment horizontal="center" vertical="center" wrapText="1"/>
    </xf>
    <xf numFmtId="3" fontId="28" fillId="36" borderId="16" xfId="0" applyNumberFormat="1" applyFont="1" applyFill="1" applyBorder="1" applyAlignment="1">
      <alignment horizontal="center" vertical="center" wrapText="1"/>
    </xf>
    <xf numFmtId="3" fontId="13" fillId="36" borderId="16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 horizontal="center" vertical="center" wrapText="1"/>
    </xf>
    <xf numFmtId="4" fontId="19" fillId="36" borderId="11" xfId="0" applyNumberFormat="1" applyFont="1" applyFill="1" applyBorder="1" applyAlignment="1">
      <alignment vertical="top" wrapText="1"/>
    </xf>
    <xf numFmtId="4" fontId="43" fillId="36" borderId="11" xfId="0" applyNumberFormat="1" applyFont="1" applyFill="1" applyBorder="1" applyAlignment="1">
      <alignment horizontal="center" vertical="center" wrapText="1"/>
    </xf>
    <xf numFmtId="4" fontId="14" fillId="36" borderId="11" xfId="0" applyNumberFormat="1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192" fontId="14" fillId="36" borderId="11" xfId="61" applyNumberFormat="1" applyFont="1" applyFill="1" applyBorder="1" applyAlignment="1">
      <alignment vertical="center" wrapText="1"/>
    </xf>
    <xf numFmtId="186" fontId="14" fillId="36" borderId="11" xfId="0" applyNumberFormat="1" applyFont="1" applyFill="1" applyBorder="1" applyAlignment="1">
      <alignment horizontal="center" vertical="center" wrapText="1"/>
    </xf>
    <xf numFmtId="192" fontId="14" fillId="36" borderId="11" xfId="0" applyNumberFormat="1" applyFont="1" applyFill="1" applyBorder="1" applyAlignment="1">
      <alignment horizontal="center" vertical="center" wrapText="1"/>
    </xf>
    <xf numFmtId="3" fontId="13" fillId="36" borderId="11" xfId="0" applyNumberFormat="1" applyFont="1" applyFill="1" applyBorder="1" applyAlignment="1">
      <alignment horizontal="center" vertical="center" wrapText="1"/>
    </xf>
    <xf numFmtId="199" fontId="14" fillId="36" borderId="11" xfId="61" applyNumberFormat="1" applyFont="1" applyFill="1" applyBorder="1" applyAlignment="1">
      <alignment vertical="center" wrapText="1"/>
    </xf>
    <xf numFmtId="4" fontId="14" fillId="36" borderId="15" xfId="0" applyNumberFormat="1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vertical="center" wrapText="1"/>
    </xf>
    <xf numFmtId="4" fontId="13" fillId="36" borderId="17" xfId="0" applyNumberFormat="1" applyFont="1" applyFill="1" applyBorder="1" applyAlignment="1">
      <alignment horizontal="center" vertical="center" wrapText="1"/>
    </xf>
    <xf numFmtId="199" fontId="13" fillId="36" borderId="11" xfId="0" applyNumberFormat="1" applyFont="1" applyFill="1" applyBorder="1" applyAlignment="1">
      <alignment horizontal="center" vertical="center" wrapText="1"/>
    </xf>
    <xf numFmtId="186" fontId="13" fillId="36" borderId="11" xfId="0" applyNumberFormat="1" applyFont="1" applyFill="1" applyBorder="1" applyAlignment="1">
      <alignment horizontal="center" vertical="center" wrapText="1"/>
    </xf>
    <xf numFmtId="199" fontId="13" fillId="36" borderId="11" xfId="61" applyNumberFormat="1" applyFont="1" applyFill="1" applyBorder="1" applyAlignment="1">
      <alignment horizontal="center" vertical="center" wrapText="1"/>
    </xf>
    <xf numFmtId="4" fontId="13" fillId="36" borderId="15" xfId="0" applyNumberFormat="1" applyFont="1" applyFill="1" applyBorder="1" applyAlignment="1">
      <alignment horizontal="center" vertical="center" wrapText="1"/>
    </xf>
    <xf numFmtId="200" fontId="13" fillId="36" borderId="11" xfId="0" applyNumberFormat="1" applyFont="1" applyFill="1" applyBorder="1" applyAlignment="1">
      <alignment horizontal="center" vertical="center" wrapText="1"/>
    </xf>
    <xf numFmtId="191" fontId="13" fillId="36" borderId="11" xfId="0" applyNumberFormat="1" applyFont="1" applyFill="1" applyBorder="1" applyAlignment="1">
      <alignment horizontal="center" vertical="center" wrapText="1"/>
    </xf>
    <xf numFmtId="192" fontId="13" fillId="36" borderId="11" xfId="61" applyNumberFormat="1" applyFont="1" applyFill="1" applyBorder="1" applyAlignment="1">
      <alignment horizontal="center" vertical="center" wrapText="1"/>
    </xf>
    <xf numFmtId="4" fontId="28" fillId="36" borderId="11" xfId="0" applyNumberFormat="1" applyFont="1" applyFill="1" applyBorder="1" applyAlignment="1">
      <alignment vertical="center" wrapText="1"/>
    </xf>
    <xf numFmtId="4" fontId="8" fillId="36" borderId="11" xfId="0" applyNumberFormat="1" applyFont="1" applyFill="1" applyBorder="1" applyAlignment="1">
      <alignment horizontal="center" vertical="center"/>
    </xf>
    <xf numFmtId="4" fontId="13" fillId="36" borderId="11" xfId="0" applyNumberFormat="1" applyFont="1" applyFill="1" applyBorder="1" applyAlignment="1">
      <alignment horizontal="right" vertical="center" wrapText="1"/>
    </xf>
    <xf numFmtId="2" fontId="8" fillId="36" borderId="17" xfId="0" applyNumberFormat="1" applyFont="1" applyFill="1" applyBorder="1" applyAlignment="1">
      <alignment horizontal="center" vertical="center" wrapText="1"/>
    </xf>
    <xf numFmtId="3" fontId="13" fillId="36" borderId="16" xfId="0" applyNumberFormat="1" applyFont="1" applyFill="1" applyBorder="1" applyAlignment="1">
      <alignment horizontal="center" vertical="center"/>
    </xf>
    <xf numFmtId="2" fontId="28" fillId="36" borderId="11" xfId="0" applyNumberFormat="1" applyFont="1" applyFill="1" applyBorder="1" applyAlignment="1">
      <alignment horizontal="center" vertical="center" wrapText="1"/>
    </xf>
    <xf numFmtId="196" fontId="13" fillId="36" borderId="11" xfId="0" applyNumberFormat="1" applyFont="1" applyFill="1" applyBorder="1" applyAlignment="1">
      <alignment horizontal="center" vertical="center" wrapText="1"/>
    </xf>
    <xf numFmtId="194" fontId="14" fillId="36" borderId="11" xfId="0" applyNumberFormat="1" applyFont="1" applyFill="1" applyBorder="1" applyAlignment="1">
      <alignment horizontal="center" vertical="center" wrapText="1"/>
    </xf>
    <xf numFmtId="194" fontId="13" fillId="36" borderId="11" xfId="0" applyNumberFormat="1" applyFont="1" applyFill="1" applyBorder="1" applyAlignment="1">
      <alignment horizontal="center" vertical="center" wrapText="1"/>
    </xf>
    <xf numFmtId="4" fontId="19" fillId="36" borderId="11" xfId="0" applyNumberFormat="1" applyFont="1" applyFill="1" applyBorder="1" applyAlignment="1">
      <alignment vertical="center" wrapText="1"/>
    </xf>
    <xf numFmtId="191" fontId="14" fillId="36" borderId="11" xfId="0" applyNumberFormat="1" applyFont="1" applyFill="1" applyBorder="1" applyAlignment="1">
      <alignment horizontal="center" vertical="center" wrapText="1"/>
    </xf>
    <xf numFmtId="4" fontId="28" fillId="36" borderId="11" xfId="0" applyNumberFormat="1" applyFont="1" applyFill="1" applyBorder="1" applyAlignment="1">
      <alignment vertical="top" wrapText="1"/>
    </xf>
    <xf numFmtId="165" fontId="13" fillId="36" borderId="11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/>
    </xf>
    <xf numFmtId="4" fontId="19" fillId="36" borderId="11" xfId="0" applyNumberFormat="1" applyFont="1" applyFill="1" applyBorder="1" applyAlignment="1">
      <alignment/>
    </xf>
    <xf numFmtId="4" fontId="43" fillId="36" borderId="11" xfId="0" applyNumberFormat="1" applyFont="1" applyFill="1" applyBorder="1" applyAlignment="1">
      <alignment horizontal="center"/>
    </xf>
    <xf numFmtId="186" fontId="14" fillId="36" borderId="11" xfId="0" applyNumberFormat="1" applyFont="1" applyFill="1" applyBorder="1" applyAlignment="1">
      <alignment horizontal="center"/>
    </xf>
    <xf numFmtId="3" fontId="14" fillId="36" borderId="18" xfId="0" applyNumberFormat="1" applyFont="1" applyFill="1" applyBorder="1" applyAlignment="1">
      <alignment/>
    </xf>
    <xf numFmtId="4" fontId="19" fillId="36" borderId="19" xfId="0" applyNumberFormat="1" applyFont="1" applyFill="1" applyBorder="1" applyAlignment="1">
      <alignment wrapText="1"/>
    </xf>
    <xf numFmtId="4" fontId="43" fillId="36" borderId="19" xfId="0" applyNumberFormat="1" applyFont="1" applyFill="1" applyBorder="1" applyAlignment="1">
      <alignment horizontal="center" wrapText="1"/>
    </xf>
    <xf numFmtId="4" fontId="14" fillId="36" borderId="19" xfId="0" applyNumberFormat="1" applyFont="1" applyFill="1" applyBorder="1" applyAlignment="1">
      <alignment horizontal="center"/>
    </xf>
    <xf numFmtId="3" fontId="14" fillId="36" borderId="19" xfId="0" applyNumberFormat="1" applyFont="1" applyFill="1" applyBorder="1" applyAlignment="1">
      <alignment horizontal="center"/>
    </xf>
    <xf numFmtId="4" fontId="43" fillId="36" borderId="19" xfId="0" applyNumberFormat="1" applyFont="1" applyFill="1" applyBorder="1" applyAlignment="1">
      <alignment horizontal="center"/>
    </xf>
    <xf numFmtId="192" fontId="14" fillId="36" borderId="19" xfId="0" applyNumberFormat="1" applyFont="1" applyFill="1" applyBorder="1" applyAlignment="1">
      <alignment horizontal="center"/>
    </xf>
    <xf numFmtId="186" fontId="14" fillId="36" borderId="19" xfId="0" applyNumberFormat="1" applyFont="1" applyFill="1" applyBorder="1" applyAlignment="1">
      <alignment horizontal="center"/>
    </xf>
    <xf numFmtId="4" fontId="14" fillId="36" borderId="19" xfId="0" applyNumberFormat="1" applyFont="1" applyFill="1" applyBorder="1" applyAlignment="1">
      <alignment horizontal="center" wrapText="1"/>
    </xf>
    <xf numFmtId="4" fontId="14" fillId="36" borderId="20" xfId="0" applyNumberFormat="1" applyFont="1" applyFill="1" applyBorder="1" applyAlignment="1">
      <alignment horizontal="center"/>
    </xf>
    <xf numFmtId="192" fontId="13" fillId="36" borderId="0" xfId="0" applyNumberFormat="1" applyFont="1" applyFill="1" applyAlignment="1">
      <alignment/>
    </xf>
    <xf numFmtId="3" fontId="14" fillId="36" borderId="0" xfId="0" applyNumberFormat="1" applyFont="1" applyFill="1" applyBorder="1" applyAlignment="1">
      <alignment horizontal="center"/>
    </xf>
    <xf numFmtId="4" fontId="43" fillId="36" borderId="0" xfId="0" applyNumberFormat="1" applyFont="1" applyFill="1" applyBorder="1" applyAlignment="1">
      <alignment horizontal="center"/>
    </xf>
    <xf numFmtId="192" fontId="14" fillId="36" borderId="0" xfId="0" applyNumberFormat="1" applyFont="1" applyFill="1" applyBorder="1" applyAlignment="1">
      <alignment horizontal="center"/>
    </xf>
    <xf numFmtId="4" fontId="14" fillId="36" borderId="0" xfId="0" applyNumberFormat="1" applyFont="1" applyFill="1" applyAlignment="1">
      <alignment horizontal="center"/>
    </xf>
    <xf numFmtId="3" fontId="13" fillId="36" borderId="0" xfId="0" applyNumberFormat="1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3" fontId="13" fillId="36" borderId="0" xfId="0" applyNumberFormat="1" applyFont="1" applyFill="1" applyBorder="1" applyAlignment="1">
      <alignment horizontal="center"/>
    </xf>
    <xf numFmtId="4" fontId="8" fillId="36" borderId="0" xfId="0" applyNumberFormat="1" applyFont="1" applyFill="1" applyAlignment="1">
      <alignment horizontal="left" wrapText="1"/>
    </xf>
    <xf numFmtId="3" fontId="13" fillId="36" borderId="0" xfId="0" applyNumberFormat="1" applyFont="1" applyFill="1" applyBorder="1" applyAlignment="1">
      <alignment horizontal="center" wrapText="1"/>
    </xf>
    <xf numFmtId="4" fontId="8" fillId="36" borderId="0" xfId="0" applyNumberFormat="1" applyFont="1" applyFill="1" applyBorder="1" applyAlignment="1">
      <alignment horizontal="left" wrapText="1"/>
    </xf>
    <xf numFmtId="192" fontId="13" fillId="36" borderId="0" xfId="0" applyNumberFormat="1" applyFont="1" applyFill="1" applyAlignment="1">
      <alignment horizontal="left" wrapText="1"/>
    </xf>
    <xf numFmtId="4" fontId="8" fillId="36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92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center" wrapText="1"/>
    </xf>
    <xf numFmtId="192" fontId="13" fillId="0" borderId="0" xfId="0" applyNumberFormat="1" applyFont="1" applyAlignment="1">
      <alignment/>
    </xf>
    <xf numFmtId="4" fontId="43" fillId="0" borderId="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92" fontId="13" fillId="0" borderId="0" xfId="0" applyNumberFormat="1" applyFont="1" applyAlignment="1">
      <alignment horizontal="center"/>
    </xf>
    <xf numFmtId="186" fontId="13" fillId="0" borderId="0" xfId="0" applyNumberFormat="1" applyFont="1" applyAlignment="1">
      <alignment horizontal="center"/>
    </xf>
    <xf numFmtId="4" fontId="13" fillId="35" borderId="0" xfId="0" applyNumberFormat="1" applyFont="1" applyFill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86" fontId="13" fillId="0" borderId="0" xfId="0" applyNumberFormat="1" applyFont="1" applyBorder="1" applyAlignment="1">
      <alignment horizontal="center"/>
    </xf>
    <xf numFmtId="0" fontId="10" fillId="36" borderId="0" xfId="0" applyFont="1" applyFill="1" applyAlignment="1">
      <alignment/>
    </xf>
    <xf numFmtId="4" fontId="7" fillId="36" borderId="11" xfId="0" applyNumberFormat="1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1" xfId="0" applyNumberFormat="1" applyFont="1" applyFill="1" applyBorder="1" applyAlignment="1">
      <alignment horizontal="center" vertical="center" wrapText="1"/>
    </xf>
    <xf numFmtId="192" fontId="7" fillId="36" borderId="11" xfId="0" applyNumberFormat="1" applyFont="1" applyFill="1" applyBorder="1" applyAlignment="1">
      <alignment horizontal="center" wrapText="1"/>
    </xf>
    <xf numFmtId="4" fontId="13" fillId="36" borderId="11" xfId="0" applyNumberFormat="1" applyFont="1" applyFill="1" applyBorder="1" applyAlignment="1">
      <alignment horizontal="center" wrapText="1"/>
    </xf>
    <xf numFmtId="4" fontId="13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192" fontId="13" fillId="36" borderId="11" xfId="0" applyNumberFormat="1" applyFont="1" applyFill="1" applyBorder="1" applyAlignment="1">
      <alignment horizontal="center" vertical="center"/>
    </xf>
    <xf numFmtId="166" fontId="12" fillId="36" borderId="11" xfId="0" applyNumberFormat="1" applyFont="1" applyFill="1" applyBorder="1" applyAlignment="1">
      <alignment horizontal="center" vertical="center" wrapText="1"/>
    </xf>
    <xf numFmtId="192" fontId="13" fillId="36" borderId="11" xfId="0" applyNumberFormat="1" applyFont="1" applyFill="1" applyBorder="1" applyAlignment="1">
      <alignment horizontal="center" wrapText="1"/>
    </xf>
    <xf numFmtId="2" fontId="13" fillId="36" borderId="11" xfId="0" applyNumberFormat="1" applyFont="1" applyFill="1" applyBorder="1" applyAlignment="1">
      <alignment horizontal="center" wrapText="1"/>
    </xf>
    <xf numFmtId="173" fontId="13" fillId="36" borderId="11" xfId="0" applyNumberFormat="1" applyFont="1" applyFill="1" applyBorder="1" applyAlignment="1">
      <alignment horizontal="center" wrapText="1"/>
    </xf>
    <xf numFmtId="186" fontId="7" fillId="36" borderId="11" xfId="0" applyNumberFormat="1" applyFont="1" applyFill="1" applyBorder="1" applyAlignment="1">
      <alignment horizontal="center" wrapText="1"/>
    </xf>
    <xf numFmtId="186" fontId="13" fillId="36" borderId="11" xfId="0" applyNumberFormat="1" applyFont="1" applyFill="1" applyBorder="1" applyAlignment="1">
      <alignment horizontal="center" vertical="center"/>
    </xf>
    <xf numFmtId="191" fontId="13" fillId="36" borderId="11" xfId="0" applyNumberFormat="1" applyFont="1" applyFill="1" applyBorder="1" applyAlignment="1">
      <alignment horizontal="center" wrapText="1"/>
    </xf>
    <xf numFmtId="4" fontId="15" fillId="36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192" fontId="10" fillId="36" borderId="11" xfId="0" applyNumberFormat="1" applyFont="1" applyFill="1" applyBorder="1" applyAlignment="1">
      <alignment horizontal="center" wrapText="1"/>
    </xf>
    <xf numFmtId="191" fontId="14" fillId="36" borderId="11" xfId="0" applyNumberFormat="1" applyFont="1" applyFill="1" applyBorder="1" applyAlignment="1">
      <alignment horizontal="center" wrapText="1"/>
    </xf>
    <xf numFmtId="4" fontId="14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/>
    </xf>
    <xf numFmtId="166" fontId="26" fillId="36" borderId="11" xfId="0" applyNumberFormat="1" applyFont="1" applyFill="1" applyBorder="1" applyAlignment="1">
      <alignment horizontal="center" vertical="center" wrapText="1"/>
    </xf>
    <xf numFmtId="194" fontId="14" fillId="36" borderId="11" xfId="0" applyNumberFormat="1" applyFont="1" applyFill="1" applyBorder="1" applyAlignment="1">
      <alignment horizontal="center" wrapText="1"/>
    </xf>
    <xf numFmtId="192" fontId="14" fillId="36" borderId="11" xfId="0" applyNumberFormat="1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/>
    </xf>
    <xf numFmtId="166" fontId="14" fillId="36" borderId="11" xfId="0" applyNumberFormat="1" applyFont="1" applyFill="1" applyBorder="1" applyAlignment="1">
      <alignment horizontal="center"/>
    </xf>
    <xf numFmtId="166" fontId="10" fillId="36" borderId="11" xfId="0" applyNumberFormat="1" applyFont="1" applyFill="1" applyBorder="1" applyAlignment="1">
      <alignment horizontal="center"/>
    </xf>
    <xf numFmtId="196" fontId="14" fillId="36" borderId="11" xfId="0" applyNumberFormat="1" applyFont="1" applyFill="1" applyBorder="1" applyAlignment="1">
      <alignment horizontal="center" wrapText="1"/>
    </xf>
    <xf numFmtId="0" fontId="13" fillId="36" borderId="11" xfId="0" applyFont="1" applyFill="1" applyBorder="1" applyAlignment="1">
      <alignment/>
    </xf>
    <xf numFmtId="4" fontId="14" fillId="36" borderId="11" xfId="0" applyNumberFormat="1" applyFont="1" applyFill="1" applyBorder="1" applyAlignment="1">
      <alignment/>
    </xf>
    <xf numFmtId="174" fontId="14" fillId="36" borderId="11" xfId="0" applyNumberFormat="1" applyFont="1" applyFill="1" applyBorder="1" applyAlignment="1">
      <alignment/>
    </xf>
    <xf numFmtId="0" fontId="7" fillId="36" borderId="11" xfId="0" applyFont="1" applyFill="1" applyBorder="1" applyAlignment="1">
      <alignment/>
    </xf>
    <xf numFmtId="173" fontId="14" fillId="36" borderId="11" xfId="0" applyNumberFormat="1" applyFont="1" applyFill="1" applyBorder="1" applyAlignment="1">
      <alignment/>
    </xf>
    <xf numFmtId="192" fontId="14" fillId="36" borderId="11" xfId="0" applyNumberFormat="1" applyFont="1" applyFill="1" applyBorder="1" applyAlignment="1">
      <alignment/>
    </xf>
    <xf numFmtId="173" fontId="10" fillId="36" borderId="0" xfId="0" applyNumberFormat="1" applyFont="1" applyFill="1" applyAlignment="1">
      <alignment/>
    </xf>
    <xf numFmtId="1" fontId="7" fillId="36" borderId="0" xfId="0" applyNumberFormat="1" applyFont="1" applyFill="1" applyBorder="1" applyAlignment="1">
      <alignment horizontal="center" wrapText="1"/>
    </xf>
    <xf numFmtId="0" fontId="28" fillId="36" borderId="0" xfId="0" applyFont="1" applyFill="1" applyAlignment="1">
      <alignment horizontal="left" wrapText="1"/>
    </xf>
    <xf numFmtId="4" fontId="28" fillId="36" borderId="0" xfId="0" applyNumberFormat="1" applyFont="1" applyFill="1" applyBorder="1" applyAlignment="1">
      <alignment horizontal="left"/>
    </xf>
    <xf numFmtId="173" fontId="28" fillId="36" borderId="0" xfId="0" applyNumberFormat="1" applyFont="1" applyFill="1" applyBorder="1" applyAlignment="1">
      <alignment horizontal="left" wrapText="1"/>
    </xf>
    <xf numFmtId="4" fontId="13" fillId="36" borderId="0" xfId="0" applyNumberFormat="1" applyFont="1" applyFill="1" applyAlignment="1">
      <alignment horizontal="center" wrapText="1"/>
    </xf>
    <xf numFmtId="0" fontId="13" fillId="36" borderId="0" xfId="0" applyFont="1" applyFill="1" applyBorder="1" applyAlignment="1">
      <alignment/>
    </xf>
    <xf numFmtId="173" fontId="7" fillId="36" borderId="0" xfId="0" applyNumberFormat="1" applyFont="1" applyFill="1" applyBorder="1" applyAlignment="1">
      <alignment wrapText="1"/>
    </xf>
    <xf numFmtId="4" fontId="7" fillId="36" borderId="0" xfId="0" applyNumberFormat="1" applyFont="1" applyFill="1" applyAlignment="1">
      <alignment wrapText="1"/>
    </xf>
    <xf numFmtId="0" fontId="14" fillId="36" borderId="0" xfId="0" applyFont="1" applyFill="1" applyBorder="1" applyAlignment="1">
      <alignment/>
    </xf>
    <xf numFmtId="173" fontId="10" fillId="36" borderId="0" xfId="0" applyNumberFormat="1" applyFont="1" applyFill="1" applyAlignment="1">
      <alignment wrapText="1"/>
    </xf>
    <xf numFmtId="0" fontId="12" fillId="36" borderId="0" xfId="0" applyFont="1" applyFill="1" applyAlignment="1">
      <alignment/>
    </xf>
    <xf numFmtId="0" fontId="27" fillId="36" borderId="0" xfId="0" applyFont="1" applyFill="1" applyBorder="1" applyAlignment="1">
      <alignment horizontal="center"/>
    </xf>
    <xf numFmtId="0" fontId="27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Alignment="1">
      <alignment horizontal="center" vertical="center" wrapText="1"/>
    </xf>
    <xf numFmtId="0" fontId="7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2" fontId="13" fillId="36" borderId="11" xfId="0" applyNumberFormat="1" applyFont="1" applyFill="1" applyBorder="1" applyAlignment="1">
      <alignment horizontal="center" vertical="center" wrapText="1"/>
    </xf>
    <xf numFmtId="196" fontId="14" fillId="36" borderId="11" xfId="0" applyNumberFormat="1" applyFont="1" applyFill="1" applyBorder="1" applyAlignment="1">
      <alignment horizontal="center" vertical="center" wrapText="1"/>
    </xf>
    <xf numFmtId="4" fontId="35" fillId="36" borderId="0" xfId="0" applyNumberFormat="1" applyFont="1" applyFill="1" applyBorder="1" applyAlignment="1">
      <alignment horizontal="center" vertical="center" wrapText="1"/>
    </xf>
    <xf numFmtId="3" fontId="13" fillId="36" borderId="22" xfId="0" applyNumberFormat="1" applyFont="1" applyFill="1" applyBorder="1" applyAlignment="1">
      <alignment horizontal="center" vertical="center" wrapText="1"/>
    </xf>
    <xf numFmtId="3" fontId="35" fillId="36" borderId="0" xfId="0" applyNumberFormat="1" applyFont="1" applyFill="1" applyBorder="1" applyAlignment="1">
      <alignment horizontal="center" vertical="center" wrapText="1"/>
    </xf>
    <xf numFmtId="186" fontId="35" fillId="36" borderId="0" xfId="0" applyNumberFormat="1" applyFont="1" applyFill="1" applyBorder="1" applyAlignment="1">
      <alignment horizontal="center" vertical="center" wrapText="1"/>
    </xf>
    <xf numFmtId="4" fontId="13" fillId="36" borderId="0" xfId="0" applyNumberFormat="1" applyFont="1" applyFill="1" applyBorder="1" applyAlignment="1">
      <alignment horizontal="center" vertical="center" wrapText="1"/>
    </xf>
    <xf numFmtId="4" fontId="13" fillId="36" borderId="12" xfId="0" applyNumberFormat="1" applyFont="1" applyFill="1" applyBorder="1" applyAlignment="1">
      <alignment horizontal="left" vertical="center"/>
    </xf>
    <xf numFmtId="4" fontId="13" fillId="36" borderId="0" xfId="0" applyNumberFormat="1" applyFont="1" applyFill="1" applyBorder="1" applyAlignment="1">
      <alignment horizontal="left" vertical="center"/>
    </xf>
    <xf numFmtId="3" fontId="14" fillId="36" borderId="0" xfId="0" applyNumberFormat="1" applyFont="1" applyFill="1" applyBorder="1" applyAlignment="1">
      <alignment horizontal="left" vertical="center"/>
    </xf>
    <xf numFmtId="186" fontId="14" fillId="36" borderId="0" xfId="0" applyNumberFormat="1" applyFont="1" applyFill="1" applyBorder="1" applyAlignment="1">
      <alignment horizontal="left" vertical="center"/>
    </xf>
    <xf numFmtId="173" fontId="7" fillId="36" borderId="0" xfId="0" applyNumberFormat="1" applyFont="1" applyFill="1" applyAlignment="1">
      <alignment horizontal="center" vertical="center" wrapText="1"/>
    </xf>
    <xf numFmtId="164" fontId="13" fillId="36" borderId="11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wrapText="1"/>
    </xf>
    <xf numFmtId="0" fontId="7" fillId="36" borderId="0" xfId="0" applyFont="1" applyFill="1" applyBorder="1" applyAlignment="1">
      <alignment horizontal="right"/>
    </xf>
    <xf numFmtId="3" fontId="13" fillId="36" borderId="0" xfId="0" applyNumberFormat="1" applyFont="1" applyFill="1" applyBorder="1" applyAlignment="1">
      <alignment horizontal="center" vertical="center" wrapText="1"/>
    </xf>
    <xf numFmtId="186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173" fontId="3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4" fontId="14" fillId="36" borderId="0" xfId="0" applyNumberFormat="1" applyFont="1" applyFill="1" applyBorder="1" applyAlignment="1">
      <alignment horizontal="center" vertical="center" wrapText="1"/>
    </xf>
    <xf numFmtId="4" fontId="14" fillId="36" borderId="0" xfId="0" applyNumberFormat="1" applyFont="1" applyFill="1" applyBorder="1" applyAlignment="1">
      <alignment horizontal="right" wrapText="1"/>
    </xf>
    <xf numFmtId="0" fontId="27" fillId="36" borderId="11" xfId="0" applyFont="1" applyFill="1" applyBorder="1" applyAlignment="1">
      <alignment horizontal="center"/>
    </xf>
    <xf numFmtId="175" fontId="14" fillId="36" borderId="11" xfId="0" applyNumberFormat="1" applyFont="1" applyFill="1" applyBorder="1" applyAlignment="1">
      <alignment/>
    </xf>
    <xf numFmtId="3" fontId="14" fillId="36" borderId="11" xfId="0" applyNumberFormat="1" applyFont="1" applyFill="1" applyBorder="1" applyAlignment="1">
      <alignment/>
    </xf>
    <xf numFmtId="0" fontId="27" fillId="36" borderId="11" xfId="0" applyFont="1" applyFill="1" applyBorder="1" applyAlignment="1">
      <alignment horizontal="left"/>
    </xf>
    <xf numFmtId="4" fontId="14" fillId="36" borderId="11" xfId="0" applyNumberFormat="1" applyFont="1" applyFill="1" applyBorder="1" applyAlignment="1">
      <alignment horizontal="left" wrapText="1"/>
    </xf>
    <xf numFmtId="0" fontId="18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vertical="center" wrapText="1" shrinkToFit="1"/>
    </xf>
    <xf numFmtId="0" fontId="9" fillId="36" borderId="11" xfId="0" applyFont="1" applyFill="1" applyBorder="1" applyAlignment="1">
      <alignment vertical="center"/>
    </xf>
    <xf numFmtId="0" fontId="10" fillId="36" borderId="0" xfId="0" applyFont="1" applyFill="1" applyAlignment="1">
      <alignment vertical="center"/>
    </xf>
    <xf numFmtId="0" fontId="14" fillId="36" borderId="23" xfId="0" applyFont="1" applyFill="1" applyBorder="1" applyAlignment="1">
      <alignment vertical="center"/>
    </xf>
    <xf numFmtId="0" fontId="1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 horizontal="left" indent="4"/>
    </xf>
    <xf numFmtId="0" fontId="15" fillId="36" borderId="0" xfId="0" applyFont="1" applyFill="1" applyAlignment="1">
      <alignment/>
    </xf>
    <xf numFmtId="0" fontId="13" fillId="36" borderId="23" xfId="0" applyFont="1" applyFill="1" applyBorder="1" applyAlignment="1">
      <alignment/>
    </xf>
    <xf numFmtId="0" fontId="10" fillId="36" borderId="0" xfId="0" applyFont="1" applyFill="1" applyAlignment="1">
      <alignment horizontal="left" vertical="center" wrapText="1" shrinkToFit="1"/>
    </xf>
    <xf numFmtId="0" fontId="10" fillId="36" borderId="11" xfId="0" applyFont="1" applyFill="1" applyBorder="1" applyAlignment="1">
      <alignment vertical="center"/>
    </xf>
    <xf numFmtId="0" fontId="10" fillId="36" borderId="0" xfId="0" applyFont="1" applyFill="1" applyAlignment="1">
      <alignment horizontal="right" vertical="center" wrapText="1" shrinkToFit="1"/>
    </xf>
    <xf numFmtId="0" fontId="10" fillId="36" borderId="11" xfId="0" applyFont="1" applyFill="1" applyBorder="1" applyAlignment="1">
      <alignment horizontal="right" vertical="center"/>
    </xf>
    <xf numFmtId="1" fontId="17" fillId="36" borderId="0" xfId="0" applyNumberFormat="1" applyFont="1" applyFill="1" applyAlignment="1">
      <alignment horizontal="center"/>
    </xf>
    <xf numFmtId="164" fontId="17" fillId="36" borderId="0" xfId="0" applyNumberFormat="1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10" fillId="36" borderId="0" xfId="0" applyFont="1" applyFill="1" applyAlignment="1">
      <alignment/>
    </xf>
    <xf numFmtId="2" fontId="7" fillId="36" borderId="11" xfId="0" applyNumberFormat="1" applyFont="1" applyFill="1" applyBorder="1" applyAlignment="1">
      <alignment/>
    </xf>
    <xf numFmtId="0" fontId="17" fillId="36" borderId="0" xfId="0" applyFont="1" applyFill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6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0" fontId="10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right"/>
    </xf>
    <xf numFmtId="0" fontId="20" fillId="36" borderId="0" xfId="0" applyFont="1" applyFill="1" applyAlignment="1">
      <alignment horizontal="left" indent="6"/>
    </xf>
    <xf numFmtId="0" fontId="24" fillId="36" borderId="11" xfId="0" applyFont="1" applyFill="1" applyBorder="1" applyAlignment="1">
      <alignment/>
    </xf>
    <xf numFmtId="0" fontId="21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10" fillId="36" borderId="11" xfId="0" applyFont="1" applyFill="1" applyBorder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7" fillId="36" borderId="0" xfId="0" applyFont="1" applyFill="1" applyAlignment="1">
      <alignment horizontal="left" indent="2"/>
    </xf>
    <xf numFmtId="0" fontId="12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indent="4"/>
    </xf>
    <xf numFmtId="179" fontId="10" fillId="36" borderId="11" xfId="0" applyNumberFormat="1" applyFont="1" applyFill="1" applyBorder="1" applyAlignment="1">
      <alignment horizontal="right"/>
    </xf>
    <xf numFmtId="175" fontId="10" fillId="36" borderId="11" xfId="0" applyNumberFormat="1" applyFont="1" applyFill="1" applyBorder="1" applyAlignment="1">
      <alignment horizontal="right"/>
    </xf>
    <xf numFmtId="2" fontId="10" fillId="36" borderId="11" xfId="0" applyNumberFormat="1" applyFont="1" applyFill="1" applyBorder="1" applyAlignment="1">
      <alignment horizontal="right"/>
    </xf>
    <xf numFmtId="173" fontId="10" fillId="36" borderId="11" xfId="0" applyNumberFormat="1" applyFont="1" applyFill="1" applyBorder="1" applyAlignment="1">
      <alignment horizontal="right"/>
    </xf>
    <xf numFmtId="166" fontId="10" fillId="36" borderId="11" xfId="0" applyNumberFormat="1" applyFont="1" applyFill="1" applyBorder="1" applyAlignment="1">
      <alignment horizontal="right"/>
    </xf>
    <xf numFmtId="0" fontId="7" fillId="36" borderId="11" xfId="0" applyFont="1" applyFill="1" applyBorder="1" applyAlignment="1">
      <alignment horizontal="left" indent="4"/>
    </xf>
    <xf numFmtId="1" fontId="7" fillId="36" borderId="11" xfId="0" applyNumberFormat="1" applyFont="1" applyFill="1" applyBorder="1" applyAlignment="1">
      <alignment horizontal="right"/>
    </xf>
    <xf numFmtId="173" fontId="8" fillId="36" borderId="11" xfId="0" applyNumberFormat="1" applyFont="1" applyFill="1" applyBorder="1" applyAlignment="1">
      <alignment horizontal="right" vertical="center" wrapText="1"/>
    </xf>
    <xf numFmtId="173" fontId="8" fillId="36" borderId="11" xfId="0" applyNumberFormat="1" applyFont="1" applyFill="1" applyBorder="1" applyAlignment="1">
      <alignment horizontal="right" vertical="center"/>
    </xf>
    <xf numFmtId="176" fontId="10" fillId="36" borderId="11" xfId="0" applyNumberFormat="1" applyFont="1" applyFill="1" applyBorder="1" applyAlignment="1">
      <alignment horizontal="right"/>
    </xf>
    <xf numFmtId="0" fontId="3" fillId="36" borderId="12" xfId="0" applyFont="1" applyFill="1" applyBorder="1" applyAlignment="1">
      <alignment/>
    </xf>
    <xf numFmtId="173" fontId="7" fillId="36" borderId="12" xfId="0" applyNumberFormat="1" applyFont="1" applyFill="1" applyBorder="1" applyAlignment="1">
      <alignment wrapText="1"/>
    </xf>
    <xf numFmtId="2" fontId="7" fillId="36" borderId="12" xfId="0" applyNumberFormat="1" applyFont="1" applyFill="1" applyBorder="1" applyAlignment="1">
      <alignment wrapText="1"/>
    </xf>
    <xf numFmtId="1" fontId="7" fillId="36" borderId="0" xfId="0" applyNumberFormat="1" applyFont="1" applyFill="1" applyAlignment="1">
      <alignment horizontal="center" wrapText="1"/>
    </xf>
    <xf numFmtId="173" fontId="3" fillId="36" borderId="0" xfId="0" applyNumberFormat="1" applyFont="1" applyFill="1" applyBorder="1" applyAlignment="1">
      <alignment/>
    </xf>
    <xf numFmtId="1" fontId="17" fillId="36" borderId="0" xfId="0" applyNumberFormat="1" applyFont="1" applyFill="1" applyAlignment="1">
      <alignment horizontal="center"/>
    </xf>
    <xf numFmtId="1" fontId="7" fillId="36" borderId="11" xfId="0" applyNumberFormat="1" applyFont="1" applyFill="1" applyBorder="1" applyAlignment="1">
      <alignment/>
    </xf>
    <xf numFmtId="1" fontId="10" fillId="36" borderId="11" xfId="0" applyNumberFormat="1" applyFont="1" applyFill="1" applyBorder="1" applyAlignment="1">
      <alignment horizontal="right"/>
    </xf>
    <xf numFmtId="175" fontId="7" fillId="36" borderId="11" xfId="0" applyNumberFormat="1" applyFont="1" applyFill="1" applyBorder="1" applyAlignment="1">
      <alignment horizontal="right"/>
    </xf>
    <xf numFmtId="174" fontId="10" fillId="36" borderId="11" xfId="0" applyNumberFormat="1" applyFont="1" applyFill="1" applyBorder="1" applyAlignment="1">
      <alignment horizontal="right"/>
    </xf>
    <xf numFmtId="4" fontId="28" fillId="36" borderId="0" xfId="0" applyNumberFormat="1" applyFont="1" applyFill="1" applyAlignment="1">
      <alignment horizontal="left" wrapText="1"/>
    </xf>
    <xf numFmtId="3" fontId="8" fillId="36" borderId="11" xfId="0" applyNumberFormat="1" applyFont="1" applyFill="1" applyBorder="1" applyAlignment="1">
      <alignment horizontal="center" vertical="center" textRotation="90" wrapText="1"/>
    </xf>
    <xf numFmtId="4" fontId="44" fillId="36" borderId="11" xfId="0" applyNumberFormat="1" applyFont="1" applyFill="1" applyBorder="1" applyAlignment="1">
      <alignment horizontal="left" vertical="center" wrapText="1"/>
    </xf>
    <xf numFmtId="4" fontId="44" fillId="36" borderId="15" xfId="0" applyNumberFormat="1" applyFont="1" applyFill="1" applyBorder="1" applyAlignment="1">
      <alignment horizontal="left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textRotation="90" wrapText="1"/>
    </xf>
    <xf numFmtId="4" fontId="8" fillId="36" borderId="11" xfId="0" applyNumberFormat="1" applyFont="1" applyFill="1" applyBorder="1" applyAlignment="1">
      <alignment horizontal="center" textRotation="90"/>
    </xf>
    <xf numFmtId="4" fontId="14" fillId="36" borderId="11" xfId="0" applyNumberFormat="1" applyFont="1" applyFill="1" applyBorder="1" applyAlignment="1">
      <alignment horizontal="left" vertical="center" wrapText="1"/>
    </xf>
    <xf numFmtId="4" fontId="14" fillId="36" borderId="15" xfId="0" applyNumberFormat="1" applyFont="1" applyFill="1" applyBorder="1" applyAlignment="1">
      <alignment horizontal="left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right" vertical="center" textRotation="90" wrapText="1"/>
    </xf>
    <xf numFmtId="0" fontId="8" fillId="36" borderId="13" xfId="0" applyFont="1" applyFill="1" applyBorder="1" applyAlignment="1">
      <alignment horizontal="right" textRotation="90"/>
    </xf>
    <xf numFmtId="4" fontId="8" fillId="36" borderId="26" xfId="0" applyNumberFormat="1" applyFont="1" applyFill="1" applyBorder="1" applyAlignment="1">
      <alignment horizontal="center" vertical="center" textRotation="90" wrapText="1"/>
    </xf>
    <xf numFmtId="4" fontId="8" fillId="36" borderId="15" xfId="0" applyNumberFormat="1" applyFont="1" applyFill="1" applyBorder="1" applyAlignment="1">
      <alignment horizontal="center" textRotation="90"/>
    </xf>
    <xf numFmtId="0" fontId="8" fillId="36" borderId="27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8" fillId="36" borderId="28" xfId="0" applyNumberFormat="1" applyFont="1" applyFill="1" applyBorder="1" applyAlignment="1">
      <alignment horizontal="center" vertical="center"/>
    </xf>
    <xf numFmtId="4" fontId="8" fillId="36" borderId="28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/>
    </xf>
    <xf numFmtId="4" fontId="8" fillId="36" borderId="29" xfId="0" applyNumberFormat="1" applyFont="1" applyFill="1" applyBorder="1" applyAlignment="1">
      <alignment horizontal="center" vertical="center" wrapText="1"/>
    </xf>
    <xf numFmtId="4" fontId="8" fillId="36" borderId="30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textRotation="90"/>
    </xf>
    <xf numFmtId="3" fontId="8" fillId="36" borderId="6" xfId="0" applyNumberFormat="1" applyFont="1" applyFill="1" applyBorder="1" applyAlignment="1">
      <alignment horizontal="center" vertical="center" wrapText="1"/>
    </xf>
    <xf numFmtId="3" fontId="8" fillId="36" borderId="31" xfId="0" applyNumberFormat="1" applyFont="1" applyFill="1" applyBorder="1" applyAlignment="1">
      <alignment horizontal="center" vertical="center" wrapText="1"/>
    </xf>
    <xf numFmtId="3" fontId="8" fillId="36" borderId="32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textRotation="90" wrapText="1"/>
    </xf>
    <xf numFmtId="0" fontId="8" fillId="36" borderId="13" xfId="0" applyFont="1" applyFill="1" applyBorder="1" applyAlignment="1">
      <alignment textRotation="90"/>
    </xf>
    <xf numFmtId="4" fontId="28" fillId="36" borderId="33" xfId="0" applyNumberFormat="1" applyFont="1" applyFill="1" applyBorder="1" applyAlignment="1">
      <alignment horizontal="left" wrapText="1"/>
    </xf>
    <xf numFmtId="186" fontId="13" fillId="36" borderId="0" xfId="0" applyNumberFormat="1" applyFont="1" applyFill="1" applyAlignment="1">
      <alignment horizontal="justify" wrapText="1"/>
    </xf>
    <xf numFmtId="186" fontId="13" fillId="36" borderId="0" xfId="0" applyNumberFormat="1" applyFont="1" applyFill="1" applyAlignment="1">
      <alignment horizontal="justify"/>
    </xf>
    <xf numFmtId="0" fontId="27" fillId="36" borderId="0" xfId="0" applyFont="1" applyFill="1" applyAlignment="1">
      <alignment horizontal="center" wrapText="1"/>
    </xf>
    <xf numFmtId="0" fontId="27" fillId="36" borderId="34" xfId="0" applyFont="1" applyFill="1" applyBorder="1" applyAlignment="1">
      <alignment horizontal="center" vertical="center" wrapText="1"/>
    </xf>
    <xf numFmtId="4" fontId="14" fillId="36" borderId="11" xfId="0" applyNumberFormat="1" applyFont="1" applyFill="1" applyBorder="1" applyAlignment="1">
      <alignment vertical="center" wrapText="1"/>
    </xf>
    <xf numFmtId="4" fontId="13" fillId="36" borderId="11" xfId="0" applyNumberFormat="1" applyFont="1" applyFill="1" applyBorder="1" applyAlignment="1">
      <alignment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wrapText="1"/>
    </xf>
    <xf numFmtId="0" fontId="7" fillId="36" borderId="0" xfId="0" applyFont="1" applyFill="1" applyAlignment="1">
      <alignment horizontal="left"/>
    </xf>
    <xf numFmtId="0" fontId="14" fillId="36" borderId="0" xfId="0" applyFont="1" applyFill="1" applyAlignment="1">
      <alignment horizontal="center" wrapText="1"/>
    </xf>
    <xf numFmtId="0" fontId="18" fillId="36" borderId="0" xfId="0" applyFont="1" applyFill="1" applyAlignment="1">
      <alignment horizontal="center" wrapText="1"/>
    </xf>
    <xf numFmtId="174" fontId="13" fillId="36" borderId="0" xfId="0" applyNumberFormat="1" applyFont="1" applyFill="1" applyBorder="1" applyAlignment="1">
      <alignment horizontal="left" wrapText="1"/>
    </xf>
    <xf numFmtId="4" fontId="28" fillId="36" borderId="0" xfId="0" applyNumberFormat="1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/>
    </xf>
    <xf numFmtId="0" fontId="10" fillId="36" borderId="0" xfId="0" applyFont="1" applyFill="1" applyBorder="1" applyAlignment="1">
      <alignment/>
    </xf>
    <xf numFmtId="0" fontId="28" fillId="36" borderId="0" xfId="0" applyFont="1" applyFill="1" applyAlignment="1">
      <alignment horizontal="justify" wrapText="1"/>
    </xf>
    <xf numFmtId="0" fontId="28" fillId="36" borderId="0" xfId="0" applyFont="1" applyFill="1" applyAlignment="1">
      <alignment horizontal="justify"/>
    </xf>
    <xf numFmtId="0" fontId="14" fillId="36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7" fillId="36" borderId="13" xfId="0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10" fillId="36" borderId="0" xfId="0" applyNumberFormat="1" applyFont="1" applyFill="1" applyBorder="1" applyAlignment="1">
      <alignment horizontal="center" wrapText="1"/>
    </xf>
    <xf numFmtId="2" fontId="10" fillId="36" borderId="0" xfId="0" applyNumberFormat="1" applyFont="1" applyFill="1" applyAlignment="1">
      <alignment horizontal="center" wrapText="1"/>
    </xf>
    <xf numFmtId="4" fontId="13" fillId="36" borderId="0" xfId="0" applyNumberFormat="1" applyFont="1" applyFill="1" applyBorder="1" applyAlignment="1">
      <alignment horizontal="left" vertical="center" wrapText="1"/>
    </xf>
    <xf numFmtId="2" fontId="14" fillId="36" borderId="0" xfId="0" applyNumberFormat="1" applyFont="1" applyFill="1" applyBorder="1" applyAlignment="1">
      <alignment horizontal="center" wrapText="1"/>
    </xf>
    <xf numFmtId="2" fontId="19" fillId="36" borderId="0" xfId="0" applyNumberFormat="1" applyFont="1" applyFill="1" applyBorder="1" applyAlignment="1">
      <alignment horizontal="center" vertical="top" wrapText="1"/>
    </xf>
    <xf numFmtId="0" fontId="7" fillId="36" borderId="0" xfId="0" applyFont="1" applyFill="1" applyAlignment="1">
      <alignment horizontal="justify" wrapText="1"/>
    </xf>
    <xf numFmtId="0" fontId="7" fillId="36" borderId="0" xfId="0" applyFont="1" applyFill="1" applyAlignment="1">
      <alignment horizontal="justify"/>
    </xf>
    <xf numFmtId="2" fontId="7" fillId="36" borderId="21" xfId="0" applyNumberFormat="1" applyFont="1" applyFill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horizontal="center" vertical="center" wrapText="1"/>
    </xf>
    <xf numFmtId="2" fontId="7" fillId="36" borderId="11" xfId="0" applyNumberFormat="1" applyFont="1" applyFill="1" applyBorder="1" applyAlignment="1">
      <alignment horizontal="center" vertical="center" wrapText="1"/>
    </xf>
    <xf numFmtId="2" fontId="19" fillId="36" borderId="0" xfId="0" applyNumberFormat="1" applyFont="1" applyFill="1" applyBorder="1" applyAlignment="1">
      <alignment horizontal="center" wrapText="1"/>
    </xf>
    <xf numFmtId="2" fontId="19" fillId="36" borderId="34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21" fillId="36" borderId="0" xfId="0" applyFont="1" applyFill="1" applyAlignment="1">
      <alignment horizontal="right" vertical="center"/>
    </xf>
    <xf numFmtId="0" fontId="10" fillId="36" borderId="21" xfId="0" applyFont="1" applyFill="1" applyBorder="1" applyAlignment="1">
      <alignment/>
    </xf>
    <xf numFmtId="0" fontId="10" fillId="36" borderId="30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7" fillId="36" borderId="0" xfId="0" applyFont="1" applyFill="1" applyAlignment="1">
      <alignment horizontal="center" wrapText="1"/>
    </xf>
    <xf numFmtId="2" fontId="7" fillId="36" borderId="0" xfId="0" applyNumberFormat="1" applyFont="1" applyFill="1" applyAlignment="1">
      <alignment horizontal="left" wrapText="1"/>
    </xf>
    <xf numFmtId="0" fontId="7" fillId="36" borderId="12" xfId="0" applyFont="1" applyFill="1" applyBorder="1" applyAlignment="1">
      <alignment horizontal="left"/>
    </xf>
    <xf numFmtId="4" fontId="10" fillId="36" borderId="12" xfId="0" applyNumberFormat="1" applyFont="1" applyFill="1" applyBorder="1" applyAlignment="1">
      <alignment horizontal="left"/>
    </xf>
    <xf numFmtId="0" fontId="18" fillId="36" borderId="0" xfId="0" applyFont="1" applyFill="1" applyAlignment="1">
      <alignment horizont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view="pageBreakPreview" zoomScale="60" workbookViewId="0" topLeftCell="M1">
      <selection activeCell="X1" sqref="X1:AB1"/>
    </sheetView>
  </sheetViews>
  <sheetFormatPr defaultColWidth="9.00390625" defaultRowHeight="30" customHeight="1"/>
  <cols>
    <col min="1" max="1" width="4.625" style="55" customWidth="1"/>
    <col min="2" max="2" width="32.375" style="74" customWidth="1"/>
    <col min="3" max="3" width="7.875" style="48" customWidth="1"/>
    <col min="4" max="5" width="10.75390625" style="50" customWidth="1"/>
    <col min="6" max="6" width="6.25390625" style="56" customWidth="1"/>
    <col min="7" max="7" width="6.75390625" style="76" customWidth="1"/>
    <col min="8" max="8" width="14.625" style="54" customWidth="1"/>
    <col min="9" max="9" width="14.875" style="50" customWidth="1"/>
    <col min="10" max="10" width="8.125" style="56" customWidth="1"/>
    <col min="11" max="11" width="7.875" style="76" customWidth="1"/>
    <col min="12" max="12" width="12.375" style="53" customWidth="1"/>
    <col min="13" max="14" width="16.125" style="50" customWidth="1"/>
    <col min="15" max="15" width="11.25390625" style="93" customWidth="1"/>
    <col min="16" max="16" width="13.75390625" style="93" customWidth="1"/>
    <col min="17" max="17" width="10.75390625" style="56" customWidth="1"/>
    <col min="18" max="18" width="8.875" style="76" customWidth="1"/>
    <col min="19" max="19" width="13.75390625" style="54" customWidth="1"/>
    <col min="20" max="20" width="12.875" style="50" customWidth="1"/>
    <col min="21" max="21" width="9.00390625" style="56" customWidth="1"/>
    <col min="22" max="22" width="7.25390625" style="76" customWidth="1"/>
    <col min="23" max="23" width="13.75390625" style="53" customWidth="1"/>
    <col min="24" max="24" width="15.875" style="53" customWidth="1"/>
    <col min="25" max="25" width="17.875" style="53" customWidth="1"/>
    <col min="26" max="26" width="18.375" style="50" customWidth="1"/>
    <col min="27" max="27" width="15.00390625" style="56" customWidth="1"/>
    <col min="28" max="28" width="17.75390625" style="50" customWidth="1"/>
    <col min="29" max="29" width="14.75390625" style="49" bestFit="1" customWidth="1"/>
    <col min="30" max="30" width="14.875" style="49" customWidth="1"/>
    <col min="31" max="37" width="9.125" style="49" customWidth="1"/>
    <col min="38" max="16384" width="9.125" style="58" customWidth="1"/>
  </cols>
  <sheetData>
    <row r="1" spans="1:28" ht="96.75" customHeight="1">
      <c r="A1" s="193"/>
      <c r="B1" s="194"/>
      <c r="C1" s="195"/>
      <c r="D1" s="196"/>
      <c r="E1" s="196"/>
      <c r="F1" s="197"/>
      <c r="G1" s="198"/>
      <c r="H1" s="199"/>
      <c r="I1" s="196"/>
      <c r="J1" s="197"/>
      <c r="K1" s="198"/>
      <c r="L1" s="200"/>
      <c r="M1" s="196"/>
      <c r="N1" s="196"/>
      <c r="O1" s="196"/>
      <c r="P1" s="196"/>
      <c r="Q1" s="197"/>
      <c r="R1" s="198"/>
      <c r="S1" s="199"/>
      <c r="T1" s="196"/>
      <c r="U1" s="197"/>
      <c r="V1" s="198"/>
      <c r="W1" s="200"/>
      <c r="X1" s="459" t="s">
        <v>224</v>
      </c>
      <c r="Y1" s="460"/>
      <c r="Z1" s="460"/>
      <c r="AA1" s="460"/>
      <c r="AB1" s="460"/>
    </row>
    <row r="2" spans="1:28" ht="37.5" customHeight="1">
      <c r="A2" s="461" t="s">
        <v>234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200"/>
      <c r="Y2" s="201"/>
      <c r="Z2" s="202"/>
      <c r="AA2" s="193"/>
      <c r="AB2" s="196"/>
    </row>
    <row r="3" spans="1:37" ht="30" customHeight="1" thickBot="1">
      <c r="A3" s="462" t="s">
        <v>175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203"/>
      <c r="Y3" s="203"/>
      <c r="Z3" s="204"/>
      <c r="AA3" s="205"/>
      <c r="AB3" s="204"/>
      <c r="AC3" s="59"/>
      <c r="AD3" s="59"/>
      <c r="AE3" s="59"/>
      <c r="AF3" s="59"/>
      <c r="AG3" s="59"/>
      <c r="AH3" s="59"/>
      <c r="AI3" s="59"/>
      <c r="AJ3" s="59"/>
      <c r="AK3" s="59"/>
    </row>
    <row r="4" spans="1:37" ht="30" customHeight="1">
      <c r="A4" s="453" t="s">
        <v>106</v>
      </c>
      <c r="B4" s="449" t="s">
        <v>179</v>
      </c>
      <c r="C4" s="447" t="s">
        <v>6</v>
      </c>
      <c r="D4" s="446" t="s">
        <v>176</v>
      </c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 t="s">
        <v>176</v>
      </c>
      <c r="P4" s="446"/>
      <c r="Q4" s="446"/>
      <c r="R4" s="446"/>
      <c r="S4" s="446"/>
      <c r="T4" s="446"/>
      <c r="U4" s="446"/>
      <c r="V4" s="446"/>
      <c r="W4" s="448"/>
      <c r="X4" s="446"/>
      <c r="Y4" s="446"/>
      <c r="Z4" s="447" t="s">
        <v>193</v>
      </c>
      <c r="AA4" s="447"/>
      <c r="AB4" s="442" t="s">
        <v>196</v>
      </c>
      <c r="AC4" s="59"/>
      <c r="AD4" s="59"/>
      <c r="AE4" s="59"/>
      <c r="AF4" s="59"/>
      <c r="AG4" s="59"/>
      <c r="AH4" s="59"/>
      <c r="AI4" s="59"/>
      <c r="AJ4" s="59"/>
      <c r="AK4" s="59"/>
    </row>
    <row r="5" spans="1:28" ht="54.75" customHeight="1">
      <c r="A5" s="454"/>
      <c r="B5" s="450"/>
      <c r="C5" s="433"/>
      <c r="D5" s="456" t="s">
        <v>180</v>
      </c>
      <c r="E5" s="456" t="s">
        <v>181</v>
      </c>
      <c r="F5" s="430" t="s">
        <v>7</v>
      </c>
      <c r="G5" s="433" t="s">
        <v>8</v>
      </c>
      <c r="H5" s="433"/>
      <c r="I5" s="456" t="s">
        <v>189</v>
      </c>
      <c r="J5" s="456" t="s">
        <v>188</v>
      </c>
      <c r="K5" s="438" t="s">
        <v>182</v>
      </c>
      <c r="L5" s="439"/>
      <c r="M5" s="444" t="s">
        <v>183</v>
      </c>
      <c r="N5" s="445"/>
      <c r="O5" s="434" t="s">
        <v>198</v>
      </c>
      <c r="P5" s="434" t="s">
        <v>199</v>
      </c>
      <c r="Q5" s="430" t="s">
        <v>9</v>
      </c>
      <c r="R5" s="433" t="s">
        <v>8</v>
      </c>
      <c r="S5" s="433"/>
      <c r="T5" s="434" t="s">
        <v>186</v>
      </c>
      <c r="U5" s="440" t="s">
        <v>187</v>
      </c>
      <c r="V5" s="433" t="s">
        <v>182</v>
      </c>
      <c r="W5" s="433"/>
      <c r="X5" s="444" t="s">
        <v>190</v>
      </c>
      <c r="Y5" s="445"/>
      <c r="Z5" s="433"/>
      <c r="AA5" s="433"/>
      <c r="AB5" s="443"/>
    </row>
    <row r="6" spans="1:28" ht="114.75" customHeight="1">
      <c r="A6" s="454"/>
      <c r="B6" s="450"/>
      <c r="C6" s="433"/>
      <c r="D6" s="457"/>
      <c r="E6" s="457"/>
      <c r="F6" s="452"/>
      <c r="G6" s="206" t="s">
        <v>2</v>
      </c>
      <c r="H6" s="207" t="s">
        <v>10</v>
      </c>
      <c r="I6" s="457"/>
      <c r="J6" s="457"/>
      <c r="K6" s="206" t="s">
        <v>2</v>
      </c>
      <c r="L6" s="208" t="s">
        <v>235</v>
      </c>
      <c r="M6" s="209" t="s">
        <v>236</v>
      </c>
      <c r="N6" s="210" t="s">
        <v>237</v>
      </c>
      <c r="O6" s="434"/>
      <c r="P6" s="434"/>
      <c r="Q6" s="430"/>
      <c r="R6" s="206" t="s">
        <v>2</v>
      </c>
      <c r="S6" s="207" t="s">
        <v>10</v>
      </c>
      <c r="T6" s="435"/>
      <c r="U6" s="441"/>
      <c r="V6" s="206" t="s">
        <v>2</v>
      </c>
      <c r="W6" s="208" t="s">
        <v>238</v>
      </c>
      <c r="X6" s="211" t="s">
        <v>191</v>
      </c>
      <c r="Y6" s="211" t="s">
        <v>192</v>
      </c>
      <c r="Z6" s="206" t="s">
        <v>194</v>
      </c>
      <c r="AA6" s="212" t="s">
        <v>195</v>
      </c>
      <c r="AB6" s="443"/>
    </row>
    <row r="7" spans="1:28" ht="16.5" customHeight="1">
      <c r="A7" s="455"/>
      <c r="B7" s="451"/>
      <c r="C7" s="433"/>
      <c r="D7" s="206" t="s">
        <v>3</v>
      </c>
      <c r="E7" s="206" t="s">
        <v>3</v>
      </c>
      <c r="F7" s="212" t="s">
        <v>1</v>
      </c>
      <c r="G7" s="206"/>
      <c r="H7" s="207"/>
      <c r="I7" s="206" t="s">
        <v>11</v>
      </c>
      <c r="J7" s="212" t="s">
        <v>12</v>
      </c>
      <c r="K7" s="206"/>
      <c r="L7" s="213"/>
      <c r="M7" s="206" t="s">
        <v>0</v>
      </c>
      <c r="N7" s="206" t="s">
        <v>0</v>
      </c>
      <c r="O7" s="206" t="s">
        <v>3</v>
      </c>
      <c r="P7" s="206" t="s">
        <v>3</v>
      </c>
      <c r="Q7" s="212" t="s">
        <v>1</v>
      </c>
      <c r="R7" s="206"/>
      <c r="S7" s="207"/>
      <c r="T7" s="206" t="s">
        <v>11</v>
      </c>
      <c r="U7" s="212" t="s">
        <v>12</v>
      </c>
      <c r="V7" s="206"/>
      <c r="W7" s="213"/>
      <c r="X7" s="211" t="s">
        <v>0</v>
      </c>
      <c r="Y7" s="211" t="s">
        <v>0</v>
      </c>
      <c r="Z7" s="206" t="s">
        <v>1</v>
      </c>
      <c r="AA7" s="212" t="s">
        <v>1</v>
      </c>
      <c r="AB7" s="214" t="s">
        <v>0</v>
      </c>
    </row>
    <row r="8" spans="1:37" s="91" customFormat="1" ht="30" customHeight="1">
      <c r="A8" s="215">
        <v>1</v>
      </c>
      <c r="B8" s="212">
        <f aca="true" t="shared" si="0" ref="B8:AB8">A8+1</f>
        <v>2</v>
      </c>
      <c r="C8" s="212">
        <f t="shared" si="0"/>
        <v>3</v>
      </c>
      <c r="D8" s="212">
        <f t="shared" si="0"/>
        <v>4</v>
      </c>
      <c r="E8" s="212">
        <f t="shared" si="0"/>
        <v>5</v>
      </c>
      <c r="F8" s="212">
        <f t="shared" si="0"/>
        <v>6</v>
      </c>
      <c r="G8" s="212">
        <f t="shared" si="0"/>
        <v>7</v>
      </c>
      <c r="H8" s="212">
        <f t="shared" si="0"/>
        <v>8</v>
      </c>
      <c r="I8" s="212">
        <f t="shared" si="0"/>
        <v>9</v>
      </c>
      <c r="J8" s="212">
        <f t="shared" si="0"/>
        <v>10</v>
      </c>
      <c r="K8" s="212">
        <f t="shared" si="0"/>
        <v>11</v>
      </c>
      <c r="L8" s="212">
        <f t="shared" si="0"/>
        <v>12</v>
      </c>
      <c r="M8" s="212">
        <f t="shared" si="0"/>
        <v>13</v>
      </c>
      <c r="N8" s="212">
        <f t="shared" si="0"/>
        <v>14</v>
      </c>
      <c r="O8" s="212">
        <f t="shared" si="0"/>
        <v>15</v>
      </c>
      <c r="P8" s="212">
        <f t="shared" si="0"/>
        <v>16</v>
      </c>
      <c r="Q8" s="212">
        <f t="shared" si="0"/>
        <v>17</v>
      </c>
      <c r="R8" s="212">
        <f t="shared" si="0"/>
        <v>18</v>
      </c>
      <c r="S8" s="212">
        <f t="shared" si="0"/>
        <v>19</v>
      </c>
      <c r="T8" s="212">
        <f t="shared" si="0"/>
        <v>20</v>
      </c>
      <c r="U8" s="212">
        <f t="shared" si="0"/>
        <v>21</v>
      </c>
      <c r="V8" s="212">
        <f t="shared" si="0"/>
        <v>22</v>
      </c>
      <c r="W8" s="212">
        <f t="shared" si="0"/>
        <v>23</v>
      </c>
      <c r="X8" s="212">
        <f t="shared" si="0"/>
        <v>24</v>
      </c>
      <c r="Y8" s="212">
        <f t="shared" si="0"/>
        <v>25</v>
      </c>
      <c r="Z8" s="212">
        <f t="shared" si="0"/>
        <v>26</v>
      </c>
      <c r="AA8" s="212">
        <f t="shared" si="0"/>
        <v>27</v>
      </c>
      <c r="AB8" s="214">
        <f t="shared" si="0"/>
        <v>28</v>
      </c>
      <c r="AC8" s="90"/>
      <c r="AD8" s="90"/>
      <c r="AE8" s="90"/>
      <c r="AF8" s="90"/>
      <c r="AG8" s="90"/>
      <c r="AH8" s="90"/>
      <c r="AI8" s="90"/>
      <c r="AJ8" s="90"/>
      <c r="AK8" s="90"/>
    </row>
    <row r="9" spans="1:37" ht="30" customHeight="1">
      <c r="A9" s="216"/>
      <c r="B9" s="436" t="s">
        <v>177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7"/>
      <c r="AC9" s="60"/>
      <c r="AD9" s="60"/>
      <c r="AE9" s="60"/>
      <c r="AF9" s="60"/>
      <c r="AG9" s="60"/>
      <c r="AH9" s="60"/>
      <c r="AI9" s="60"/>
      <c r="AJ9" s="60"/>
      <c r="AK9" s="60"/>
    </row>
    <row r="10" spans="1:28" ht="17.25" customHeight="1">
      <c r="A10" s="216"/>
      <c r="B10" s="431" t="s">
        <v>178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2"/>
    </row>
    <row r="11" spans="1:37" s="62" customFormat="1" ht="30" customHeight="1">
      <c r="A11" s="217">
        <v>1</v>
      </c>
      <c r="B11" s="218" t="s">
        <v>21</v>
      </c>
      <c r="C11" s="219" t="s">
        <v>13</v>
      </c>
      <c r="D11" s="220" t="e">
        <f>ROUND(M11/L11,5)</f>
        <v>#DIV/0!</v>
      </c>
      <c r="E11" s="220" t="e">
        <f>ROUND(N11/L11,5)</f>
        <v>#DIV/0!</v>
      </c>
      <c r="F11" s="221" t="e">
        <f>ROUND(E11/D11%,1)</f>
        <v>#DIV/0!</v>
      </c>
      <c r="G11" s="219" t="s">
        <v>14</v>
      </c>
      <c r="H11" s="222" t="e">
        <f>L11/I11</f>
        <v>#DIV/0!</v>
      </c>
      <c r="I11" s="220">
        <f>SUM(I12:I13)</f>
        <v>0</v>
      </c>
      <c r="J11" s="221">
        <f>SUM(J12:J13)</f>
        <v>0</v>
      </c>
      <c r="K11" s="219" t="e">
        <f>#REF!</f>
        <v>#REF!</v>
      </c>
      <c r="L11" s="223">
        <f>SUM(L12:L13)</f>
        <v>0</v>
      </c>
      <c r="M11" s="220">
        <f>SUM(M12:M13)</f>
        <v>0</v>
      </c>
      <c r="N11" s="220">
        <f>SUM(N12:N13)</f>
        <v>0</v>
      </c>
      <c r="O11" s="220" t="e">
        <f>X11/W11</f>
        <v>#DIV/0!</v>
      </c>
      <c r="P11" s="224" t="e">
        <f>Y11/W11</f>
        <v>#DIV/0!</v>
      </c>
      <c r="Q11" s="225" t="e">
        <f aca="true" t="shared" si="1" ref="Q11:Q17">ROUND(P11/O11%,1)</f>
        <v>#DIV/0!</v>
      </c>
      <c r="R11" s="219" t="e">
        <f>#REF!</f>
        <v>#REF!</v>
      </c>
      <c r="S11" s="226" t="e">
        <f>W11/T11</f>
        <v>#DIV/0!</v>
      </c>
      <c r="T11" s="220">
        <f>SUM(T12:T13)</f>
        <v>0</v>
      </c>
      <c r="U11" s="221">
        <f>SUM(U12:U13)</f>
        <v>0</v>
      </c>
      <c r="V11" s="219" t="e">
        <f>K11</f>
        <v>#REF!</v>
      </c>
      <c r="W11" s="223">
        <f>SUM(W12:W13)</f>
        <v>0</v>
      </c>
      <c r="X11" s="223">
        <f>SUM(X12:X13)</f>
        <v>0</v>
      </c>
      <c r="Y11" s="223">
        <f>SUM(Y12:Y13)</f>
        <v>0</v>
      </c>
      <c r="Z11" s="220" t="e">
        <f>ROUND(X11/M11%,1)</f>
        <v>#DIV/0!</v>
      </c>
      <c r="AA11" s="221" t="e">
        <f>ROUND(Y11/N11%,1)</f>
        <v>#DIV/0!</v>
      </c>
      <c r="AB11" s="227">
        <f>SUM(AB12:AB13)</f>
        <v>0</v>
      </c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28" ht="30" customHeight="1">
      <c r="A12" s="216"/>
      <c r="B12" s="228" t="s">
        <v>184</v>
      </c>
      <c r="C12" s="206" t="s">
        <v>13</v>
      </c>
      <c r="D12" s="110"/>
      <c r="E12" s="229"/>
      <c r="F12" s="225" t="e">
        <f>ROUND(E12/D12%,1)</f>
        <v>#DIV/0!</v>
      </c>
      <c r="G12" s="206" t="s">
        <v>14</v>
      </c>
      <c r="H12" s="230" t="e">
        <f>L12/I12</f>
        <v>#DIV/0!</v>
      </c>
      <c r="I12" s="110"/>
      <c r="J12" s="225"/>
      <c r="K12" s="206" t="s">
        <v>13</v>
      </c>
      <c r="L12" s="231"/>
      <c r="M12" s="110">
        <f>ROUND(L12*D12,3)</f>
        <v>0</v>
      </c>
      <c r="N12" s="110">
        <f>ROUND(L12*E12,3)</f>
        <v>0</v>
      </c>
      <c r="O12" s="110"/>
      <c r="P12" s="108"/>
      <c r="Q12" s="225" t="e">
        <f t="shared" si="1"/>
        <v>#DIV/0!</v>
      </c>
      <c r="R12" s="206" t="s">
        <v>14</v>
      </c>
      <c r="S12" s="232" t="e">
        <f>W12/T12</f>
        <v>#DIV/0!</v>
      </c>
      <c r="T12" s="110"/>
      <c r="U12" s="225"/>
      <c r="V12" s="206" t="s">
        <v>13</v>
      </c>
      <c r="W12" s="231"/>
      <c r="X12" s="231">
        <f>ROUND(W12*O12,3)</f>
        <v>0</v>
      </c>
      <c r="Y12" s="231">
        <f>ROUND(W12*P12,3)</f>
        <v>0</v>
      </c>
      <c r="Z12" s="220" t="e">
        <f>ROUND(X12/M12%,1)</f>
        <v>#DIV/0!</v>
      </c>
      <c r="AA12" s="221" t="e">
        <f aca="true" t="shared" si="2" ref="Z12:AA17">ROUND(Y12/N12%,1)</f>
        <v>#DIV/0!</v>
      </c>
      <c r="AB12" s="233">
        <f>X12-Y12</f>
        <v>0</v>
      </c>
    </row>
    <row r="13" spans="1:28" ht="30" customHeight="1">
      <c r="A13" s="216"/>
      <c r="B13" s="228" t="s">
        <v>185</v>
      </c>
      <c r="C13" s="206" t="s">
        <v>13</v>
      </c>
      <c r="D13" s="110"/>
      <c r="E13" s="110"/>
      <c r="F13" s="225" t="e">
        <f>ROUND(E13/D13%,1)</f>
        <v>#DIV/0!</v>
      </c>
      <c r="G13" s="206" t="s">
        <v>14</v>
      </c>
      <c r="H13" s="234"/>
      <c r="I13" s="110"/>
      <c r="J13" s="225"/>
      <c r="K13" s="206" t="s">
        <v>13</v>
      </c>
      <c r="L13" s="231">
        <f>ROUND(H13*I13,5)</f>
        <v>0</v>
      </c>
      <c r="M13" s="110">
        <v>0</v>
      </c>
      <c r="N13" s="110">
        <v>0</v>
      </c>
      <c r="O13" s="110"/>
      <c r="P13" s="235"/>
      <c r="Q13" s="225" t="e">
        <f t="shared" si="1"/>
        <v>#DIV/0!</v>
      </c>
      <c r="R13" s="206" t="s">
        <v>14</v>
      </c>
      <c r="S13" s="236"/>
      <c r="T13" s="110"/>
      <c r="U13" s="225"/>
      <c r="V13" s="206" t="s">
        <v>13</v>
      </c>
      <c r="W13" s="231">
        <f>ROUND(S13*T13,5)</f>
        <v>0</v>
      </c>
      <c r="X13" s="231">
        <f>ROUND(W13*O13,3)</f>
        <v>0</v>
      </c>
      <c r="Y13" s="231">
        <f>ROUND(W13*P13,3)</f>
        <v>0</v>
      </c>
      <c r="Z13" s="220" t="e">
        <f>ROUND(X13/M13%,1)</f>
        <v>#DIV/0!</v>
      </c>
      <c r="AA13" s="221" t="e">
        <f>ROUND(Y13/N13%,1)</f>
        <v>#DIV/0!</v>
      </c>
      <c r="AB13" s="233">
        <f>X13-Y13</f>
        <v>0</v>
      </c>
    </row>
    <row r="14" spans="1:37" s="63" customFormat="1" ht="30" customHeight="1">
      <c r="A14" s="217">
        <v>2</v>
      </c>
      <c r="B14" s="436" t="s">
        <v>22</v>
      </c>
      <c r="C14" s="436"/>
      <c r="D14" s="220" t="e">
        <f>ROUND(M14/L14,5)</f>
        <v>#DIV/0!</v>
      </c>
      <c r="E14" s="220" t="e">
        <f>ROUND(N14/L14,5)</f>
        <v>#DIV/0!</v>
      </c>
      <c r="F14" s="221"/>
      <c r="G14" s="219"/>
      <c r="H14" s="224" t="e">
        <f>L14/J14</f>
        <v>#DIV/0!</v>
      </c>
      <c r="I14" s="220">
        <f>SUM(I15:I18)</f>
        <v>0</v>
      </c>
      <c r="J14" s="221">
        <f>SUM(J15:J18)</f>
        <v>0</v>
      </c>
      <c r="K14" s="219" t="str">
        <f>K15</f>
        <v>куб.м</v>
      </c>
      <c r="L14" s="223">
        <f>L15+L17+L19</f>
        <v>0</v>
      </c>
      <c r="M14" s="220">
        <f>SUM(M15:M19)</f>
        <v>0</v>
      </c>
      <c r="N14" s="220">
        <f>SUM(N15:N19)</f>
        <v>0</v>
      </c>
      <c r="O14" s="220" t="e">
        <f>X14/W14</f>
        <v>#DIV/0!</v>
      </c>
      <c r="P14" s="220" t="e">
        <f>Y14/W14</f>
        <v>#DIV/0!</v>
      </c>
      <c r="Q14" s="225" t="e">
        <f t="shared" si="1"/>
        <v>#DIV/0!</v>
      </c>
      <c r="R14" s="219" t="str">
        <f>R15</f>
        <v>м3/чел./мес.</v>
      </c>
      <c r="S14" s="224" t="e">
        <f>W14/U14</f>
        <v>#DIV/0!</v>
      </c>
      <c r="T14" s="220">
        <f>SUM(T15:T18)</f>
        <v>0</v>
      </c>
      <c r="U14" s="221">
        <f>SUM(U15:U18)</f>
        <v>0</v>
      </c>
      <c r="V14" s="219" t="str">
        <f>K14</f>
        <v>куб.м</v>
      </c>
      <c r="W14" s="223">
        <f>W15+W17+W19</f>
        <v>0</v>
      </c>
      <c r="X14" s="223">
        <f>SUM(X15:X19)</f>
        <v>0</v>
      </c>
      <c r="Y14" s="223">
        <f>SUM(Y15:Y19)</f>
        <v>0</v>
      </c>
      <c r="Z14" s="220" t="e">
        <f t="shared" si="2"/>
        <v>#DIV/0!</v>
      </c>
      <c r="AA14" s="221" t="e">
        <f t="shared" si="2"/>
        <v>#DIV/0!</v>
      </c>
      <c r="AB14" s="227">
        <f>SUM(AB15:AB19)</f>
        <v>0</v>
      </c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65" customFormat="1" ht="30" customHeight="1">
      <c r="A15" s="216"/>
      <c r="B15" s="237" t="s">
        <v>239</v>
      </c>
      <c r="C15" s="238" t="s">
        <v>240</v>
      </c>
      <c r="D15" s="110"/>
      <c r="E15" s="110"/>
      <c r="F15" s="231" t="e">
        <f>ROUND(E15/D15%,1)</f>
        <v>#DIV/0!</v>
      </c>
      <c r="G15" s="206" t="s">
        <v>16</v>
      </c>
      <c r="H15" s="108" t="s">
        <v>5</v>
      </c>
      <c r="I15" s="239"/>
      <c r="J15" s="225"/>
      <c r="K15" s="238" t="s">
        <v>98</v>
      </c>
      <c r="L15" s="231"/>
      <c r="M15" s="110">
        <f>ROUND(L15*D15,3)</f>
        <v>0</v>
      </c>
      <c r="N15" s="110">
        <f>ROUND(L15*E15,3)</f>
        <v>0</v>
      </c>
      <c r="O15" s="110"/>
      <c r="P15" s="110"/>
      <c r="Q15" s="225" t="e">
        <f t="shared" si="1"/>
        <v>#DIV/0!</v>
      </c>
      <c r="R15" s="206" t="s">
        <v>16</v>
      </c>
      <c r="S15" s="108" t="s">
        <v>5</v>
      </c>
      <c r="T15" s="110"/>
      <c r="U15" s="225"/>
      <c r="V15" s="238" t="s">
        <v>98</v>
      </c>
      <c r="W15" s="231"/>
      <c r="X15" s="231">
        <f>ROUND(O15*W15,3)</f>
        <v>0</v>
      </c>
      <c r="Y15" s="231">
        <f>ROUND(W15*P15,3)</f>
        <v>0</v>
      </c>
      <c r="Z15" s="110" t="e">
        <f t="shared" si="2"/>
        <v>#DIV/0!</v>
      </c>
      <c r="AA15" s="225" t="e">
        <f t="shared" si="2"/>
        <v>#DIV/0!</v>
      </c>
      <c r="AB15" s="233">
        <f>X15-Y15</f>
        <v>0</v>
      </c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s="65" customFormat="1" ht="30" customHeight="1">
      <c r="A16" s="216"/>
      <c r="B16" s="237" t="s">
        <v>241</v>
      </c>
      <c r="C16" s="238" t="s">
        <v>13</v>
      </c>
      <c r="D16" s="110"/>
      <c r="E16" s="110"/>
      <c r="F16" s="231" t="e">
        <f>ROUND(E16/D16%,1)</f>
        <v>#DIV/0!</v>
      </c>
      <c r="G16" s="240" t="s">
        <v>212</v>
      </c>
      <c r="H16" s="108" t="e">
        <f>L16/J16</f>
        <v>#DIV/0!</v>
      </c>
      <c r="I16" s="239"/>
      <c r="J16" s="225"/>
      <c r="K16" s="206" t="s">
        <v>13</v>
      </c>
      <c r="L16" s="231"/>
      <c r="M16" s="110">
        <f>ROUND(L16*D16,3)</f>
        <v>0</v>
      </c>
      <c r="N16" s="110">
        <f>ROUND(L16*E16,3)</f>
        <v>0</v>
      </c>
      <c r="O16" s="110"/>
      <c r="P16" s="110"/>
      <c r="Q16" s="225" t="e">
        <f t="shared" si="1"/>
        <v>#DIV/0!</v>
      </c>
      <c r="R16" s="240" t="s">
        <v>212</v>
      </c>
      <c r="S16" s="108" t="e">
        <f>W16/U16</f>
        <v>#DIV/0!</v>
      </c>
      <c r="T16" s="110"/>
      <c r="U16" s="225"/>
      <c r="V16" s="206" t="s">
        <v>13</v>
      </c>
      <c r="W16" s="231"/>
      <c r="X16" s="231">
        <f>ROUND(O16*W16,3)</f>
        <v>0</v>
      </c>
      <c r="Y16" s="231">
        <f>ROUND(W16*P16,3)</f>
        <v>0</v>
      </c>
      <c r="Z16" s="110" t="e">
        <f>ROUND(X16/M16%,1)</f>
        <v>#DIV/0!</v>
      </c>
      <c r="AA16" s="225" t="e">
        <f>ROUND(Y16/N16%,1)</f>
        <v>#DIV/0!</v>
      </c>
      <c r="AB16" s="233">
        <f>X16-Y16</f>
        <v>0</v>
      </c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s="65" customFormat="1" ht="30" customHeight="1">
      <c r="A17" s="241"/>
      <c r="B17" s="237" t="s">
        <v>241</v>
      </c>
      <c r="C17" s="238" t="s">
        <v>240</v>
      </c>
      <c r="D17" s="110"/>
      <c r="E17" s="110"/>
      <c r="F17" s="225" t="e">
        <f>ROUND(E17/D17%,1)</f>
        <v>#DIV/0!</v>
      </c>
      <c r="G17" s="206" t="s">
        <v>16</v>
      </c>
      <c r="H17" s="108" t="e">
        <f>L17/J17</f>
        <v>#DIV/0!</v>
      </c>
      <c r="I17" s="239">
        <f>I16</f>
        <v>0</v>
      </c>
      <c r="J17" s="225"/>
      <c r="K17" s="238" t="s">
        <v>98</v>
      </c>
      <c r="L17" s="231"/>
      <c r="M17" s="110">
        <f>ROUND(L17*D17,3)</f>
        <v>0</v>
      </c>
      <c r="N17" s="110">
        <f>ROUND(L17*E17,3)</f>
        <v>0</v>
      </c>
      <c r="O17" s="242"/>
      <c r="P17" s="110"/>
      <c r="Q17" s="225" t="e">
        <f t="shared" si="1"/>
        <v>#DIV/0!</v>
      </c>
      <c r="R17" s="206" t="s">
        <v>16</v>
      </c>
      <c r="S17" s="108" t="e">
        <f>W17/U17</f>
        <v>#DIV/0!</v>
      </c>
      <c r="T17" s="110"/>
      <c r="U17" s="225"/>
      <c r="V17" s="238" t="s">
        <v>98</v>
      </c>
      <c r="W17" s="231"/>
      <c r="X17" s="231">
        <f>ROUND(O17*W17,3)</f>
        <v>0</v>
      </c>
      <c r="Y17" s="231">
        <f>ROUND(W17*P17,3)</f>
        <v>0</v>
      </c>
      <c r="Z17" s="110" t="e">
        <f t="shared" si="2"/>
        <v>#DIV/0!</v>
      </c>
      <c r="AA17" s="225" t="e">
        <f t="shared" si="2"/>
        <v>#DIV/0!</v>
      </c>
      <c r="AB17" s="233">
        <f>X17-Y17</f>
        <v>0</v>
      </c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s="65" customFormat="1" ht="30" customHeight="1">
      <c r="A18" s="241"/>
      <c r="B18" s="237" t="s">
        <v>23</v>
      </c>
      <c r="C18" s="238" t="s">
        <v>13</v>
      </c>
      <c r="D18" s="110"/>
      <c r="E18" s="110"/>
      <c r="F18" s="225" t="e">
        <f>ROUND(E18/D18%,1)</f>
        <v>#DIV/0!</v>
      </c>
      <c r="G18" s="240" t="s">
        <v>212</v>
      </c>
      <c r="H18" s="243"/>
      <c r="I18" s="239"/>
      <c r="J18" s="225"/>
      <c r="K18" s="206" t="s">
        <v>13</v>
      </c>
      <c r="L18" s="231">
        <f>ROUND(H18*J18,5)</f>
        <v>0</v>
      </c>
      <c r="M18" s="110">
        <f>ROUND(L18*D18,3)</f>
        <v>0</v>
      </c>
      <c r="N18" s="110">
        <f>ROUND(L18*E18,3)</f>
        <v>0</v>
      </c>
      <c r="O18" s="110"/>
      <c r="P18" s="110"/>
      <c r="Q18" s="225" t="e">
        <f aca="true" t="shared" si="3" ref="Q18:Q27">ROUND(P18/O18%,1)</f>
        <v>#DIV/0!</v>
      </c>
      <c r="R18" s="240" t="s">
        <v>212</v>
      </c>
      <c r="S18" s="243"/>
      <c r="T18" s="110"/>
      <c r="U18" s="225"/>
      <c r="V18" s="206" t="s">
        <v>13</v>
      </c>
      <c r="W18" s="231">
        <f>ROUND(S18*U18,5)</f>
        <v>0</v>
      </c>
      <c r="X18" s="231">
        <f>ROUND(O18*W18,3)</f>
        <v>0</v>
      </c>
      <c r="Y18" s="231">
        <f>ROUND(W18*P18,3)</f>
        <v>0</v>
      </c>
      <c r="Z18" s="110" t="e">
        <f>ROUND(X18/M18%,1)</f>
        <v>#DIV/0!</v>
      </c>
      <c r="AA18" s="225" t="e">
        <f>ROUND(Y18/N18%,1)</f>
        <v>#DIV/0!</v>
      </c>
      <c r="AB18" s="233">
        <f>X18-Y18</f>
        <v>0</v>
      </c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28" s="66" customFormat="1" ht="30" customHeight="1">
      <c r="A19" s="241"/>
      <c r="B19" s="237" t="s">
        <v>23</v>
      </c>
      <c r="C19" s="238" t="s">
        <v>240</v>
      </c>
      <c r="D19" s="110"/>
      <c r="E19" s="110"/>
      <c r="F19" s="225" t="e">
        <f>ROUND(E19/D19%,1)</f>
        <v>#DIV/0!</v>
      </c>
      <c r="G19" s="240" t="s">
        <v>16</v>
      </c>
      <c r="H19" s="108"/>
      <c r="I19" s="239">
        <f>I18</f>
        <v>0</v>
      </c>
      <c r="J19" s="225">
        <f>J18</f>
        <v>0</v>
      </c>
      <c r="K19" s="238" t="s">
        <v>98</v>
      </c>
      <c r="L19" s="231">
        <f>ROUND(H19*J19,5)</f>
        <v>0</v>
      </c>
      <c r="M19" s="110">
        <f>ROUND(L19*D19,3)</f>
        <v>0</v>
      </c>
      <c r="N19" s="110">
        <f>ROUND(L19*E19,3)</f>
        <v>0</v>
      </c>
      <c r="O19" s="110"/>
      <c r="P19" s="110"/>
      <c r="Q19" s="225" t="e">
        <f t="shared" si="3"/>
        <v>#DIV/0!</v>
      </c>
      <c r="R19" s="240" t="s">
        <v>16</v>
      </c>
      <c r="S19" s="243"/>
      <c r="T19" s="110"/>
      <c r="U19" s="225"/>
      <c r="V19" s="238" t="s">
        <v>98</v>
      </c>
      <c r="W19" s="231">
        <f>ROUND(S19*U19,5)</f>
        <v>0</v>
      </c>
      <c r="X19" s="231">
        <f>ROUND(O19*W19,3)</f>
        <v>0</v>
      </c>
      <c r="Y19" s="231">
        <f>ROUND(W19*P19,3)</f>
        <v>0</v>
      </c>
      <c r="Z19" s="110" t="e">
        <f>ROUND(X19/M19%,1)</f>
        <v>#DIV/0!</v>
      </c>
      <c r="AA19" s="225" t="e">
        <f>ROUND(Y19/N19%,1)</f>
        <v>#DIV/0!</v>
      </c>
      <c r="AB19" s="233">
        <f>X19-Y19</f>
        <v>0</v>
      </c>
    </row>
    <row r="20" spans="1:28" s="63" customFormat="1" ht="30" customHeight="1">
      <c r="A20" s="217">
        <v>3</v>
      </c>
      <c r="B20" s="463" t="s">
        <v>104</v>
      </c>
      <c r="C20" s="464"/>
      <c r="D20" s="220" t="e">
        <f>ROUND(M20/L20,5)</f>
        <v>#DIV/0!</v>
      </c>
      <c r="E20" s="220" t="e">
        <f>ROUND(N20/L20,5)</f>
        <v>#DIV/0!</v>
      </c>
      <c r="F20" s="225"/>
      <c r="G20" s="206"/>
      <c r="H20" s="244" t="e">
        <f>L20/J20</f>
        <v>#DIV/0!</v>
      </c>
      <c r="I20" s="220">
        <f>SUM(I21:I23)</f>
        <v>0</v>
      </c>
      <c r="J20" s="221">
        <f>SUM(J21:J23)</f>
        <v>0</v>
      </c>
      <c r="K20" s="219" t="str">
        <f>K21</f>
        <v>куб.м</v>
      </c>
      <c r="L20" s="223">
        <f>SUM(L21:L23)</f>
        <v>0</v>
      </c>
      <c r="M20" s="220">
        <f>SUM(M21:M23)</f>
        <v>0</v>
      </c>
      <c r="N20" s="220">
        <f>SUM(N21:N23)</f>
        <v>0</v>
      </c>
      <c r="O20" s="220" t="e">
        <f>X20/W20</f>
        <v>#DIV/0!</v>
      </c>
      <c r="P20" s="224" t="e">
        <f>Y20/W20</f>
        <v>#DIV/0!</v>
      </c>
      <c r="Q20" s="225" t="e">
        <f t="shared" si="3"/>
        <v>#DIV/0!</v>
      </c>
      <c r="R20" s="219" t="str">
        <f>R21</f>
        <v>м3/чел./мес.</v>
      </c>
      <c r="S20" s="224" t="e">
        <f>W20/U20</f>
        <v>#DIV/0!</v>
      </c>
      <c r="T20" s="220">
        <f>SUM(T21:T23)</f>
        <v>0</v>
      </c>
      <c r="U20" s="221">
        <f>SUM(U21:U23)</f>
        <v>0</v>
      </c>
      <c r="V20" s="219" t="str">
        <f>V21</f>
        <v>куб.м</v>
      </c>
      <c r="W20" s="223">
        <f>SUM(W21:W23)</f>
        <v>0</v>
      </c>
      <c r="X20" s="223">
        <f>SUM(X21:X23)</f>
        <v>0</v>
      </c>
      <c r="Y20" s="223">
        <f>SUM(Y21:Y23)</f>
        <v>0</v>
      </c>
      <c r="Z20" s="220" t="e">
        <f aca="true" t="shared" si="4" ref="Z20:AA24">ROUND(X20/M20%,1)</f>
        <v>#DIV/0!</v>
      </c>
      <c r="AA20" s="221" t="e">
        <f t="shared" si="4"/>
        <v>#DIV/0!</v>
      </c>
      <c r="AB20" s="220">
        <f>SUM(AB21:AB23)</f>
        <v>0</v>
      </c>
    </row>
    <row r="21" spans="1:37" ht="30" customHeight="1">
      <c r="A21" s="217"/>
      <c r="B21" s="237" t="s">
        <v>239</v>
      </c>
      <c r="C21" s="238" t="s">
        <v>242</v>
      </c>
      <c r="D21" s="110"/>
      <c r="E21" s="110"/>
      <c r="F21" s="225" t="e">
        <f>ROUND(E21/D21%,1)</f>
        <v>#DIV/0!</v>
      </c>
      <c r="G21" s="206" t="s">
        <v>16</v>
      </c>
      <c r="H21" s="245" t="e">
        <f>L21/J21</f>
        <v>#DIV/0!</v>
      </c>
      <c r="I21" s="239"/>
      <c r="J21" s="225"/>
      <c r="K21" s="238" t="s">
        <v>98</v>
      </c>
      <c r="L21" s="231"/>
      <c r="M21" s="110">
        <f>ROUND(D21*L21,2)</f>
        <v>0</v>
      </c>
      <c r="N21" s="110">
        <f>ROUND(E21*L21,2)</f>
        <v>0</v>
      </c>
      <c r="O21" s="110"/>
      <c r="P21" s="235"/>
      <c r="Q21" s="225" t="e">
        <f t="shared" si="3"/>
        <v>#DIV/0!</v>
      </c>
      <c r="R21" s="206" t="s">
        <v>16</v>
      </c>
      <c r="S21" s="108" t="e">
        <f>W21/U21</f>
        <v>#DIV/0!</v>
      </c>
      <c r="T21" s="110"/>
      <c r="U21" s="225"/>
      <c r="V21" s="238" t="s">
        <v>98</v>
      </c>
      <c r="W21" s="231"/>
      <c r="X21" s="231">
        <f>ROUND(O21*W21,3)</f>
        <v>0</v>
      </c>
      <c r="Y21" s="231">
        <f>ROUND(W21*P21,3)</f>
        <v>0</v>
      </c>
      <c r="Z21" s="110" t="e">
        <f t="shared" si="4"/>
        <v>#DIV/0!</v>
      </c>
      <c r="AA21" s="225" t="e">
        <f t="shared" si="4"/>
        <v>#DIV/0!</v>
      </c>
      <c r="AB21" s="233">
        <f>X21-Y21</f>
        <v>0</v>
      </c>
      <c r="AC21" s="58"/>
      <c r="AD21" s="58"/>
      <c r="AE21" s="58"/>
      <c r="AF21" s="58"/>
      <c r="AG21" s="58"/>
      <c r="AH21" s="58"/>
      <c r="AI21" s="58"/>
      <c r="AJ21" s="58"/>
      <c r="AK21" s="58"/>
    </row>
    <row r="22" spans="1:37" ht="30" customHeight="1">
      <c r="A22" s="217"/>
      <c r="B22" s="237" t="s">
        <v>241</v>
      </c>
      <c r="C22" s="238" t="s">
        <v>243</v>
      </c>
      <c r="D22" s="110"/>
      <c r="E22" s="110"/>
      <c r="F22" s="225" t="e">
        <f>ROUND(E22/D22%,1)</f>
        <v>#DIV/0!</v>
      </c>
      <c r="G22" s="206" t="s">
        <v>16</v>
      </c>
      <c r="H22" s="245" t="e">
        <f>L22/J22</f>
        <v>#DIV/0!</v>
      </c>
      <c r="I22" s="239"/>
      <c r="J22" s="225"/>
      <c r="K22" s="238" t="s">
        <v>98</v>
      </c>
      <c r="L22" s="231"/>
      <c r="M22" s="110">
        <f>ROUND(D22*L22,2)</f>
        <v>0</v>
      </c>
      <c r="N22" s="110">
        <f>ROUND(E22*L22,2)</f>
        <v>0</v>
      </c>
      <c r="O22" s="110"/>
      <c r="P22" s="235"/>
      <c r="Q22" s="225" t="e">
        <f t="shared" si="3"/>
        <v>#DIV/0!</v>
      </c>
      <c r="R22" s="206" t="s">
        <v>16</v>
      </c>
      <c r="S22" s="108" t="e">
        <f>W22/U22</f>
        <v>#DIV/0!</v>
      </c>
      <c r="T22" s="110"/>
      <c r="U22" s="225"/>
      <c r="V22" s="238" t="s">
        <v>98</v>
      </c>
      <c r="W22" s="231"/>
      <c r="X22" s="231">
        <f>ROUND(O22*W22,3)</f>
        <v>0</v>
      </c>
      <c r="Y22" s="231">
        <f>ROUND(W22*P22,3)</f>
        <v>0</v>
      </c>
      <c r="Z22" s="110" t="e">
        <f>ROUND(X22/M22%,1)</f>
        <v>#DIV/0!</v>
      </c>
      <c r="AA22" s="225" t="e">
        <f>ROUND(Y22/N22%,1)</f>
        <v>#DIV/0!</v>
      </c>
      <c r="AB22" s="233">
        <f>X22-Y22</f>
        <v>0</v>
      </c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28" ht="30" customHeight="1">
      <c r="A23" s="216"/>
      <c r="B23" s="237" t="s">
        <v>23</v>
      </c>
      <c r="C23" s="238" t="s">
        <v>240</v>
      </c>
      <c r="D23" s="110"/>
      <c r="E23" s="110"/>
      <c r="F23" s="225" t="e">
        <f>ROUND(E23/D23%,1)</f>
        <v>#DIV/0!</v>
      </c>
      <c r="G23" s="206" t="s">
        <v>16</v>
      </c>
      <c r="H23" s="243"/>
      <c r="I23" s="239"/>
      <c r="J23" s="225"/>
      <c r="K23" s="238" t="s">
        <v>98</v>
      </c>
      <c r="L23" s="231">
        <f>ROUND(H23*J23,5)</f>
        <v>0</v>
      </c>
      <c r="M23" s="110">
        <f>ROUND(D23*L23,2)</f>
        <v>0</v>
      </c>
      <c r="N23" s="110">
        <f>ROUND(E23*L23,2)</f>
        <v>0</v>
      </c>
      <c r="O23" s="110"/>
      <c r="P23" s="235"/>
      <c r="Q23" s="225" t="e">
        <f t="shared" si="3"/>
        <v>#DIV/0!</v>
      </c>
      <c r="R23" s="206" t="s">
        <v>16</v>
      </c>
      <c r="S23" s="243"/>
      <c r="T23" s="110"/>
      <c r="U23" s="225"/>
      <c r="V23" s="238" t="s">
        <v>98</v>
      </c>
      <c r="W23" s="231">
        <f>ROUND(S23*U23,5)</f>
        <v>0</v>
      </c>
      <c r="X23" s="231">
        <f>ROUND(O23*W23,3)</f>
        <v>0</v>
      </c>
      <c r="Y23" s="231">
        <f>ROUND(W23*P23,3)</f>
        <v>0</v>
      </c>
      <c r="Z23" s="110" t="e">
        <f t="shared" si="4"/>
        <v>#DIV/0!</v>
      </c>
      <c r="AA23" s="225" t="e">
        <f t="shared" si="4"/>
        <v>#DIV/0!</v>
      </c>
      <c r="AB23" s="233">
        <f>X23-Y23</f>
        <v>0</v>
      </c>
    </row>
    <row r="24" spans="1:37" s="63" customFormat="1" ht="30" customHeight="1">
      <c r="A24" s="217">
        <v>4</v>
      </c>
      <c r="B24" s="246" t="s">
        <v>197</v>
      </c>
      <c r="C24" s="238"/>
      <c r="D24" s="220" t="e">
        <f>ROUND(M24/L24,5)</f>
        <v>#DIV/0!</v>
      </c>
      <c r="E24" s="220" t="e">
        <f>ROUND(N24/L24,5)</f>
        <v>#DIV/0!</v>
      </c>
      <c r="F24" s="225"/>
      <c r="G24" s="206"/>
      <c r="H24" s="224" t="e">
        <f>L24/J24</f>
        <v>#DIV/0!</v>
      </c>
      <c r="I24" s="220">
        <f>SUM(I25:I27)</f>
        <v>0</v>
      </c>
      <c r="J24" s="221">
        <f>SUM(J25:J27)</f>
        <v>0</v>
      </c>
      <c r="K24" s="219" t="str">
        <f>K25</f>
        <v>куб.м</v>
      </c>
      <c r="L24" s="223">
        <f>SUM(L25:L27)</f>
        <v>0</v>
      </c>
      <c r="M24" s="220">
        <f>SUM(M25:M27)</f>
        <v>0</v>
      </c>
      <c r="N24" s="220">
        <f>SUM(N25:N27)</f>
        <v>0</v>
      </c>
      <c r="O24" s="220" t="e">
        <f>X24/W24</f>
        <v>#DIV/0!</v>
      </c>
      <c r="P24" s="247" t="e">
        <f>Y24/W24</f>
        <v>#DIV/0!</v>
      </c>
      <c r="Q24" s="225" t="e">
        <f t="shared" si="3"/>
        <v>#DIV/0!</v>
      </c>
      <c r="R24" s="219" t="str">
        <f>R25</f>
        <v>м3/чел./мес.</v>
      </c>
      <c r="S24" s="224" t="e">
        <f>W24/U24</f>
        <v>#DIV/0!</v>
      </c>
      <c r="T24" s="220">
        <f>SUM(T25:T27)</f>
        <v>0</v>
      </c>
      <c r="U24" s="221">
        <f>SUM(U25:U27)</f>
        <v>0</v>
      </c>
      <c r="V24" s="219" t="str">
        <f>K24</f>
        <v>куб.м</v>
      </c>
      <c r="W24" s="223">
        <f>SUM(W25:W27)</f>
        <v>0</v>
      </c>
      <c r="X24" s="223">
        <f>SUM(X25:X27)</f>
        <v>0</v>
      </c>
      <c r="Y24" s="223">
        <f>SUM(Y25:Y27)</f>
        <v>0</v>
      </c>
      <c r="Z24" s="220" t="e">
        <f aca="true" t="shared" si="5" ref="Z24:AA27">ROUND(X24/M24%,1)</f>
        <v>#DIV/0!</v>
      </c>
      <c r="AA24" s="221" t="e">
        <f t="shared" si="4"/>
        <v>#DIV/0!</v>
      </c>
      <c r="AB24" s="220">
        <f>SUM(AB25:AB27)</f>
        <v>0</v>
      </c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28" ht="30" customHeight="1">
      <c r="A25" s="217"/>
      <c r="B25" s="237" t="s">
        <v>239</v>
      </c>
      <c r="C25" s="238" t="s">
        <v>242</v>
      </c>
      <c r="D25" s="110"/>
      <c r="E25" s="110"/>
      <c r="F25" s="225" t="e">
        <f>ROUND(E25/D25%,1)</f>
        <v>#DIV/0!</v>
      </c>
      <c r="G25" s="206" t="s">
        <v>16</v>
      </c>
      <c r="H25" s="108" t="e">
        <f>L25/J25</f>
        <v>#DIV/0!</v>
      </c>
      <c r="I25" s="239"/>
      <c r="J25" s="225"/>
      <c r="K25" s="238" t="s">
        <v>98</v>
      </c>
      <c r="L25" s="231"/>
      <c r="M25" s="110">
        <f>ROUND(D25*L25,2)</f>
        <v>0</v>
      </c>
      <c r="N25" s="110">
        <f>ROUND(E25*L25,2)</f>
        <v>0</v>
      </c>
      <c r="O25" s="110"/>
      <c r="P25" s="110"/>
      <c r="Q25" s="225" t="e">
        <f t="shared" si="3"/>
        <v>#DIV/0!</v>
      </c>
      <c r="R25" s="206" t="s">
        <v>16</v>
      </c>
      <c r="S25" s="108" t="e">
        <f>W25/U25</f>
        <v>#DIV/0!</v>
      </c>
      <c r="T25" s="110"/>
      <c r="U25" s="225"/>
      <c r="V25" s="238" t="s">
        <v>98</v>
      </c>
      <c r="W25" s="231"/>
      <c r="X25" s="231">
        <f>ROUND(O25*W25,3)</f>
        <v>0</v>
      </c>
      <c r="Y25" s="231">
        <f>ROUND(W25*P25,3)</f>
        <v>0</v>
      </c>
      <c r="Z25" s="110" t="e">
        <f t="shared" si="5"/>
        <v>#DIV/0!</v>
      </c>
      <c r="AA25" s="225" t="e">
        <f t="shared" si="5"/>
        <v>#DIV/0!</v>
      </c>
      <c r="AB25" s="233">
        <f>X25-Y25</f>
        <v>0</v>
      </c>
    </row>
    <row r="26" spans="1:28" ht="30" customHeight="1">
      <c r="A26" s="217"/>
      <c r="B26" s="237" t="s">
        <v>241</v>
      </c>
      <c r="C26" s="238" t="s">
        <v>243</v>
      </c>
      <c r="D26" s="110"/>
      <c r="E26" s="110"/>
      <c r="F26" s="225" t="e">
        <f>ROUND(E26/D26%,1)</f>
        <v>#DIV/0!</v>
      </c>
      <c r="G26" s="206" t="s">
        <v>16</v>
      </c>
      <c r="H26" s="108" t="e">
        <f>L26/J26</f>
        <v>#DIV/0!</v>
      </c>
      <c r="I26" s="239"/>
      <c r="J26" s="225"/>
      <c r="K26" s="238" t="s">
        <v>98</v>
      </c>
      <c r="L26" s="231"/>
      <c r="M26" s="110">
        <f>ROUND(D26*L26,2)</f>
        <v>0</v>
      </c>
      <c r="N26" s="110">
        <f>ROUND(E26*L26,2)</f>
        <v>0</v>
      </c>
      <c r="O26" s="110"/>
      <c r="P26" s="110"/>
      <c r="Q26" s="225" t="e">
        <f t="shared" si="3"/>
        <v>#DIV/0!</v>
      </c>
      <c r="R26" s="206" t="s">
        <v>16</v>
      </c>
      <c r="S26" s="108" t="e">
        <f>W26/U26</f>
        <v>#DIV/0!</v>
      </c>
      <c r="T26" s="110"/>
      <c r="U26" s="225"/>
      <c r="V26" s="238" t="s">
        <v>98</v>
      </c>
      <c r="W26" s="231"/>
      <c r="X26" s="231">
        <f>ROUND(O26*W26,3)</f>
        <v>0</v>
      </c>
      <c r="Y26" s="231">
        <f>ROUND(W26*P26,3)</f>
        <v>0</v>
      </c>
      <c r="Z26" s="110" t="e">
        <f>ROUND(X26/M26%,1)</f>
        <v>#DIV/0!</v>
      </c>
      <c r="AA26" s="225" t="e">
        <f>ROUND(Y26/N26%,1)</f>
        <v>#DIV/0!</v>
      </c>
      <c r="AB26" s="233">
        <f>X26-Y26</f>
        <v>0</v>
      </c>
    </row>
    <row r="27" spans="1:28" ht="30" customHeight="1">
      <c r="A27" s="216"/>
      <c r="B27" s="237" t="s">
        <v>15</v>
      </c>
      <c r="C27" s="238" t="s">
        <v>240</v>
      </c>
      <c r="D27" s="110"/>
      <c r="E27" s="110"/>
      <c r="F27" s="225" t="e">
        <f>ROUND(E27/D27%,1)</f>
        <v>#DIV/0!</v>
      </c>
      <c r="G27" s="206" t="s">
        <v>16</v>
      </c>
      <c r="H27" s="245"/>
      <c r="I27" s="239"/>
      <c r="J27" s="225"/>
      <c r="K27" s="238" t="s">
        <v>98</v>
      </c>
      <c r="L27" s="231">
        <f>ROUND(J27*H27,5)</f>
        <v>0</v>
      </c>
      <c r="M27" s="110">
        <f>ROUND(D27*L27,2)</f>
        <v>0</v>
      </c>
      <c r="N27" s="110">
        <f>ROUND(E27*L27,2)</f>
        <v>0</v>
      </c>
      <c r="O27" s="110"/>
      <c r="P27" s="110"/>
      <c r="Q27" s="225" t="e">
        <f t="shared" si="3"/>
        <v>#DIV/0!</v>
      </c>
      <c r="R27" s="206" t="s">
        <v>16</v>
      </c>
      <c r="S27" s="243"/>
      <c r="T27" s="110"/>
      <c r="U27" s="225"/>
      <c r="V27" s="238" t="s">
        <v>98</v>
      </c>
      <c r="W27" s="231">
        <f>ROUND(S27*U27,5)</f>
        <v>0</v>
      </c>
      <c r="X27" s="231">
        <f>ROUND(O27*W27,3)</f>
        <v>0</v>
      </c>
      <c r="Y27" s="231">
        <f>ROUND(W27*P27,3)</f>
        <v>0</v>
      </c>
      <c r="Z27" s="110" t="e">
        <f t="shared" si="5"/>
        <v>#DIV/0!</v>
      </c>
      <c r="AA27" s="225" t="e">
        <f t="shared" si="5"/>
        <v>#DIV/0!</v>
      </c>
      <c r="AB27" s="233">
        <f>X27-Y27</f>
        <v>0</v>
      </c>
    </row>
    <row r="28" spans="1:28" ht="30" customHeight="1" hidden="1">
      <c r="A28" s="217"/>
      <c r="B28" s="248"/>
      <c r="C28" s="238"/>
      <c r="D28" s="239"/>
      <c r="E28" s="110"/>
      <c r="F28" s="225"/>
      <c r="G28" s="206"/>
      <c r="H28" s="108"/>
      <c r="I28" s="110"/>
      <c r="J28" s="225"/>
      <c r="K28" s="238"/>
      <c r="L28" s="231"/>
      <c r="M28" s="110"/>
      <c r="N28" s="110"/>
      <c r="O28" s="239"/>
      <c r="P28" s="110"/>
      <c r="Q28" s="225"/>
      <c r="R28" s="238"/>
      <c r="S28" s="108"/>
      <c r="T28" s="110"/>
      <c r="U28" s="225"/>
      <c r="V28" s="206"/>
      <c r="W28" s="231"/>
      <c r="X28" s="231"/>
      <c r="Y28" s="231"/>
      <c r="Z28" s="110"/>
      <c r="AA28" s="225"/>
      <c r="AB28" s="233"/>
    </row>
    <row r="29" spans="1:37" s="63" customFormat="1" ht="30" customHeight="1">
      <c r="A29" s="217">
        <v>5</v>
      </c>
      <c r="B29" s="246" t="s">
        <v>223</v>
      </c>
      <c r="C29" s="238"/>
      <c r="D29" s="247" t="e">
        <f>ROUND(M29/L29,5)</f>
        <v>#DIV/0!</v>
      </c>
      <c r="E29" s="247" t="e">
        <f>ROUND(N29/L29,5)</f>
        <v>#DIV/0!</v>
      </c>
      <c r="F29" s="225"/>
      <c r="G29" s="206"/>
      <c r="H29" s="224" t="e">
        <f>L29/J29</f>
        <v>#DIV/0!</v>
      </c>
      <c r="I29" s="220">
        <f>I11</f>
        <v>0</v>
      </c>
      <c r="J29" s="221">
        <f>SUM(J30)</f>
        <v>0</v>
      </c>
      <c r="K29" s="219" t="str">
        <f>K30</f>
        <v>квт.час</v>
      </c>
      <c r="L29" s="223">
        <f>SUM(L30:L30)</f>
        <v>0</v>
      </c>
      <c r="M29" s="220">
        <f>SUM(M30:M30)</f>
        <v>0</v>
      </c>
      <c r="N29" s="220">
        <f>SUM(N30:N30)</f>
        <v>0</v>
      </c>
      <c r="O29" s="247" t="e">
        <f>X29/W29</f>
        <v>#DIV/0!</v>
      </c>
      <c r="P29" s="247" t="e">
        <f>Y29/W29</f>
        <v>#DIV/0!</v>
      </c>
      <c r="Q29" s="225" t="e">
        <f>ROUND(P29/O29%,1)</f>
        <v>#DIV/0!</v>
      </c>
      <c r="R29" s="219" t="str">
        <f>R30</f>
        <v>квт.час/чел./мес.</v>
      </c>
      <c r="S29" s="224" t="e">
        <f>W29/U29</f>
        <v>#DIV/0!</v>
      </c>
      <c r="T29" s="220">
        <f>T11</f>
        <v>0</v>
      </c>
      <c r="U29" s="221">
        <f>SUM(U30:U30)</f>
        <v>0</v>
      </c>
      <c r="V29" s="219" t="str">
        <f>V30</f>
        <v>квт.час</v>
      </c>
      <c r="W29" s="223">
        <f>SUM(W30:W30)</f>
        <v>0</v>
      </c>
      <c r="X29" s="223">
        <f>SUM(X30:X30)</f>
        <v>0</v>
      </c>
      <c r="Y29" s="223">
        <f>SUM(Y30:Y30)</f>
        <v>0</v>
      </c>
      <c r="Z29" s="110" t="e">
        <f>ROUND(X29/M29%,1)</f>
        <v>#DIV/0!</v>
      </c>
      <c r="AA29" s="225" t="e">
        <f>ROUND(Y29/N29%,1)</f>
        <v>#DIV/0!</v>
      </c>
      <c r="AB29" s="233">
        <f>X29-Y29</f>
        <v>0</v>
      </c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28" ht="30" customHeight="1">
      <c r="A30" s="216"/>
      <c r="B30" s="237" t="s">
        <v>17</v>
      </c>
      <c r="C30" s="238" t="s">
        <v>18</v>
      </c>
      <c r="D30" s="110"/>
      <c r="E30" s="110"/>
      <c r="F30" s="225" t="e">
        <f>ROUND(E30/D30%,1)</f>
        <v>#DIV/0!</v>
      </c>
      <c r="G30" s="206" t="s">
        <v>19</v>
      </c>
      <c r="H30" s="108"/>
      <c r="I30" s="110"/>
      <c r="J30" s="225"/>
      <c r="K30" s="238" t="s">
        <v>18</v>
      </c>
      <c r="L30" s="249">
        <f>ROUND(J30*H30,5)</f>
        <v>0</v>
      </c>
      <c r="M30" s="110">
        <f>ROUND(D30*L30,2)</f>
        <v>0</v>
      </c>
      <c r="N30" s="110">
        <f>ROUND(E30*L30,2)</f>
        <v>0</v>
      </c>
      <c r="O30" s="110"/>
      <c r="P30" s="110"/>
      <c r="Q30" s="225" t="e">
        <f>ROUND(P30/O30%,1)</f>
        <v>#DIV/0!</v>
      </c>
      <c r="R30" s="206" t="s">
        <v>19</v>
      </c>
      <c r="S30" s="108"/>
      <c r="T30" s="110"/>
      <c r="U30" s="225"/>
      <c r="V30" s="238" t="s">
        <v>18</v>
      </c>
      <c r="W30" s="231">
        <f>ROUND(U30*S30,5)</f>
        <v>0</v>
      </c>
      <c r="X30" s="231">
        <f>ROUND(O30*W30,3)</f>
        <v>0</v>
      </c>
      <c r="Y30" s="231">
        <f>ROUND(P30*W30,3)</f>
        <v>0</v>
      </c>
      <c r="Z30" s="110" t="e">
        <f>ROUND(X30/M30%,1)</f>
        <v>#DIV/0!</v>
      </c>
      <c r="AA30" s="225" t="e">
        <f>ROUND(Y30/N30%,1)</f>
        <v>#DIV/0!</v>
      </c>
      <c r="AB30" s="233">
        <f>X30-Y30</f>
        <v>0</v>
      </c>
    </row>
    <row r="31" spans="1:28" ht="30" customHeight="1">
      <c r="A31" s="250"/>
      <c r="B31" s="251" t="s">
        <v>4</v>
      </c>
      <c r="C31" s="252" t="s">
        <v>5</v>
      </c>
      <c r="D31" s="179" t="s">
        <v>5</v>
      </c>
      <c r="E31" s="179" t="s">
        <v>5</v>
      </c>
      <c r="F31" s="178" t="s">
        <v>5</v>
      </c>
      <c r="G31" s="252" t="s">
        <v>5</v>
      </c>
      <c r="H31" s="181" t="s">
        <v>5</v>
      </c>
      <c r="I31" s="179" t="s">
        <v>5</v>
      </c>
      <c r="J31" s="178" t="s">
        <v>5</v>
      </c>
      <c r="K31" s="252" t="s">
        <v>5</v>
      </c>
      <c r="L31" s="253" t="s">
        <v>5</v>
      </c>
      <c r="M31" s="179">
        <f>M11+M14+M20+M24+M29</f>
        <v>0</v>
      </c>
      <c r="N31" s="179">
        <f>N11+N14+N20+N24+N29</f>
        <v>0</v>
      </c>
      <c r="O31" s="179" t="s">
        <v>5</v>
      </c>
      <c r="P31" s="179" t="s">
        <v>5</v>
      </c>
      <c r="Q31" s="178" t="s">
        <v>5</v>
      </c>
      <c r="R31" s="252" t="s">
        <v>5</v>
      </c>
      <c r="S31" s="181" t="s">
        <v>5</v>
      </c>
      <c r="T31" s="179" t="s">
        <v>5</v>
      </c>
      <c r="U31" s="178" t="s">
        <v>5</v>
      </c>
      <c r="V31" s="252" t="s">
        <v>5</v>
      </c>
      <c r="W31" s="253" t="s">
        <v>5</v>
      </c>
      <c r="X31" s="253">
        <f>X11+X14+X20+X24+X29</f>
        <v>0</v>
      </c>
      <c r="Y31" s="253">
        <f>Y11+Y14+Y20+Y24+Y29</f>
        <v>0</v>
      </c>
      <c r="Z31" s="220" t="e">
        <f>ROUND(X31/M31%,1)</f>
        <v>#DIV/0!</v>
      </c>
      <c r="AA31" s="221" t="e">
        <f>Y31/N31%</f>
        <v>#DIV/0!</v>
      </c>
      <c r="AB31" s="179">
        <f>AB11+AB14+AB20+AB24+AB29</f>
        <v>0</v>
      </c>
    </row>
    <row r="32" spans="1:28" ht="32.25" customHeight="1" thickBot="1">
      <c r="A32" s="254"/>
      <c r="B32" s="255" t="s">
        <v>20</v>
      </c>
      <c r="C32" s="256" t="s">
        <v>5</v>
      </c>
      <c r="D32" s="257" t="s">
        <v>5</v>
      </c>
      <c r="E32" s="257" t="s">
        <v>5</v>
      </c>
      <c r="F32" s="258" t="s">
        <v>5</v>
      </c>
      <c r="G32" s="259" t="s">
        <v>5</v>
      </c>
      <c r="H32" s="260" t="s">
        <v>5</v>
      </c>
      <c r="I32" s="257" t="s">
        <v>5</v>
      </c>
      <c r="J32" s="258" t="s">
        <v>5</v>
      </c>
      <c r="K32" s="259" t="s">
        <v>5</v>
      </c>
      <c r="L32" s="261" t="s">
        <v>5</v>
      </c>
      <c r="M32" s="257" t="s">
        <v>5</v>
      </c>
      <c r="N32" s="257" t="s">
        <v>5</v>
      </c>
      <c r="O32" s="257" t="s">
        <v>5</v>
      </c>
      <c r="P32" s="257" t="s">
        <v>5</v>
      </c>
      <c r="Q32" s="258" t="s">
        <v>5</v>
      </c>
      <c r="R32" s="259" t="s">
        <v>5</v>
      </c>
      <c r="S32" s="260" t="s">
        <v>5</v>
      </c>
      <c r="T32" s="257" t="s">
        <v>5</v>
      </c>
      <c r="U32" s="258" t="s">
        <v>5</v>
      </c>
      <c r="V32" s="259" t="s">
        <v>5</v>
      </c>
      <c r="W32" s="261" t="s">
        <v>5</v>
      </c>
      <c r="X32" s="261" t="s">
        <v>5</v>
      </c>
      <c r="Y32" s="261">
        <f>ROUND(N31*1.062,2)</f>
        <v>0</v>
      </c>
      <c r="Z32" s="257" t="s">
        <v>5</v>
      </c>
      <c r="AA32" s="262" t="e">
        <f>ROUND(Y32/N31%,2)</f>
        <v>#DIV/0!</v>
      </c>
      <c r="AB32" s="263">
        <f>X31-Y32</f>
        <v>0</v>
      </c>
    </row>
    <row r="33" spans="1:30" ht="30" customHeight="1">
      <c r="A33" s="193"/>
      <c r="B33" s="458" t="s">
        <v>225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34"/>
      <c r="AD33" s="34">
        <f>AB24+AB20</f>
        <v>0</v>
      </c>
    </row>
    <row r="34" spans="1:30" ht="30" customHeight="1">
      <c r="A34" s="193"/>
      <c r="B34" s="148"/>
      <c r="C34" s="149"/>
      <c r="D34" s="144"/>
      <c r="E34" s="202"/>
      <c r="F34" s="193"/>
      <c r="G34" s="195"/>
      <c r="H34" s="264"/>
      <c r="I34" s="202"/>
      <c r="J34" s="150"/>
      <c r="K34" s="149"/>
      <c r="L34" s="151"/>
      <c r="M34" s="144"/>
      <c r="N34" s="144"/>
      <c r="O34" s="144"/>
      <c r="P34" s="144"/>
      <c r="Q34" s="265"/>
      <c r="R34" s="266"/>
      <c r="S34" s="267"/>
      <c r="T34" s="186"/>
      <c r="U34" s="265"/>
      <c r="V34" s="195"/>
      <c r="W34" s="200"/>
      <c r="X34" s="187"/>
      <c r="Y34" s="200"/>
      <c r="Z34" s="268"/>
      <c r="AA34" s="265"/>
      <c r="AB34" s="186"/>
      <c r="AC34" s="34"/>
      <c r="AD34" s="34"/>
    </row>
    <row r="35" spans="1:28" s="37" customFormat="1" ht="30" customHeight="1">
      <c r="A35" s="193" t="s">
        <v>200</v>
      </c>
      <c r="B35" s="429" t="s">
        <v>137</v>
      </c>
      <c r="C35" s="429"/>
      <c r="D35" s="429"/>
      <c r="E35" s="202"/>
      <c r="F35" s="269"/>
      <c r="G35" s="152"/>
      <c r="H35" s="153"/>
      <c r="I35" s="270" t="s">
        <v>202</v>
      </c>
      <c r="J35" s="271"/>
      <c r="K35" s="155"/>
      <c r="L35" s="151"/>
      <c r="M35" s="144"/>
      <c r="N35" s="144"/>
      <c r="O35" s="144"/>
      <c r="P35" s="144"/>
      <c r="Q35" s="156"/>
      <c r="R35" s="149"/>
      <c r="S35" s="157"/>
      <c r="T35" s="144"/>
      <c r="U35" s="156"/>
      <c r="V35" s="152"/>
      <c r="W35" s="151"/>
      <c r="X35" s="151"/>
      <c r="Y35" s="151"/>
      <c r="Z35" s="144"/>
      <c r="AA35" s="156"/>
      <c r="AB35" s="144"/>
    </row>
    <row r="36" spans="1:28" s="37" customFormat="1" ht="17.25" customHeight="1">
      <c r="A36" s="156"/>
      <c r="B36" s="148"/>
      <c r="C36" s="272"/>
      <c r="D36" s="136"/>
      <c r="E36" s="158" t="s">
        <v>204</v>
      </c>
      <c r="F36" s="273"/>
      <c r="G36" s="274"/>
      <c r="H36" s="275"/>
      <c r="I36" s="136"/>
      <c r="J36" s="273"/>
      <c r="K36" s="155"/>
      <c r="L36" s="151"/>
      <c r="M36" s="144"/>
      <c r="N36" s="144"/>
      <c r="O36" s="144"/>
      <c r="P36" s="144"/>
      <c r="Q36" s="156"/>
      <c r="R36" s="149"/>
      <c r="S36" s="157"/>
      <c r="T36" s="144"/>
      <c r="U36" s="156"/>
      <c r="V36" s="274"/>
      <c r="W36" s="151"/>
      <c r="X36" s="151"/>
      <c r="Y36" s="151"/>
      <c r="Z36" s="144"/>
      <c r="AA36" s="156"/>
      <c r="AB36" s="144"/>
    </row>
    <row r="37" spans="1:28" s="37" customFormat="1" ht="12.75" customHeight="1">
      <c r="A37" s="193"/>
      <c r="B37" s="148"/>
      <c r="C37" s="195"/>
      <c r="D37" s="202"/>
      <c r="E37" s="202"/>
      <c r="F37" s="269"/>
      <c r="G37" s="276"/>
      <c r="H37" s="264"/>
      <c r="I37" s="270"/>
      <c r="J37" s="271"/>
      <c r="K37" s="155"/>
      <c r="L37" s="151"/>
      <c r="M37" s="144"/>
      <c r="N37" s="144"/>
      <c r="O37" s="144"/>
      <c r="P37" s="144"/>
      <c r="Q37" s="156"/>
      <c r="R37" s="149"/>
      <c r="S37" s="157"/>
      <c r="T37" s="144"/>
      <c r="U37" s="156"/>
      <c r="V37" s="276"/>
      <c r="W37" s="151"/>
      <c r="X37" s="151"/>
      <c r="Y37" s="151"/>
      <c r="Z37" s="144"/>
      <c r="AA37" s="156"/>
      <c r="AB37" s="144"/>
    </row>
    <row r="38" spans="2:27" s="37" customFormat="1" ht="30" customHeight="1">
      <c r="B38" s="80" t="s">
        <v>107</v>
      </c>
      <c r="C38" s="277"/>
      <c r="D38" s="41"/>
      <c r="E38" s="41"/>
      <c r="F38" s="278"/>
      <c r="G38" s="277"/>
      <c r="H38" s="279"/>
      <c r="I38" s="41" t="s">
        <v>203</v>
      </c>
      <c r="J38" s="280"/>
      <c r="K38" s="79"/>
      <c r="L38" s="68"/>
      <c r="O38" s="144"/>
      <c r="P38" s="144"/>
      <c r="Q38" s="70"/>
      <c r="R38" s="72"/>
      <c r="S38" s="69"/>
      <c r="U38" s="70"/>
      <c r="V38" s="277"/>
      <c r="W38" s="68"/>
      <c r="X38" s="68"/>
      <c r="Y38" s="68"/>
      <c r="AA38" s="70"/>
    </row>
    <row r="39" spans="1:27" s="37" customFormat="1" ht="30" customHeight="1">
      <c r="A39" s="80"/>
      <c r="B39" s="80" t="s">
        <v>99</v>
      </c>
      <c r="C39" s="281"/>
      <c r="D39" s="282"/>
      <c r="E39" s="283"/>
      <c r="F39" s="278"/>
      <c r="G39" s="277"/>
      <c r="H39" s="284"/>
      <c r="I39" s="41"/>
      <c r="J39" s="280"/>
      <c r="K39" s="79"/>
      <c r="L39" s="68"/>
      <c r="O39" s="144"/>
      <c r="P39" s="144"/>
      <c r="Q39" s="70"/>
      <c r="R39" s="72"/>
      <c r="S39" s="69"/>
      <c r="U39" s="70"/>
      <c r="V39" s="277"/>
      <c r="W39" s="68"/>
      <c r="X39" s="68"/>
      <c r="Y39" s="68"/>
      <c r="AA39" s="70"/>
    </row>
    <row r="40" spans="2:27" s="37" customFormat="1" ht="30" customHeight="1">
      <c r="B40" s="73"/>
      <c r="C40" s="72"/>
      <c r="F40" s="278"/>
      <c r="G40" s="77"/>
      <c r="H40" s="69"/>
      <c r="I40" s="36"/>
      <c r="J40" s="71"/>
      <c r="K40" s="79"/>
      <c r="L40" s="68"/>
      <c r="O40" s="144"/>
      <c r="P40" s="144"/>
      <c r="Q40" s="70"/>
      <c r="R40" s="72"/>
      <c r="S40" s="69"/>
      <c r="U40" s="70"/>
      <c r="V40" s="77"/>
      <c r="W40" s="68"/>
      <c r="X40" s="68"/>
      <c r="Y40" s="68"/>
      <c r="AA40" s="70"/>
    </row>
    <row r="41" spans="1:28" ht="30" customHeight="1">
      <c r="A41" s="80"/>
      <c r="B41" s="194"/>
      <c r="C41" s="285"/>
      <c r="D41" s="286"/>
      <c r="E41" s="286"/>
      <c r="F41" s="287"/>
      <c r="G41" s="288"/>
      <c r="H41" s="289"/>
      <c r="I41" s="286"/>
      <c r="J41" s="287"/>
      <c r="K41" s="288"/>
      <c r="L41" s="290"/>
      <c r="M41" s="286"/>
      <c r="N41" s="286"/>
      <c r="O41" s="291"/>
      <c r="P41" s="291"/>
      <c r="Q41" s="287"/>
      <c r="R41" s="288"/>
      <c r="S41" s="289"/>
      <c r="T41" s="292"/>
      <c r="U41" s="280"/>
      <c r="V41" s="288"/>
      <c r="W41" s="293"/>
      <c r="X41" s="290"/>
      <c r="Y41" s="290"/>
      <c r="Z41" s="286"/>
      <c r="AA41" s="287"/>
      <c r="AB41" s="286"/>
    </row>
    <row r="42" spans="2:23" ht="30" customHeight="1">
      <c r="B42" s="75"/>
      <c r="C42" s="78"/>
      <c r="F42" s="57"/>
      <c r="J42" s="57"/>
      <c r="T42" s="51"/>
      <c r="U42" s="57"/>
      <c r="W42" s="52"/>
    </row>
    <row r="43" spans="20:23" ht="30" customHeight="1">
      <c r="T43" s="51"/>
      <c r="U43" s="57"/>
      <c r="W43" s="52"/>
    </row>
  </sheetData>
  <sheetProtection/>
  <mergeCells count="32">
    <mergeCell ref="B33:AB33"/>
    <mergeCell ref="X1:AB1"/>
    <mergeCell ref="A2:W2"/>
    <mergeCell ref="A3:W3"/>
    <mergeCell ref="X5:Y5"/>
    <mergeCell ref="B20:C20"/>
    <mergeCell ref="D5:D6"/>
    <mergeCell ref="E5:E6"/>
    <mergeCell ref="I5:I6"/>
    <mergeCell ref="C4:C7"/>
    <mergeCell ref="B4:B7"/>
    <mergeCell ref="B14:C14"/>
    <mergeCell ref="F5:F6"/>
    <mergeCell ref="G5:H5"/>
    <mergeCell ref="A4:A7"/>
    <mergeCell ref="J5:J6"/>
    <mergeCell ref="AB4:AB6"/>
    <mergeCell ref="O5:O6"/>
    <mergeCell ref="M5:N5"/>
    <mergeCell ref="D4:N4"/>
    <mergeCell ref="Z4:AA5"/>
    <mergeCell ref="O4:Y4"/>
    <mergeCell ref="B35:D35"/>
    <mergeCell ref="Q5:Q6"/>
    <mergeCell ref="B10:AB10"/>
    <mergeCell ref="V5:W5"/>
    <mergeCell ref="T5:T6"/>
    <mergeCell ref="P5:P6"/>
    <mergeCell ref="B9:AB9"/>
    <mergeCell ref="R5:S5"/>
    <mergeCell ref="K5:L5"/>
    <mergeCell ref="U5:U6"/>
  </mergeCells>
  <printOptions horizontalCentered="1"/>
  <pageMargins left="0" right="0.1968503937007874" top="0.15748031496062992" bottom="0" header="0.15748031496062992" footer="0.1574803149606299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60" zoomScaleNormal="70" zoomScalePageLayoutView="0" workbookViewId="0" topLeftCell="A1">
      <selection activeCell="A6" sqref="A6:A7"/>
    </sheetView>
  </sheetViews>
  <sheetFormatPr defaultColWidth="9.00390625" defaultRowHeight="12.75"/>
  <cols>
    <col min="1" max="1" width="44.375" style="0" customWidth="1"/>
    <col min="2" max="2" width="12.25390625" style="112" customWidth="1"/>
    <col min="3" max="3" width="21.25390625" style="0" customWidth="1"/>
    <col min="4" max="4" width="16.625" style="29" customWidth="1"/>
    <col min="5" max="5" width="15.25390625" style="33" customWidth="1"/>
    <col min="6" max="6" width="23.125" style="0" customWidth="1"/>
    <col min="7" max="7" width="50.25390625" style="0" customWidth="1"/>
    <col min="8" max="8" width="14.125" style="112" customWidth="1"/>
    <col min="9" max="9" width="18.125" style="0" customWidth="1"/>
    <col min="10" max="10" width="17.875" style="29" customWidth="1"/>
    <col min="11" max="11" width="15.75390625" style="33" customWidth="1"/>
    <col min="12" max="12" width="24.25390625" style="0" customWidth="1"/>
    <col min="14" max="14" width="12.25390625" style="0" customWidth="1"/>
  </cols>
  <sheetData>
    <row r="1" spans="1:13" ht="64.5" customHeight="1">
      <c r="A1" s="119"/>
      <c r="B1" s="119"/>
      <c r="C1" s="119"/>
      <c r="D1" s="159"/>
      <c r="E1" s="160"/>
      <c r="F1" s="119"/>
      <c r="G1" s="119"/>
      <c r="H1" s="119"/>
      <c r="I1" s="467" t="s">
        <v>227</v>
      </c>
      <c r="J1" s="468"/>
      <c r="K1" s="468"/>
      <c r="L1" s="468"/>
      <c r="M1" s="7"/>
    </row>
    <row r="2" spans="1:13" ht="10.5" customHeight="1">
      <c r="A2" s="119"/>
      <c r="B2" s="119"/>
      <c r="C2" s="119"/>
      <c r="D2" s="159"/>
      <c r="E2" s="160"/>
      <c r="F2" s="119"/>
      <c r="G2" s="119"/>
      <c r="H2" s="119"/>
      <c r="I2" s="119"/>
      <c r="J2" s="159"/>
      <c r="K2" s="160"/>
      <c r="L2" s="119"/>
      <c r="M2" s="7"/>
    </row>
    <row r="3" spans="1:13" ht="18" customHeight="1">
      <c r="A3" s="469" t="s">
        <v>158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7"/>
    </row>
    <row r="4" spans="1:13" ht="18.75" customHeight="1">
      <c r="A4" s="470" t="s">
        <v>136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7"/>
    </row>
    <row r="5" spans="1:13" ht="5.25" customHeight="1">
      <c r="A5" s="119"/>
      <c r="B5" s="119"/>
      <c r="C5" s="119"/>
      <c r="D5" s="161"/>
      <c r="E5" s="160"/>
      <c r="F5" s="119"/>
      <c r="G5" s="119"/>
      <c r="H5" s="119"/>
      <c r="I5" s="119"/>
      <c r="J5" s="159"/>
      <c r="K5" s="160"/>
      <c r="L5" s="119"/>
      <c r="M5" s="7"/>
    </row>
    <row r="6" spans="1:13" ht="59.25" customHeight="1">
      <c r="A6" s="474" t="s">
        <v>245</v>
      </c>
      <c r="B6" s="465" t="s">
        <v>209</v>
      </c>
      <c r="C6" s="474" t="s">
        <v>207</v>
      </c>
      <c r="D6" s="476" t="s">
        <v>208</v>
      </c>
      <c r="E6" s="475" t="s">
        <v>215</v>
      </c>
      <c r="F6" s="162" t="s">
        <v>155</v>
      </c>
      <c r="G6" s="473" t="s">
        <v>134</v>
      </c>
      <c r="H6" s="465" t="s">
        <v>209</v>
      </c>
      <c r="I6" s="474" t="s">
        <v>153</v>
      </c>
      <c r="J6" s="475" t="str">
        <f>D6</f>
        <v>Общая площадь жилых помещений обеспеченная отоплением
м2</v>
      </c>
      <c r="K6" s="476" t="str">
        <f>E6</f>
        <v>Количество зарегистрированных граждан пользующихся отоплением, чел.</v>
      </c>
      <c r="L6" s="162" t="s">
        <v>155</v>
      </c>
      <c r="M6" s="7"/>
    </row>
    <row r="7" spans="1:13" ht="22.5" customHeight="1">
      <c r="A7" s="474"/>
      <c r="B7" s="466"/>
      <c r="C7" s="474"/>
      <c r="D7" s="476"/>
      <c r="E7" s="475"/>
      <c r="F7" s="162" t="s">
        <v>13</v>
      </c>
      <c r="G7" s="473"/>
      <c r="H7" s="466"/>
      <c r="I7" s="474"/>
      <c r="J7" s="475"/>
      <c r="K7" s="476"/>
      <c r="L7" s="162" t="s">
        <v>13</v>
      </c>
      <c r="M7" s="7"/>
    </row>
    <row r="8" spans="1:13" ht="15.75" customHeight="1">
      <c r="A8" s="162">
        <v>1</v>
      </c>
      <c r="B8" s="145">
        <f>A8+1</f>
        <v>2</v>
      </c>
      <c r="C8" s="145">
        <f aca="true" t="shared" si="0" ref="C8:L8">B8+1</f>
        <v>3</v>
      </c>
      <c r="D8" s="145">
        <f t="shared" si="0"/>
        <v>4</v>
      </c>
      <c r="E8" s="145">
        <f t="shared" si="0"/>
        <v>5</v>
      </c>
      <c r="F8" s="145">
        <f t="shared" si="0"/>
        <v>6</v>
      </c>
      <c r="G8" s="145">
        <f t="shared" si="0"/>
        <v>7</v>
      </c>
      <c r="H8" s="145">
        <f t="shared" si="0"/>
        <v>8</v>
      </c>
      <c r="I8" s="145">
        <f t="shared" si="0"/>
        <v>9</v>
      </c>
      <c r="J8" s="145">
        <f t="shared" si="0"/>
        <v>10</v>
      </c>
      <c r="K8" s="145">
        <f t="shared" si="0"/>
        <v>11</v>
      </c>
      <c r="L8" s="145">
        <f t="shared" si="0"/>
        <v>12</v>
      </c>
      <c r="M8" s="7"/>
    </row>
    <row r="9" spans="1:13" ht="18" customHeight="1">
      <c r="A9" s="113" t="s">
        <v>135</v>
      </c>
      <c r="B9" s="113"/>
      <c r="C9" s="163"/>
      <c r="D9" s="164"/>
      <c r="E9" s="165"/>
      <c r="F9" s="166"/>
      <c r="G9" s="121" t="s">
        <v>135</v>
      </c>
      <c r="H9" s="121"/>
      <c r="I9" s="167"/>
      <c r="J9" s="164"/>
      <c r="K9" s="165"/>
      <c r="L9" s="166"/>
      <c r="M9" s="7"/>
    </row>
    <row r="10" spans="1:13" ht="32.25" customHeight="1">
      <c r="A10" s="114" t="str">
        <f>G10</f>
        <v>Количество этажей 1 до 1999 года Стены из камня и кирпича</v>
      </c>
      <c r="B10" s="114"/>
      <c r="C10" s="168"/>
      <c r="D10" s="169"/>
      <c r="E10" s="170"/>
      <c r="F10" s="171">
        <f>ROUND(C10*D10,5)</f>
        <v>0</v>
      </c>
      <c r="G10" s="122" t="s">
        <v>109</v>
      </c>
      <c r="H10" s="122"/>
      <c r="I10" s="171"/>
      <c r="J10" s="169"/>
      <c r="K10" s="172"/>
      <c r="L10" s="171">
        <f>ROUND(I10*J10,5)</f>
        <v>0</v>
      </c>
      <c r="M10" s="7"/>
    </row>
    <row r="11" spans="1:13" ht="38.25" customHeight="1">
      <c r="A11" s="114" t="str">
        <f aca="true" t="shared" si="1" ref="A11:A31">G11</f>
        <v>Количество этажей 1 до 1999 года Стены из панелей и блоков</v>
      </c>
      <c r="B11" s="114"/>
      <c r="C11" s="173"/>
      <c r="D11" s="96"/>
      <c r="E11" s="170"/>
      <c r="F11" s="171">
        <f aca="true" t="shared" si="2" ref="F11:F31">ROUND(C11*D11,5)</f>
        <v>0</v>
      </c>
      <c r="G11" s="122" t="s">
        <v>110</v>
      </c>
      <c r="H11" s="122"/>
      <c r="I11" s="171"/>
      <c r="J11" s="96"/>
      <c r="K11" s="172"/>
      <c r="L11" s="171">
        <f aca="true" t="shared" si="3" ref="L11:L31">ROUND(I11*J11,5)</f>
        <v>0</v>
      </c>
      <c r="M11" s="7"/>
    </row>
    <row r="12" spans="1:13" ht="33.75" customHeight="1">
      <c r="A12" s="114" t="str">
        <f t="shared" si="1"/>
        <v>Количество этажей 1 до 1999 года Стены из дерева и смешанных материалов</v>
      </c>
      <c r="B12" s="114"/>
      <c r="C12" s="173"/>
      <c r="D12" s="169"/>
      <c r="E12" s="170"/>
      <c r="F12" s="171">
        <f t="shared" si="2"/>
        <v>0</v>
      </c>
      <c r="G12" s="122" t="s">
        <v>111</v>
      </c>
      <c r="H12" s="122"/>
      <c r="I12" s="171"/>
      <c r="J12" s="169"/>
      <c r="K12" s="172"/>
      <c r="L12" s="171">
        <f t="shared" si="3"/>
        <v>0</v>
      </c>
      <c r="M12" s="7"/>
    </row>
    <row r="13" spans="1:13" ht="38.25" customHeight="1">
      <c r="A13" s="114" t="str">
        <f t="shared" si="1"/>
        <v>Количество этажей 2 до 1999 года Стены из камня и кирпича</v>
      </c>
      <c r="B13" s="114"/>
      <c r="C13" s="173"/>
      <c r="D13" s="169"/>
      <c r="E13" s="170"/>
      <c r="F13" s="171">
        <f t="shared" si="2"/>
        <v>0</v>
      </c>
      <c r="G13" s="122" t="s">
        <v>112</v>
      </c>
      <c r="H13" s="122"/>
      <c r="I13" s="171"/>
      <c r="J13" s="169"/>
      <c r="K13" s="172"/>
      <c r="L13" s="171">
        <f t="shared" si="3"/>
        <v>0</v>
      </c>
      <c r="M13" s="7"/>
    </row>
    <row r="14" spans="1:13" ht="34.5" customHeight="1">
      <c r="A14" s="114" t="str">
        <f t="shared" si="1"/>
        <v>Количество этажей 2до 1999 года Стены из панелей и блоков</v>
      </c>
      <c r="B14" s="114"/>
      <c r="C14" s="168"/>
      <c r="D14" s="169"/>
      <c r="E14" s="172"/>
      <c r="F14" s="171">
        <f t="shared" si="2"/>
        <v>0</v>
      </c>
      <c r="G14" s="122" t="s">
        <v>113</v>
      </c>
      <c r="H14" s="122"/>
      <c r="I14" s="171"/>
      <c r="J14" s="169"/>
      <c r="K14" s="172"/>
      <c r="L14" s="171">
        <f t="shared" si="3"/>
        <v>0</v>
      </c>
      <c r="M14" s="7"/>
    </row>
    <row r="15" spans="1:13" ht="40.5" customHeight="1">
      <c r="A15" s="114" t="str">
        <f t="shared" si="1"/>
        <v>Количество этажей 2 до 1999 года Стены из дерева и смешанных материалов</v>
      </c>
      <c r="B15" s="114"/>
      <c r="C15" s="168"/>
      <c r="D15" s="169"/>
      <c r="E15" s="172"/>
      <c r="F15" s="171">
        <f t="shared" si="2"/>
        <v>0</v>
      </c>
      <c r="G15" s="122" t="s">
        <v>114</v>
      </c>
      <c r="H15" s="122"/>
      <c r="I15" s="171"/>
      <c r="J15" s="169"/>
      <c r="K15" s="172"/>
      <c r="L15" s="171">
        <f t="shared" si="3"/>
        <v>0</v>
      </c>
      <c r="M15" s="7"/>
    </row>
    <row r="16" spans="1:13" ht="37.5" customHeight="1">
      <c r="A16" s="114" t="str">
        <f t="shared" si="1"/>
        <v>Количество этажей 3 - 4 до 1999 года  Стены из камня и кирпича</v>
      </c>
      <c r="B16" s="114"/>
      <c r="C16" s="171"/>
      <c r="D16" s="169"/>
      <c r="E16" s="172"/>
      <c r="F16" s="171">
        <f t="shared" si="2"/>
        <v>0</v>
      </c>
      <c r="G16" s="122" t="s">
        <v>115</v>
      </c>
      <c r="H16" s="122"/>
      <c r="I16" s="171"/>
      <c r="J16" s="169"/>
      <c r="K16" s="172"/>
      <c r="L16" s="171">
        <f t="shared" si="3"/>
        <v>0</v>
      </c>
      <c r="M16" s="7"/>
    </row>
    <row r="17" spans="1:13" ht="34.5" customHeight="1">
      <c r="A17" s="114" t="str">
        <f t="shared" si="1"/>
        <v>Количество этажей 3 до 1999 года Стены из панелей и блоков</v>
      </c>
      <c r="B17" s="114"/>
      <c r="C17" s="171"/>
      <c r="D17" s="169"/>
      <c r="E17" s="172"/>
      <c r="F17" s="171">
        <f t="shared" si="2"/>
        <v>0</v>
      </c>
      <c r="G17" s="122" t="s">
        <v>116</v>
      </c>
      <c r="H17" s="122"/>
      <c r="I17" s="171"/>
      <c r="J17" s="169"/>
      <c r="K17" s="172"/>
      <c r="L17" s="171">
        <f t="shared" si="3"/>
        <v>0</v>
      </c>
      <c r="M17" s="7"/>
    </row>
    <row r="18" spans="1:13" ht="37.5" customHeight="1">
      <c r="A18" s="114" t="str">
        <f t="shared" si="1"/>
        <v>Количество этажей 5 - 9 до 1999 года Стены из камня и кирпича</v>
      </c>
      <c r="B18" s="114"/>
      <c r="C18" s="171"/>
      <c r="D18" s="169"/>
      <c r="E18" s="172"/>
      <c r="F18" s="171">
        <f t="shared" si="2"/>
        <v>0</v>
      </c>
      <c r="G18" s="122" t="s">
        <v>117</v>
      </c>
      <c r="H18" s="122"/>
      <c r="I18" s="171"/>
      <c r="J18" s="169"/>
      <c r="K18" s="172"/>
      <c r="L18" s="171">
        <f t="shared" si="3"/>
        <v>0</v>
      </c>
      <c r="M18" s="7"/>
    </row>
    <row r="19" spans="1:13" ht="36" customHeight="1">
      <c r="A19" s="114" t="str">
        <f t="shared" si="1"/>
        <v>Количество этажей 5 до 1999 года Стены из панелей и блоков</v>
      </c>
      <c r="B19" s="114"/>
      <c r="C19" s="171"/>
      <c r="D19" s="169"/>
      <c r="E19" s="172"/>
      <c r="F19" s="171">
        <f t="shared" si="2"/>
        <v>0</v>
      </c>
      <c r="G19" s="122" t="s">
        <v>118</v>
      </c>
      <c r="H19" s="122"/>
      <c r="I19" s="171"/>
      <c r="J19" s="169"/>
      <c r="K19" s="172"/>
      <c r="L19" s="171">
        <f t="shared" si="3"/>
        <v>0</v>
      </c>
      <c r="M19" s="7"/>
    </row>
    <row r="20" spans="1:13" ht="37.5" customHeight="1">
      <c r="A20" s="114" t="str">
        <f t="shared" si="1"/>
        <v>Количество этажей 1 после 1999 года Стены из камня и кирпича</v>
      </c>
      <c r="B20" s="114"/>
      <c r="C20" s="171"/>
      <c r="D20" s="169"/>
      <c r="E20" s="172"/>
      <c r="F20" s="171">
        <f t="shared" si="2"/>
        <v>0</v>
      </c>
      <c r="G20" s="122" t="s">
        <v>119</v>
      </c>
      <c r="H20" s="122"/>
      <c r="I20" s="171"/>
      <c r="J20" s="169"/>
      <c r="K20" s="172"/>
      <c r="L20" s="171">
        <f t="shared" si="3"/>
        <v>0</v>
      </c>
      <c r="M20" s="7"/>
    </row>
    <row r="21" spans="1:13" ht="36" customHeight="1">
      <c r="A21" s="114" t="str">
        <f t="shared" si="1"/>
        <v>Количество этажей 1 после 1999 года Стены из дерева и смешанных материалов</v>
      </c>
      <c r="B21" s="114"/>
      <c r="C21" s="163"/>
      <c r="D21" s="164"/>
      <c r="E21" s="165"/>
      <c r="F21" s="171">
        <f t="shared" si="2"/>
        <v>0</v>
      </c>
      <c r="G21" s="122" t="s">
        <v>120</v>
      </c>
      <c r="H21" s="122"/>
      <c r="I21" s="171"/>
      <c r="J21" s="169"/>
      <c r="K21" s="172"/>
      <c r="L21" s="171">
        <f t="shared" si="3"/>
        <v>0</v>
      </c>
      <c r="M21" s="7"/>
    </row>
    <row r="22" spans="1:13" ht="37.5" customHeight="1">
      <c r="A22" s="114" t="str">
        <f t="shared" si="1"/>
        <v>Количество этажей 2 после 1999 года  Стены из камня и кирпича</v>
      </c>
      <c r="B22" s="114"/>
      <c r="C22" s="171"/>
      <c r="D22" s="169"/>
      <c r="E22" s="172"/>
      <c r="F22" s="171">
        <f t="shared" si="2"/>
        <v>0</v>
      </c>
      <c r="G22" s="122" t="s">
        <v>121</v>
      </c>
      <c r="H22" s="122"/>
      <c r="I22" s="171"/>
      <c r="J22" s="169"/>
      <c r="K22" s="172"/>
      <c r="L22" s="171">
        <f t="shared" si="3"/>
        <v>0</v>
      </c>
      <c r="M22" s="7"/>
    </row>
    <row r="23" spans="1:13" ht="37.5" customHeight="1">
      <c r="A23" s="114" t="str">
        <f t="shared" si="1"/>
        <v>Количество этажей 2 после 1999 года  Стены из панелей и блоков</v>
      </c>
      <c r="B23" s="114"/>
      <c r="C23" s="171"/>
      <c r="D23" s="169"/>
      <c r="E23" s="172"/>
      <c r="F23" s="171">
        <f t="shared" si="2"/>
        <v>0</v>
      </c>
      <c r="G23" s="122" t="s">
        <v>122</v>
      </c>
      <c r="H23" s="122"/>
      <c r="I23" s="171"/>
      <c r="J23" s="169"/>
      <c r="K23" s="172"/>
      <c r="L23" s="171">
        <f t="shared" si="3"/>
        <v>0</v>
      </c>
      <c r="M23" s="7"/>
    </row>
    <row r="24" spans="1:13" ht="39" customHeight="1">
      <c r="A24" s="114" t="str">
        <f t="shared" si="1"/>
        <v>Количество этажей 2 после 1999 года  Стены из дерева и смешанных материалов</v>
      </c>
      <c r="B24" s="114"/>
      <c r="C24" s="171"/>
      <c r="D24" s="169"/>
      <c r="E24" s="172"/>
      <c r="F24" s="171">
        <f t="shared" si="2"/>
        <v>0</v>
      </c>
      <c r="G24" s="122" t="s">
        <v>123</v>
      </c>
      <c r="H24" s="122"/>
      <c r="I24" s="171"/>
      <c r="J24" s="169"/>
      <c r="K24" s="172"/>
      <c r="L24" s="171">
        <f t="shared" si="3"/>
        <v>0</v>
      </c>
      <c r="M24" s="7"/>
    </row>
    <row r="25" spans="1:13" ht="37.5" customHeight="1">
      <c r="A25" s="114" t="str">
        <f t="shared" si="1"/>
        <v>Количество этажей 3 после 1999 года Стены из камня и кирпича</v>
      </c>
      <c r="B25" s="114"/>
      <c r="C25" s="171"/>
      <c r="D25" s="169"/>
      <c r="E25" s="172"/>
      <c r="F25" s="171">
        <f t="shared" si="2"/>
        <v>0</v>
      </c>
      <c r="G25" s="122" t="s">
        <v>124</v>
      </c>
      <c r="H25" s="122"/>
      <c r="I25" s="171"/>
      <c r="J25" s="169"/>
      <c r="K25" s="172"/>
      <c r="L25" s="171">
        <f t="shared" si="3"/>
        <v>0</v>
      </c>
      <c r="M25" s="7"/>
    </row>
    <row r="26" spans="1:13" ht="37.5" customHeight="1">
      <c r="A26" s="114" t="str">
        <f t="shared" si="1"/>
        <v>Количество этажей 3 после 1999 года Стены из панелей и блоков</v>
      </c>
      <c r="B26" s="114"/>
      <c r="C26" s="171"/>
      <c r="D26" s="169"/>
      <c r="E26" s="174"/>
      <c r="F26" s="171">
        <f t="shared" si="2"/>
        <v>0</v>
      </c>
      <c r="G26" s="122" t="s">
        <v>125</v>
      </c>
      <c r="H26" s="122"/>
      <c r="I26" s="171"/>
      <c r="J26" s="169"/>
      <c r="K26" s="174"/>
      <c r="L26" s="171">
        <f t="shared" si="3"/>
        <v>0</v>
      </c>
      <c r="M26" s="7"/>
    </row>
    <row r="27" spans="1:13" ht="18.75" customHeight="1">
      <c r="A27" s="114" t="str">
        <f t="shared" si="1"/>
        <v>Количество этажей 4 - 5 после 1999 года Стены из камня и кирпича</v>
      </c>
      <c r="B27" s="114"/>
      <c r="C27" s="171"/>
      <c r="D27" s="169"/>
      <c r="E27" s="174"/>
      <c r="F27" s="171">
        <f t="shared" si="2"/>
        <v>0</v>
      </c>
      <c r="G27" s="122" t="s">
        <v>126</v>
      </c>
      <c r="H27" s="122"/>
      <c r="I27" s="171"/>
      <c r="J27" s="169"/>
      <c r="K27" s="174"/>
      <c r="L27" s="171">
        <f t="shared" si="3"/>
        <v>0</v>
      </c>
      <c r="M27" s="7"/>
    </row>
    <row r="28" spans="1:13" ht="18.75" customHeight="1">
      <c r="A28" s="114" t="str">
        <f t="shared" si="1"/>
        <v>Количество этажей 4-5 после 1999 года Стены из панелей и блоков</v>
      </c>
      <c r="B28" s="114"/>
      <c r="C28" s="171"/>
      <c r="D28" s="169"/>
      <c r="E28" s="174"/>
      <c r="F28" s="171">
        <f t="shared" si="2"/>
        <v>0</v>
      </c>
      <c r="G28" s="122" t="s">
        <v>127</v>
      </c>
      <c r="H28" s="122"/>
      <c r="I28" s="171"/>
      <c r="J28" s="169"/>
      <c r="K28" s="174"/>
      <c r="L28" s="171">
        <f t="shared" si="3"/>
        <v>0</v>
      </c>
      <c r="M28" s="7"/>
    </row>
    <row r="29" spans="1:13" ht="18.75" customHeight="1">
      <c r="A29" s="114" t="str">
        <f t="shared" si="1"/>
        <v>Количество этажей 6 - 7 после 1999 года</v>
      </c>
      <c r="B29" s="114"/>
      <c r="C29" s="171"/>
      <c r="D29" s="169"/>
      <c r="E29" s="174"/>
      <c r="F29" s="171">
        <f t="shared" si="2"/>
        <v>0</v>
      </c>
      <c r="G29" s="122" t="s">
        <v>92</v>
      </c>
      <c r="H29" s="122"/>
      <c r="I29" s="171"/>
      <c r="J29" s="169"/>
      <c r="K29" s="174"/>
      <c r="L29" s="171">
        <f t="shared" si="3"/>
        <v>0</v>
      </c>
      <c r="M29" s="7"/>
    </row>
    <row r="30" spans="1:13" ht="18.75" customHeight="1">
      <c r="A30" s="114" t="str">
        <f t="shared" si="1"/>
        <v>Количество этажей 9 после 1999 года</v>
      </c>
      <c r="B30" s="114"/>
      <c r="C30" s="171"/>
      <c r="D30" s="169"/>
      <c r="E30" s="174"/>
      <c r="F30" s="171">
        <f t="shared" si="2"/>
        <v>0</v>
      </c>
      <c r="G30" s="122" t="s">
        <v>93</v>
      </c>
      <c r="H30" s="122"/>
      <c r="I30" s="171"/>
      <c r="J30" s="169"/>
      <c r="K30" s="174"/>
      <c r="L30" s="171">
        <f t="shared" si="3"/>
        <v>0</v>
      </c>
      <c r="M30" s="7"/>
    </row>
    <row r="31" spans="1:13" ht="18.75" customHeight="1">
      <c r="A31" s="114" t="str">
        <f t="shared" si="1"/>
        <v>Количество этажей 10 после 1999 года</v>
      </c>
      <c r="B31" s="114"/>
      <c r="C31" s="171"/>
      <c r="D31" s="169"/>
      <c r="E31" s="174"/>
      <c r="F31" s="171">
        <f t="shared" si="2"/>
        <v>0</v>
      </c>
      <c r="G31" s="122" t="s">
        <v>94</v>
      </c>
      <c r="H31" s="122"/>
      <c r="I31" s="171"/>
      <c r="J31" s="169"/>
      <c r="K31" s="174"/>
      <c r="L31" s="171">
        <f t="shared" si="3"/>
        <v>0</v>
      </c>
      <c r="M31" s="7"/>
    </row>
    <row r="32" spans="1:13" ht="29.25" customHeight="1">
      <c r="A32" s="114"/>
      <c r="B32" s="114"/>
      <c r="C32" s="171"/>
      <c r="D32" s="169"/>
      <c r="E32" s="174"/>
      <c r="F32" s="171"/>
      <c r="G32" s="175" t="s">
        <v>159</v>
      </c>
      <c r="H32" s="123"/>
      <c r="I32" s="171"/>
      <c r="J32" s="169"/>
      <c r="K32" s="174"/>
      <c r="L32" s="176"/>
      <c r="M32" s="7"/>
    </row>
    <row r="33" spans="1:13" ht="18.75" customHeight="1">
      <c r="A33" s="115" t="s">
        <v>97</v>
      </c>
      <c r="B33" s="115"/>
      <c r="C33" s="177" t="e">
        <f>ROUND(F33/E33,9)</f>
        <v>#DIV/0!</v>
      </c>
      <c r="D33" s="178">
        <f>SUM(D10:D29)-D21</f>
        <v>0</v>
      </c>
      <c r="E33" s="179">
        <f>SUM(E10:E31)</f>
        <v>0</v>
      </c>
      <c r="F33" s="117">
        <f>SUM(F10:F31)</f>
        <v>0</v>
      </c>
      <c r="G33" s="115" t="s">
        <v>97</v>
      </c>
      <c r="H33" s="115"/>
      <c r="I33" s="180" t="e">
        <f>ROUND(L33/K33,9)</f>
        <v>#DIV/0!</v>
      </c>
      <c r="J33" s="178">
        <f>SUM(J10:J32)</f>
        <v>0</v>
      </c>
      <c r="K33" s="179">
        <f>SUM(K10:K32)</f>
        <v>0</v>
      </c>
      <c r="L33" s="181">
        <f>SUM(L10:L32)</f>
        <v>0</v>
      </c>
      <c r="M33" s="7"/>
    </row>
    <row r="34" spans="1:13" ht="18.75" customHeight="1">
      <c r="A34" s="116" t="s">
        <v>96</v>
      </c>
      <c r="B34" s="116"/>
      <c r="C34" s="117"/>
      <c r="D34" s="182"/>
      <c r="E34" s="179"/>
      <c r="F34" s="117"/>
      <c r="G34" s="116" t="s">
        <v>96</v>
      </c>
      <c r="H34" s="116"/>
      <c r="I34" s="117"/>
      <c r="J34" s="182"/>
      <c r="K34" s="179"/>
      <c r="L34" s="181"/>
      <c r="M34" s="7"/>
    </row>
    <row r="35" spans="1:13" ht="15.75">
      <c r="A35" s="117" t="s">
        <v>100</v>
      </c>
      <c r="B35" s="117"/>
      <c r="C35" s="177" t="e">
        <f>ROUND(F35/E35,9)</f>
        <v>#DIV/0!</v>
      </c>
      <c r="D35" s="182">
        <f>D33+D34</f>
        <v>0</v>
      </c>
      <c r="E35" s="179">
        <f>E33+E34</f>
        <v>0</v>
      </c>
      <c r="F35" s="117">
        <f>F33+F34</f>
        <v>0</v>
      </c>
      <c r="G35" s="117" t="s">
        <v>139</v>
      </c>
      <c r="H35" s="117"/>
      <c r="I35" s="183" t="e">
        <f>ROUND(L35/K35,9)</f>
        <v>#DIV/0!</v>
      </c>
      <c r="J35" s="182">
        <f>J33+J34</f>
        <v>0</v>
      </c>
      <c r="K35" s="179">
        <f>K33+K34</f>
        <v>0</v>
      </c>
      <c r="L35" s="181">
        <f>L33+L34</f>
        <v>0</v>
      </c>
      <c r="M35" s="7"/>
    </row>
    <row r="36" spans="1:13" s="95" customFormat="1" ht="15.75">
      <c r="A36" s="184" t="s">
        <v>160</v>
      </c>
      <c r="B36" s="184"/>
      <c r="C36" s="97"/>
      <c r="D36" s="185"/>
      <c r="E36" s="186"/>
      <c r="F36" s="187"/>
      <c r="G36" s="97"/>
      <c r="H36" s="97"/>
      <c r="I36" s="188"/>
      <c r="J36" s="185"/>
      <c r="K36" s="186"/>
      <c r="L36" s="187"/>
      <c r="M36" s="2"/>
    </row>
    <row r="37" spans="1:13" s="95" customFormat="1" ht="10.5" customHeight="1">
      <c r="A37" s="119"/>
      <c r="B37" s="119"/>
      <c r="C37" s="97"/>
      <c r="D37" s="185"/>
      <c r="E37" s="186"/>
      <c r="F37" s="187"/>
      <c r="G37" s="97"/>
      <c r="H37" s="97"/>
      <c r="I37" s="188"/>
      <c r="J37" s="185"/>
      <c r="K37" s="186"/>
      <c r="L37" s="187"/>
      <c r="M37" s="2"/>
    </row>
    <row r="38" spans="1:13" s="95" customFormat="1" ht="32.25" customHeight="1">
      <c r="A38" s="471" t="s">
        <v>137</v>
      </c>
      <c r="B38" s="471"/>
      <c r="C38" s="471"/>
      <c r="D38" s="189" t="s">
        <v>138</v>
      </c>
      <c r="E38" s="190"/>
      <c r="F38" s="191"/>
      <c r="G38" s="119"/>
      <c r="H38" s="119"/>
      <c r="I38" s="119"/>
      <c r="J38" s="119"/>
      <c r="K38" s="119"/>
      <c r="L38" s="191"/>
      <c r="M38" s="2"/>
    </row>
    <row r="39" spans="1:13" s="95" customFormat="1" ht="15.75">
      <c r="A39" s="118"/>
      <c r="B39" s="118"/>
      <c r="C39" s="192"/>
      <c r="D39" s="189"/>
      <c r="E39" s="190"/>
      <c r="F39" s="191"/>
      <c r="G39" s="119"/>
      <c r="H39" s="119"/>
      <c r="I39" s="119"/>
      <c r="J39" s="119"/>
      <c r="K39" s="119"/>
      <c r="L39" s="191"/>
      <c r="M39" s="2"/>
    </row>
    <row r="40" spans="1:13" ht="20.25" customHeight="1">
      <c r="A40" s="119" t="s">
        <v>130</v>
      </c>
      <c r="B40" s="119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7"/>
    </row>
    <row r="41" spans="2:11" s="3" customFormat="1" ht="12" customHeight="1">
      <c r="B41" s="120"/>
      <c r="C41" s="13"/>
      <c r="D41" s="9"/>
      <c r="E41" s="41"/>
      <c r="F41" s="30"/>
      <c r="G41" s="13"/>
      <c r="H41" s="124"/>
      <c r="K41" s="35"/>
    </row>
    <row r="42" spans="3:13" ht="12.75">
      <c r="C42" s="3"/>
      <c r="D42" s="15"/>
      <c r="E42" s="38"/>
      <c r="F42" s="7"/>
      <c r="G42" s="7"/>
      <c r="H42" s="119"/>
      <c r="I42" s="7"/>
      <c r="J42" s="15"/>
      <c r="K42" s="38"/>
      <c r="L42" s="7"/>
      <c r="M42" s="7"/>
    </row>
  </sheetData>
  <sheetProtection/>
  <mergeCells count="15">
    <mergeCell ref="C40:L40"/>
    <mergeCell ref="G6:G7"/>
    <mergeCell ref="I6:I7"/>
    <mergeCell ref="J6:J7"/>
    <mergeCell ref="E6:E7"/>
    <mergeCell ref="K6:K7"/>
    <mergeCell ref="D6:D7"/>
    <mergeCell ref="C6:C7"/>
    <mergeCell ref="B6:B7"/>
    <mergeCell ref="H6:H7"/>
    <mergeCell ref="I1:L1"/>
    <mergeCell ref="A3:L3"/>
    <mergeCell ref="A4:L4"/>
    <mergeCell ref="A38:C38"/>
    <mergeCell ref="A6:A7"/>
  </mergeCells>
  <printOptions/>
  <pageMargins left="0.16" right="0.15748031496062992" top="0.15748031496062992" bottom="0.1968503937007874" header="0.18" footer="0.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50" zoomScaleNormal="60" zoomScaleSheetLayoutView="50" workbookViewId="0" topLeftCell="A1">
      <selection activeCell="D29" sqref="D29"/>
    </sheetView>
  </sheetViews>
  <sheetFormatPr defaultColWidth="9.00390625" defaultRowHeight="12.75"/>
  <cols>
    <col min="1" max="1" width="47.625" style="7" customWidth="1"/>
    <col min="2" max="3" width="12.625" style="7" customWidth="1"/>
    <col min="4" max="4" width="13.125" style="7" customWidth="1"/>
    <col min="5" max="5" width="17.375" style="38" customWidth="1"/>
    <col min="6" max="6" width="12.25390625" style="7" customWidth="1"/>
    <col min="7" max="7" width="14.75390625" style="7" customWidth="1"/>
    <col min="8" max="8" width="13.875" style="7" customWidth="1"/>
    <col min="9" max="9" width="0.12890625" style="7" customWidth="1"/>
    <col min="10" max="10" width="49.375" style="39" customWidth="1"/>
    <col min="11" max="11" width="14.00390625" style="128" customWidth="1"/>
    <col min="12" max="12" width="11.375" style="7" customWidth="1"/>
    <col min="13" max="13" width="10.75390625" style="40" customWidth="1"/>
    <col min="14" max="14" width="19.375" style="38" customWidth="1"/>
    <col min="15" max="15" width="11.375" style="7" customWidth="1"/>
    <col min="16" max="16" width="15.375" style="7" customWidth="1"/>
    <col min="17" max="17" width="13.75390625" style="7" customWidth="1"/>
    <col min="18" max="16384" width="9.125" style="7" customWidth="1"/>
  </cols>
  <sheetData>
    <row r="1" spans="1:17" ht="72.75" customHeight="1">
      <c r="A1" s="119"/>
      <c r="B1" s="119"/>
      <c r="C1" s="477"/>
      <c r="D1" s="477"/>
      <c r="E1" s="160"/>
      <c r="F1" s="119"/>
      <c r="G1" s="477"/>
      <c r="H1" s="477"/>
      <c r="I1" s="119"/>
      <c r="J1" s="128"/>
      <c r="L1" s="479" t="s">
        <v>228</v>
      </c>
      <c r="M1" s="480"/>
      <c r="N1" s="480"/>
      <c r="O1" s="480"/>
      <c r="P1" s="480"/>
      <c r="Q1" s="480"/>
    </row>
    <row r="2" spans="1:17" ht="27" customHeight="1">
      <c r="A2" s="481" t="s">
        <v>147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</row>
    <row r="3" spans="1:21" ht="24.75" customHeight="1">
      <c r="A3" s="482" t="str">
        <f>отопление!A4</f>
        <v>по _________________________ за _________________ (месяц) 20__ года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31"/>
      <c r="S3" s="31"/>
      <c r="T3" s="31"/>
      <c r="U3" s="31"/>
    </row>
    <row r="4" spans="1:21" ht="18" customHeight="1">
      <c r="A4" s="294"/>
      <c r="B4" s="294"/>
      <c r="C4" s="294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294"/>
      <c r="Q4" s="294"/>
      <c r="R4" s="31"/>
      <c r="S4" s="31"/>
      <c r="T4" s="31"/>
      <c r="U4" s="31"/>
    </row>
    <row r="5" spans="1:21" ht="134.25" customHeight="1">
      <c r="A5" s="474" t="s">
        <v>245</v>
      </c>
      <c r="B5" s="465" t="s">
        <v>209</v>
      </c>
      <c r="C5" s="162" t="str">
        <f>L5</f>
        <v>Расчетный объем т/эн. на нужды ГВС</v>
      </c>
      <c r="D5" s="162" t="str">
        <f>M5</f>
        <v>Норматив потребления на ГВС (средневзвешенный показатель по ИПУ)</v>
      </c>
      <c r="E5" s="295" t="str">
        <f>N5</f>
        <v>Общая площадь  жилых помещений, обеспеченных ГВС/общая площадь помещений, входящих в состав общего имущества в  МКД
</v>
      </c>
      <c r="F5" s="296" t="str">
        <f>O5</f>
        <v>Количество зарегистрированных  граждан, пользующихся ГВС</v>
      </c>
      <c r="G5" s="474" t="s">
        <v>87</v>
      </c>
      <c r="H5" s="474"/>
      <c r="I5" s="474"/>
      <c r="J5" s="473" t="s">
        <v>140</v>
      </c>
      <c r="K5" s="465" t="s">
        <v>210</v>
      </c>
      <c r="L5" s="162" t="s">
        <v>149</v>
      </c>
      <c r="M5" s="162" t="s">
        <v>152</v>
      </c>
      <c r="N5" s="297" t="s">
        <v>213</v>
      </c>
      <c r="O5" s="296" t="s">
        <v>214</v>
      </c>
      <c r="P5" s="474" t="s">
        <v>155</v>
      </c>
      <c r="Q5" s="474"/>
      <c r="R5" s="31"/>
      <c r="S5" s="31"/>
      <c r="T5" s="31"/>
      <c r="U5" s="31"/>
    </row>
    <row r="6" spans="1:17" ht="25.5" customHeight="1">
      <c r="A6" s="474"/>
      <c r="B6" s="466"/>
      <c r="C6" s="162" t="str">
        <f>L6</f>
        <v>Гкал/чел.</v>
      </c>
      <c r="D6" s="162" t="str">
        <f>M6</f>
        <v>куб.м./чел.</v>
      </c>
      <c r="E6" s="295" t="s">
        <v>133</v>
      </c>
      <c r="F6" s="296" t="s">
        <v>12</v>
      </c>
      <c r="G6" s="162" t="s">
        <v>89</v>
      </c>
      <c r="H6" s="162" t="s">
        <v>88</v>
      </c>
      <c r="I6" s="162"/>
      <c r="J6" s="473"/>
      <c r="K6" s="483"/>
      <c r="L6" s="162" t="s">
        <v>150</v>
      </c>
      <c r="M6" s="162" t="s">
        <v>151</v>
      </c>
      <c r="N6" s="295" t="s">
        <v>133</v>
      </c>
      <c r="O6" s="296" t="s">
        <v>12</v>
      </c>
      <c r="P6" s="162" t="s">
        <v>89</v>
      </c>
      <c r="Q6" s="162" t="s">
        <v>88</v>
      </c>
    </row>
    <row r="7" spans="1:17" ht="16.5" customHeight="1">
      <c r="A7" s="162">
        <v>1</v>
      </c>
      <c r="B7" s="145">
        <f>A7+1</f>
        <v>2</v>
      </c>
      <c r="C7" s="145">
        <f aca="true" t="shared" si="0" ref="C7:Q7">B7+1</f>
        <v>3</v>
      </c>
      <c r="D7" s="145">
        <f t="shared" si="0"/>
        <v>4</v>
      </c>
      <c r="E7" s="145">
        <f t="shared" si="0"/>
        <v>5</v>
      </c>
      <c r="F7" s="145">
        <f t="shared" si="0"/>
        <v>6</v>
      </c>
      <c r="G7" s="145">
        <f t="shared" si="0"/>
        <v>7</v>
      </c>
      <c r="H7" s="145">
        <f t="shared" si="0"/>
        <v>8</v>
      </c>
      <c r="I7" s="145">
        <f t="shared" si="0"/>
        <v>9</v>
      </c>
      <c r="J7" s="145">
        <f t="shared" si="0"/>
        <v>10</v>
      </c>
      <c r="K7" s="145">
        <f t="shared" si="0"/>
        <v>11</v>
      </c>
      <c r="L7" s="145">
        <f t="shared" si="0"/>
        <v>12</v>
      </c>
      <c r="M7" s="145">
        <f t="shared" si="0"/>
        <v>13</v>
      </c>
      <c r="N7" s="145">
        <f t="shared" si="0"/>
        <v>14</v>
      </c>
      <c r="O7" s="145">
        <f t="shared" si="0"/>
        <v>15</v>
      </c>
      <c r="P7" s="145">
        <f t="shared" si="0"/>
        <v>16</v>
      </c>
      <c r="Q7" s="145">
        <f t="shared" si="0"/>
        <v>17</v>
      </c>
    </row>
    <row r="8" spans="1:17" ht="75" customHeight="1">
      <c r="A8" s="125" t="s">
        <v>141</v>
      </c>
      <c r="B8" s="125"/>
      <c r="C8" s="298">
        <f aca="true" t="shared" si="1" ref="C8:C18">ROUND(D8*0.055,5)</f>
        <v>0.1782</v>
      </c>
      <c r="D8" s="299">
        <v>3.24</v>
      </c>
      <c r="E8" s="300"/>
      <c r="F8" s="301"/>
      <c r="G8" s="302">
        <f>ROUND(C8*F8,5)</f>
        <v>0</v>
      </c>
      <c r="H8" s="302">
        <f>ROUND(D8*F8,5)</f>
        <v>0</v>
      </c>
      <c r="I8" s="303"/>
      <c r="J8" s="125" t="str">
        <f>A8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K8" s="125"/>
      <c r="L8" s="304">
        <f>ROUND(M8*0.055,5)</f>
        <v>0.1782</v>
      </c>
      <c r="M8" s="305">
        <f>D8</f>
        <v>3.24</v>
      </c>
      <c r="N8" s="300"/>
      <c r="O8" s="301"/>
      <c r="P8" s="302">
        <f>ROUND(L8*O8,5)</f>
        <v>0</v>
      </c>
      <c r="Q8" s="302">
        <f>ROUND(M8*O8,5)</f>
        <v>0</v>
      </c>
    </row>
    <row r="9" spans="1:17" ht="80.25" customHeight="1">
      <c r="A9" s="125" t="s">
        <v>142</v>
      </c>
      <c r="B9" s="125"/>
      <c r="C9" s="298">
        <f t="shared" si="1"/>
        <v>0.1782</v>
      </c>
      <c r="D9" s="299">
        <v>3.24</v>
      </c>
      <c r="E9" s="300"/>
      <c r="F9" s="301"/>
      <c r="G9" s="302">
        <f aca="true" t="shared" si="2" ref="G9:G18">ROUND(C9*F9,5)</f>
        <v>0</v>
      </c>
      <c r="H9" s="302">
        <f aca="true" t="shared" si="3" ref="H9:H18">ROUND(D9*F9,5)</f>
        <v>0</v>
      </c>
      <c r="I9" s="303"/>
      <c r="J9" s="125" t="str">
        <f>A9</f>
        <v>(20)Многоквартирные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длиной 1500 - 1550 мм с душем</v>
      </c>
      <c r="K9" s="125"/>
      <c r="L9" s="304">
        <f aca="true" t="shared" si="4" ref="L9:L18">ROUND(M9*0.055,5)</f>
        <v>0.1782</v>
      </c>
      <c r="M9" s="305">
        <f aca="true" t="shared" si="5" ref="M9:M15">D9</f>
        <v>3.24</v>
      </c>
      <c r="N9" s="300"/>
      <c r="O9" s="301"/>
      <c r="P9" s="302">
        <f aca="true" t="shared" si="6" ref="P9:P18">ROUND(L9*O9,5)</f>
        <v>0</v>
      </c>
      <c r="Q9" s="302">
        <f aca="true" t="shared" si="7" ref="Q9:Q18">ROUND(M9*O9,5)</f>
        <v>0</v>
      </c>
    </row>
    <row r="10" spans="1:17" ht="72" customHeight="1">
      <c r="A10" s="125" t="s">
        <v>161</v>
      </c>
      <c r="B10" s="125"/>
      <c r="C10" s="298">
        <f t="shared" si="1"/>
        <v>0.14465</v>
      </c>
      <c r="D10" s="299">
        <v>2.63</v>
      </c>
      <c r="E10" s="300"/>
      <c r="F10" s="301"/>
      <c r="G10" s="302">
        <f t="shared" si="2"/>
        <v>0</v>
      </c>
      <c r="H10" s="302">
        <f t="shared" si="3"/>
        <v>0</v>
      </c>
      <c r="I10" s="303"/>
      <c r="J10" s="125" t="str">
        <f aca="true" t="shared" si="8" ref="J10:J16">A10</f>
        <v>(23)Многоквартирные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душами</v>
      </c>
      <c r="K10" s="125"/>
      <c r="L10" s="304">
        <f t="shared" si="4"/>
        <v>0.14465</v>
      </c>
      <c r="M10" s="305">
        <f t="shared" si="5"/>
        <v>2.63</v>
      </c>
      <c r="N10" s="300"/>
      <c r="O10" s="301"/>
      <c r="P10" s="302">
        <f t="shared" si="6"/>
        <v>0</v>
      </c>
      <c r="Q10" s="302">
        <f t="shared" si="7"/>
        <v>0</v>
      </c>
    </row>
    <row r="11" spans="1:17" ht="73.5" customHeight="1">
      <c r="A11" s="125" t="s">
        <v>143</v>
      </c>
      <c r="B11" s="125"/>
      <c r="C11" s="298">
        <f t="shared" si="1"/>
        <v>0.09295</v>
      </c>
      <c r="D11" s="299">
        <v>1.69</v>
      </c>
      <c r="E11" s="300"/>
      <c r="F11" s="301"/>
      <c r="G11" s="302">
        <f t="shared" si="2"/>
        <v>0</v>
      </c>
      <c r="H11" s="302">
        <f t="shared" si="3"/>
        <v>0</v>
      </c>
      <c r="I11" s="303"/>
      <c r="J11" s="125" t="str">
        <f t="shared" si="8"/>
        <v>(22)Многоквартирные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без душа</v>
      </c>
      <c r="K11" s="125"/>
      <c r="L11" s="304">
        <f t="shared" si="4"/>
        <v>0.09295</v>
      </c>
      <c r="M11" s="305">
        <f t="shared" si="5"/>
        <v>1.69</v>
      </c>
      <c r="N11" s="300"/>
      <c r="O11" s="301"/>
      <c r="P11" s="302">
        <f t="shared" si="6"/>
        <v>0</v>
      </c>
      <c r="Q11" s="302">
        <f t="shared" si="7"/>
        <v>0</v>
      </c>
    </row>
    <row r="12" spans="1:17" ht="68.25" customHeight="1">
      <c r="A12" s="125" t="s">
        <v>144</v>
      </c>
      <c r="B12" s="125"/>
      <c r="C12" s="298">
        <f t="shared" si="1"/>
        <v>0.0682</v>
      </c>
      <c r="D12" s="299">
        <v>1.24</v>
      </c>
      <c r="E12" s="300"/>
      <c r="F12" s="301"/>
      <c r="G12" s="302">
        <f t="shared" si="2"/>
        <v>0</v>
      </c>
      <c r="H12" s="302">
        <f t="shared" si="3"/>
        <v>0</v>
      </c>
      <c r="I12" s="303"/>
      <c r="J12" s="125" t="str">
        <f t="shared" si="8"/>
        <v>(24)Многоквартирные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</v>
      </c>
      <c r="K12" s="125"/>
      <c r="L12" s="304">
        <f t="shared" si="4"/>
        <v>0.0682</v>
      </c>
      <c r="M12" s="305">
        <f t="shared" si="5"/>
        <v>1.24</v>
      </c>
      <c r="N12" s="300"/>
      <c r="O12" s="301"/>
      <c r="P12" s="302">
        <f t="shared" si="6"/>
        <v>0</v>
      </c>
      <c r="Q12" s="302">
        <f t="shared" si="7"/>
        <v>0</v>
      </c>
    </row>
    <row r="13" spans="1:17" ht="69" customHeight="1">
      <c r="A13" s="125" t="s">
        <v>145</v>
      </c>
      <c r="B13" s="125"/>
      <c r="C13" s="298">
        <f t="shared" si="1"/>
        <v>0.04235</v>
      </c>
      <c r="D13" s="299">
        <v>0.77</v>
      </c>
      <c r="E13" s="300"/>
      <c r="F13" s="301"/>
      <c r="G13" s="302">
        <f t="shared" si="2"/>
        <v>0</v>
      </c>
      <c r="H13" s="302">
        <f t="shared" si="3"/>
        <v>0</v>
      </c>
      <c r="I13" s="303"/>
      <c r="J13" s="125" t="str">
        <f t="shared" si="8"/>
        <v>(25)Многоквартирные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</v>
      </c>
      <c r="K13" s="125"/>
      <c r="L13" s="304">
        <f t="shared" si="4"/>
        <v>0.04235</v>
      </c>
      <c r="M13" s="305">
        <f t="shared" si="5"/>
        <v>0.77</v>
      </c>
      <c r="N13" s="300"/>
      <c r="O13" s="301"/>
      <c r="P13" s="302">
        <f t="shared" si="6"/>
        <v>0</v>
      </c>
      <c r="Q13" s="302">
        <f t="shared" si="7"/>
        <v>0</v>
      </c>
    </row>
    <row r="14" spans="1:17" ht="56.25" customHeight="1">
      <c r="A14" s="125" t="s">
        <v>156</v>
      </c>
      <c r="B14" s="125"/>
      <c r="C14" s="298">
        <f t="shared" si="1"/>
        <v>0.03025</v>
      </c>
      <c r="D14" s="299">
        <v>0.55</v>
      </c>
      <c r="E14" s="300"/>
      <c r="F14" s="301"/>
      <c r="G14" s="302">
        <f t="shared" si="2"/>
        <v>0</v>
      </c>
      <c r="H14" s="302">
        <f t="shared" si="3"/>
        <v>0</v>
      </c>
      <c r="I14" s="303"/>
      <c r="J14" s="125" t="str">
        <f t="shared" si="8"/>
        <v>(27)Многоквартирные и жилые дома с централизованным холодным и горячим водоснабжением, без централизованного водоотведения, оборудованные унитазами, мойками</v>
      </c>
      <c r="K14" s="125"/>
      <c r="L14" s="304">
        <f t="shared" si="4"/>
        <v>0.03025</v>
      </c>
      <c r="M14" s="305">
        <f t="shared" si="5"/>
        <v>0.55</v>
      </c>
      <c r="N14" s="300"/>
      <c r="O14" s="301"/>
      <c r="P14" s="302">
        <f t="shared" si="6"/>
        <v>0</v>
      </c>
      <c r="Q14" s="302">
        <f t="shared" si="7"/>
        <v>0</v>
      </c>
    </row>
    <row r="15" spans="1:17" ht="60" customHeight="1">
      <c r="A15" s="125" t="s">
        <v>146</v>
      </c>
      <c r="B15" s="125"/>
      <c r="C15" s="298">
        <f t="shared" si="1"/>
        <v>0.03025</v>
      </c>
      <c r="D15" s="299">
        <v>0.55</v>
      </c>
      <c r="E15" s="300"/>
      <c r="F15" s="301"/>
      <c r="G15" s="302">
        <f t="shared" si="2"/>
        <v>0</v>
      </c>
      <c r="H15" s="302">
        <f t="shared" si="3"/>
        <v>0</v>
      </c>
      <c r="I15" s="303"/>
      <c r="J15" s="125" t="str">
        <f t="shared" si="8"/>
        <v>(28)Многоквартирные и жилые дома с централизованным холодным и горячим водоснабжением, без централизованного водоотведения, оборудованные мойками</v>
      </c>
      <c r="K15" s="125"/>
      <c r="L15" s="304">
        <f t="shared" si="4"/>
        <v>0.03025</v>
      </c>
      <c r="M15" s="305">
        <f t="shared" si="5"/>
        <v>0.55</v>
      </c>
      <c r="N15" s="300"/>
      <c r="O15" s="301"/>
      <c r="P15" s="302">
        <f t="shared" si="6"/>
        <v>0</v>
      </c>
      <c r="Q15" s="302">
        <f t="shared" si="7"/>
        <v>0</v>
      </c>
    </row>
    <row r="16" spans="1:17" ht="15" customHeight="1">
      <c r="A16" s="125" t="s">
        <v>132</v>
      </c>
      <c r="B16" s="125"/>
      <c r="C16" s="298">
        <f t="shared" si="1"/>
        <v>0</v>
      </c>
      <c r="D16" s="299"/>
      <c r="E16" s="300"/>
      <c r="F16" s="301"/>
      <c r="G16" s="302">
        <f t="shared" si="2"/>
        <v>0</v>
      </c>
      <c r="H16" s="302">
        <f t="shared" si="3"/>
        <v>0</v>
      </c>
      <c r="I16" s="303"/>
      <c r="J16" s="125" t="str">
        <f t="shared" si="8"/>
        <v>и т.д.</v>
      </c>
      <c r="K16" s="125"/>
      <c r="L16" s="304">
        <f t="shared" si="4"/>
        <v>0</v>
      </c>
      <c r="M16" s="306"/>
      <c r="N16" s="300"/>
      <c r="O16" s="301"/>
      <c r="P16" s="302">
        <f t="shared" si="6"/>
        <v>0</v>
      </c>
      <c r="Q16" s="302">
        <f t="shared" si="7"/>
        <v>0</v>
      </c>
    </row>
    <row r="17" spans="1:17" ht="16.5" customHeight="1">
      <c r="A17" s="125"/>
      <c r="B17" s="125"/>
      <c r="C17" s="298">
        <f t="shared" si="1"/>
        <v>0</v>
      </c>
      <c r="D17" s="299"/>
      <c r="E17" s="300"/>
      <c r="F17" s="301"/>
      <c r="G17" s="302">
        <f t="shared" si="2"/>
        <v>0</v>
      </c>
      <c r="H17" s="302">
        <f t="shared" si="3"/>
        <v>0</v>
      </c>
      <c r="I17" s="303"/>
      <c r="J17" s="129"/>
      <c r="K17" s="129"/>
      <c r="L17" s="304">
        <f t="shared" si="4"/>
        <v>0</v>
      </c>
      <c r="M17" s="306"/>
      <c r="N17" s="300"/>
      <c r="O17" s="301"/>
      <c r="P17" s="302">
        <f t="shared" si="6"/>
        <v>0</v>
      </c>
      <c r="Q17" s="302">
        <f t="shared" si="7"/>
        <v>0</v>
      </c>
    </row>
    <row r="18" spans="1:17" ht="16.5" customHeight="1">
      <c r="A18" s="126"/>
      <c r="B18" s="126"/>
      <c r="C18" s="298">
        <f t="shared" si="1"/>
        <v>0</v>
      </c>
      <c r="D18" s="299"/>
      <c r="E18" s="300"/>
      <c r="F18" s="301"/>
      <c r="G18" s="302">
        <f t="shared" si="2"/>
        <v>0</v>
      </c>
      <c r="H18" s="302">
        <f t="shared" si="3"/>
        <v>0</v>
      </c>
      <c r="I18" s="303"/>
      <c r="J18" s="125"/>
      <c r="K18" s="125"/>
      <c r="L18" s="304">
        <f t="shared" si="4"/>
        <v>0</v>
      </c>
      <c r="M18" s="306"/>
      <c r="N18" s="300"/>
      <c r="O18" s="301"/>
      <c r="P18" s="302">
        <f t="shared" si="6"/>
        <v>0</v>
      </c>
      <c r="Q18" s="302">
        <f t="shared" si="7"/>
        <v>0</v>
      </c>
    </row>
    <row r="19" spans="1:17" ht="16.5" customHeight="1">
      <c r="A19" s="126"/>
      <c r="B19" s="126"/>
      <c r="C19" s="307"/>
      <c r="D19" s="299"/>
      <c r="E19" s="300"/>
      <c r="F19" s="301"/>
      <c r="G19" s="308"/>
      <c r="H19" s="308"/>
      <c r="I19" s="303"/>
      <c r="J19" s="130"/>
      <c r="K19" s="130"/>
      <c r="L19" s="309"/>
      <c r="M19" s="306"/>
      <c r="N19" s="310"/>
      <c r="O19" s="311"/>
      <c r="P19" s="302"/>
      <c r="Q19" s="302"/>
    </row>
    <row r="20" spans="1:17" ht="26.25">
      <c r="A20" s="126"/>
      <c r="B20" s="126"/>
      <c r="C20" s="307"/>
      <c r="D20" s="299"/>
      <c r="E20" s="300"/>
      <c r="F20" s="301"/>
      <c r="G20" s="308"/>
      <c r="H20" s="308"/>
      <c r="I20" s="303"/>
      <c r="J20" s="125" t="s">
        <v>154</v>
      </c>
      <c r="K20" s="125"/>
      <c r="L20" s="109"/>
      <c r="M20" s="300"/>
      <c r="N20" s="300"/>
      <c r="O20" s="301"/>
      <c r="P20" s="108">
        <f>ROUND(Q20*0.055,5)</f>
        <v>0</v>
      </c>
      <c r="Q20" s="108">
        <v>0</v>
      </c>
    </row>
    <row r="21" spans="1:17" ht="15.75">
      <c r="A21" s="116" t="s">
        <v>91</v>
      </c>
      <c r="B21" s="116"/>
      <c r="C21" s="312"/>
      <c r="D21" s="313"/>
      <c r="E21" s="314"/>
      <c r="F21" s="315" t="s">
        <v>5</v>
      </c>
      <c r="G21" s="302">
        <f>ROUND(C21*E21,5)</f>
        <v>0</v>
      </c>
      <c r="H21" s="302">
        <f>ROUND(D21*E21,3)</f>
        <v>0</v>
      </c>
      <c r="I21" s="316"/>
      <c r="J21" s="116" t="s">
        <v>91</v>
      </c>
      <c r="K21" s="116"/>
      <c r="L21" s="304"/>
      <c r="M21" s="306"/>
      <c r="N21" s="300"/>
      <c r="O21" s="315" t="s">
        <v>5</v>
      </c>
      <c r="P21" s="302">
        <f>ROUND(L21*N21,5)</f>
        <v>0</v>
      </c>
      <c r="Q21" s="302">
        <f>ROUND(M21*N21,5)</f>
        <v>0</v>
      </c>
    </row>
    <row r="22" spans="1:17" ht="31.5" customHeight="1">
      <c r="A22" s="116" t="s">
        <v>95</v>
      </c>
      <c r="B22" s="116"/>
      <c r="C22" s="317" t="e">
        <f>ROUND(F22/E22,9)</f>
        <v>#DIV/0!</v>
      </c>
      <c r="D22" s="318" t="e">
        <f>ROUND(G22/E22,9)</f>
        <v>#DIV/0!</v>
      </c>
      <c r="E22" s="179">
        <f>SUM(E8:E21)</f>
        <v>0</v>
      </c>
      <c r="F22" s="319">
        <f>SUM(F8:F21)</f>
        <v>0</v>
      </c>
      <c r="G22" s="320">
        <f>SUM(G8:G21)</f>
        <v>0</v>
      </c>
      <c r="H22" s="320">
        <f>SUM(H8:H21)</f>
        <v>0</v>
      </c>
      <c r="I22" s="321"/>
      <c r="J22" s="116" t="s">
        <v>90</v>
      </c>
      <c r="K22" s="116"/>
      <c r="L22" s="322" t="e">
        <f>ROUND(P22/O22,9)</f>
        <v>#DIV/0!</v>
      </c>
      <c r="M22" s="322" t="e">
        <f>ROUND(Q22/O22,9)</f>
        <v>#DIV/0!</v>
      </c>
      <c r="N22" s="179">
        <f>SUM(N8:N20)</f>
        <v>0</v>
      </c>
      <c r="O22" s="319">
        <f>SUM(O8:O21)</f>
        <v>0</v>
      </c>
      <c r="P22" s="181">
        <f>SUM(P8:P21)</f>
        <v>0</v>
      </c>
      <c r="Q22" s="181">
        <f>SUM(Q8:Q21)</f>
        <v>0</v>
      </c>
    </row>
    <row r="23" spans="1:17" ht="15.75">
      <c r="A23" s="127" t="s">
        <v>102</v>
      </c>
      <c r="B23" s="127"/>
      <c r="C23" s="317"/>
      <c r="D23" s="318"/>
      <c r="E23" s="179"/>
      <c r="F23" s="319"/>
      <c r="G23" s="320"/>
      <c r="H23" s="179"/>
      <c r="I23" s="321"/>
      <c r="J23" s="116" t="str">
        <f>A23</f>
        <v>ГВС ОДПУ</v>
      </c>
      <c r="K23" s="116"/>
      <c r="L23" s="317"/>
      <c r="M23" s="313"/>
      <c r="N23" s="179"/>
      <c r="O23" s="319"/>
      <c r="P23" s="181"/>
      <c r="Q23" s="181"/>
    </row>
    <row r="24" spans="1:17" ht="15.75">
      <c r="A24" s="127" t="s">
        <v>101</v>
      </c>
      <c r="B24" s="127"/>
      <c r="C24" s="323"/>
      <c r="D24" s="323"/>
      <c r="E24" s="324"/>
      <c r="F24" s="319"/>
      <c r="G24" s="325">
        <f>ROUND(H24*0.055,5)</f>
        <v>0</v>
      </c>
      <c r="H24" s="179"/>
      <c r="I24" s="326"/>
      <c r="J24" s="127" t="s">
        <v>101</v>
      </c>
      <c r="K24" s="127"/>
      <c r="L24" s="323"/>
      <c r="M24" s="327"/>
      <c r="N24" s="179"/>
      <c r="O24" s="319"/>
      <c r="P24" s="328">
        <f>ROUND(Q24*0.055,5)</f>
        <v>0</v>
      </c>
      <c r="Q24" s="328"/>
    </row>
    <row r="25" spans="1:17" ht="15.75">
      <c r="A25" s="127" t="s">
        <v>108</v>
      </c>
      <c r="B25" s="127"/>
      <c r="C25" s="323"/>
      <c r="D25" s="323"/>
      <c r="E25" s="324"/>
      <c r="F25" s="319"/>
      <c r="G25" s="325">
        <f>ROUND(H25*0.055,5)</f>
        <v>0</v>
      </c>
      <c r="H25" s="179"/>
      <c r="I25" s="326"/>
      <c r="J25" s="127" t="s">
        <v>108</v>
      </c>
      <c r="K25" s="127"/>
      <c r="L25" s="323"/>
      <c r="M25" s="327"/>
      <c r="N25" s="179"/>
      <c r="O25" s="319"/>
      <c r="P25" s="328">
        <f>ROUND(Q25*0.055,5)</f>
        <v>0</v>
      </c>
      <c r="Q25" s="328">
        <v>0</v>
      </c>
    </row>
    <row r="26" spans="1:17" s="81" customFormat="1" ht="18.75">
      <c r="A26" s="372" t="s">
        <v>4</v>
      </c>
      <c r="B26" s="369"/>
      <c r="C26" s="127" t="e">
        <f>ROUND(F26/E26,9)</f>
        <v>#DIV/0!</v>
      </c>
      <c r="D26" s="370" t="e">
        <f>ROUND(G26/E26,9)</f>
        <v>#DIV/0!</v>
      </c>
      <c r="E26" s="179">
        <f>SUM(E22:E25)</f>
        <v>0</v>
      </c>
      <c r="F26" s="178">
        <f>SUM(F22:F25)</f>
        <v>0</v>
      </c>
      <c r="G26" s="179">
        <f>SUM(G22:G25)</f>
        <v>0</v>
      </c>
      <c r="H26" s="179">
        <f>SUM(H22:H25)</f>
        <v>0</v>
      </c>
      <c r="I26" s="326"/>
      <c r="J26" s="319" t="s">
        <v>97</v>
      </c>
      <c r="K26" s="319"/>
      <c r="L26" s="127" t="e">
        <f>ROUND(P26/O26,9)</f>
        <v>#DIV/0!</v>
      </c>
      <c r="M26" s="327" t="e">
        <f>ROUND(Q26/O26,9)</f>
        <v>#DIV/0!</v>
      </c>
      <c r="N26" s="324">
        <f>SUM(N22:N25)</f>
        <v>0</v>
      </c>
      <c r="O26" s="371">
        <f>SUM(O22:O25)</f>
        <v>0</v>
      </c>
      <c r="P26" s="328">
        <f>SUM(P22:P25)</f>
        <v>0</v>
      </c>
      <c r="Q26" s="328">
        <f>SUM(Q22:Q25)</f>
        <v>0</v>
      </c>
    </row>
    <row r="27" spans="1:17" s="100" customFormat="1" ht="15.75" customHeight="1">
      <c r="A27" s="99" t="s">
        <v>160</v>
      </c>
      <c r="B27" s="99"/>
      <c r="F27" s="101"/>
      <c r="G27" s="101"/>
      <c r="H27" s="101"/>
      <c r="I27" s="102"/>
      <c r="J27" s="103"/>
      <c r="K27" s="103"/>
      <c r="M27" s="104"/>
      <c r="O27" s="101"/>
      <c r="P27" s="101"/>
      <c r="Q27" s="101"/>
    </row>
    <row r="28" spans="1:17" s="100" customFormat="1" ht="7.5" customHeight="1">
      <c r="A28" s="99"/>
      <c r="B28" s="99"/>
      <c r="F28" s="101"/>
      <c r="G28" s="101"/>
      <c r="H28" s="101"/>
      <c r="I28" s="102"/>
      <c r="J28" s="103"/>
      <c r="K28" s="103"/>
      <c r="M28" s="104"/>
      <c r="O28" s="101"/>
      <c r="P28" s="101"/>
      <c r="Q28" s="101"/>
    </row>
    <row r="29" spans="1:17" ht="30.75" customHeight="1">
      <c r="A29" s="471" t="s">
        <v>137</v>
      </c>
      <c r="B29" s="471"/>
      <c r="C29" s="471"/>
      <c r="D29" s="190"/>
      <c r="E29" s="189" t="s">
        <v>138</v>
      </c>
      <c r="F29" s="119"/>
      <c r="G29" s="119"/>
      <c r="H29" s="119"/>
      <c r="I29" s="119"/>
      <c r="J29" s="128"/>
      <c r="L29" s="119"/>
      <c r="M29" s="329"/>
      <c r="N29" s="160"/>
      <c r="O29" s="119"/>
      <c r="P29" s="119"/>
      <c r="Q29" s="119"/>
    </row>
    <row r="30" spans="1:17" s="3" customFormat="1" ht="15.75">
      <c r="A30" s="118"/>
      <c r="B30" s="118"/>
      <c r="C30" s="189"/>
      <c r="D30" s="190"/>
      <c r="E30" s="191"/>
      <c r="F30" s="118"/>
      <c r="G30" s="330"/>
      <c r="H30" s="124"/>
      <c r="I30" s="124"/>
      <c r="J30" s="120"/>
      <c r="K30" s="120"/>
      <c r="L30" s="120"/>
      <c r="M30" s="120"/>
      <c r="N30" s="120"/>
      <c r="O30" s="120"/>
      <c r="P30" s="192"/>
      <c r="Q30" s="189"/>
    </row>
    <row r="31" spans="1:17" s="3" customFormat="1" ht="15">
      <c r="A31" s="120" t="s">
        <v>130</v>
      </c>
      <c r="B31" s="120"/>
      <c r="C31" s="120"/>
      <c r="D31" s="331"/>
      <c r="E31" s="332"/>
      <c r="F31" s="333"/>
      <c r="G31" s="330"/>
      <c r="H31" s="124"/>
      <c r="I31" s="124"/>
      <c r="J31" s="472"/>
      <c r="K31" s="472"/>
      <c r="L31" s="472"/>
      <c r="M31" s="472"/>
      <c r="N31" s="472"/>
      <c r="O31" s="472"/>
      <c r="P31" s="472"/>
      <c r="Q31" s="472"/>
    </row>
    <row r="32" spans="1:17" s="3" customFormat="1" ht="15.75">
      <c r="A32" s="193"/>
      <c r="B32" s="193"/>
      <c r="C32" s="334"/>
      <c r="D32" s="335"/>
      <c r="E32" s="270"/>
      <c r="F32" s="336"/>
      <c r="G32" s="330"/>
      <c r="H32" s="124"/>
      <c r="I32" s="124"/>
      <c r="J32" s="131"/>
      <c r="K32" s="131"/>
      <c r="L32" s="120"/>
      <c r="M32" s="120"/>
      <c r="N32" s="337"/>
      <c r="O32" s="120"/>
      <c r="P32" s="120"/>
      <c r="Q32" s="120"/>
    </row>
    <row r="33" spans="1:17" ht="15.75">
      <c r="A33" s="119"/>
      <c r="B33" s="119"/>
      <c r="C33" s="120"/>
      <c r="D33" s="120"/>
      <c r="E33" s="337"/>
      <c r="F33" s="338"/>
      <c r="G33" s="338"/>
      <c r="H33" s="338"/>
      <c r="I33" s="119"/>
      <c r="J33" s="128"/>
      <c r="L33" s="120"/>
      <c r="M33" s="339"/>
      <c r="N33" s="337"/>
      <c r="O33" s="338"/>
      <c r="P33" s="338"/>
      <c r="Q33" s="338"/>
    </row>
    <row r="34" spans="1:17" ht="15.75">
      <c r="A34" s="340"/>
      <c r="B34" s="340"/>
      <c r="C34" s="120"/>
      <c r="D34" s="120"/>
      <c r="E34" s="337"/>
      <c r="F34" s="338"/>
      <c r="G34" s="338"/>
      <c r="H34" s="338"/>
      <c r="I34" s="119"/>
      <c r="J34" s="128"/>
      <c r="L34" s="120"/>
      <c r="M34" s="339"/>
      <c r="N34" s="337"/>
      <c r="O34" s="338"/>
      <c r="P34" s="338"/>
      <c r="Q34" s="338"/>
    </row>
    <row r="35" spans="1:17" ht="18.75">
      <c r="A35" s="119"/>
      <c r="B35" s="119"/>
      <c r="C35" s="119"/>
      <c r="D35" s="119"/>
      <c r="E35" s="160"/>
      <c r="F35" s="341"/>
      <c r="G35" s="342"/>
      <c r="H35" s="342"/>
      <c r="I35" s="119"/>
      <c r="J35" s="128"/>
      <c r="L35" s="119"/>
      <c r="M35" s="329"/>
      <c r="N35" s="160"/>
      <c r="O35" s="341"/>
      <c r="P35" s="342"/>
      <c r="Q35" s="342"/>
    </row>
    <row r="36" spans="1:17" ht="12.75">
      <c r="A36" s="119"/>
      <c r="B36" s="119"/>
      <c r="C36" s="119"/>
      <c r="D36" s="119"/>
      <c r="E36" s="160"/>
      <c r="F36" s="343"/>
      <c r="G36" s="343"/>
      <c r="H36" s="343"/>
      <c r="I36" s="119"/>
      <c r="J36" s="128"/>
      <c r="L36" s="119"/>
      <c r="M36" s="329"/>
      <c r="N36" s="160"/>
      <c r="O36" s="343"/>
      <c r="P36" s="343"/>
      <c r="Q36" s="343"/>
    </row>
    <row r="37" spans="6:17" ht="12.75">
      <c r="F37" s="31"/>
      <c r="G37" s="31"/>
      <c r="H37" s="31"/>
      <c r="O37" s="31"/>
      <c r="P37" s="31"/>
      <c r="Q37" s="31"/>
    </row>
  </sheetData>
  <sheetProtection/>
  <mergeCells count="14">
    <mergeCell ref="B5:B6"/>
    <mergeCell ref="K5:K6"/>
    <mergeCell ref="A29:C29"/>
    <mergeCell ref="J31:Q31"/>
    <mergeCell ref="C1:D1"/>
    <mergeCell ref="D4:O4"/>
    <mergeCell ref="G1:H1"/>
    <mergeCell ref="J5:J6"/>
    <mergeCell ref="L1:Q1"/>
    <mergeCell ref="P5:Q5"/>
    <mergeCell ref="G5:I5"/>
    <mergeCell ref="A2:Q2"/>
    <mergeCell ref="A3:Q3"/>
    <mergeCell ref="A5:A6"/>
  </mergeCells>
  <printOptions horizontalCentered="1"/>
  <pageMargins left="0.15748031496062992" right="0.15748031496062992" top="0.1968503937007874" bottom="0.15748031496062992" header="0.27" footer="0.1574803149606299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Normal="80" zoomScalePageLayoutView="0" workbookViewId="0" topLeftCell="A7">
      <selection activeCell="A29" sqref="A29"/>
    </sheetView>
  </sheetViews>
  <sheetFormatPr defaultColWidth="9.00390625" defaultRowHeight="12.75"/>
  <cols>
    <col min="1" max="1" width="55.375" style="3" customWidth="1"/>
    <col min="2" max="2" width="12.625" style="120" customWidth="1"/>
    <col min="3" max="3" width="13.875" style="43" customWidth="1"/>
    <col min="4" max="4" width="20.125" style="3" customWidth="1"/>
    <col min="5" max="5" width="14.875" style="3" customWidth="1"/>
    <col min="6" max="6" width="21.25390625" style="3" customWidth="1"/>
    <col min="7" max="7" width="61.75390625" style="3" customWidth="1"/>
    <col min="8" max="8" width="13.375" style="120" customWidth="1"/>
    <col min="9" max="9" width="13.125" style="45" customWidth="1"/>
    <col min="10" max="10" width="20.375" style="35" customWidth="1"/>
    <col min="11" max="11" width="11.00390625" style="3" customWidth="1"/>
    <col min="12" max="12" width="19.875" style="3" customWidth="1"/>
    <col min="13" max="13" width="10.125" style="3" bestFit="1" customWidth="1"/>
    <col min="14" max="14" width="9.125" style="3" customWidth="1"/>
    <col min="15" max="15" width="40.125" style="3" customWidth="1"/>
    <col min="16" max="16384" width="9.125" style="3" customWidth="1"/>
  </cols>
  <sheetData>
    <row r="1" spans="1:12" ht="74.25" customHeight="1">
      <c r="A1" s="120"/>
      <c r="C1" s="344"/>
      <c r="D1" s="120"/>
      <c r="E1" s="120"/>
      <c r="F1" s="120"/>
      <c r="G1" s="120"/>
      <c r="I1" s="490" t="s">
        <v>229</v>
      </c>
      <c r="J1" s="491"/>
      <c r="K1" s="491"/>
      <c r="L1" s="491"/>
    </row>
    <row r="2" spans="1:12" ht="12.75">
      <c r="A2" s="120"/>
      <c r="C2" s="344"/>
      <c r="D2" s="120"/>
      <c r="E2" s="120"/>
      <c r="F2" s="120"/>
      <c r="G2" s="120"/>
      <c r="I2" s="345"/>
      <c r="J2" s="345"/>
      <c r="K2" s="345"/>
      <c r="L2" s="120"/>
    </row>
    <row r="3" spans="1:12" ht="15.75">
      <c r="A3" s="488" t="s">
        <v>148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</row>
    <row r="4" spans="1:12" ht="42.75" customHeight="1">
      <c r="A4" s="489" t="str">
        <f>гвс!A3</f>
        <v>по _________________________ за _________________ (месяц) 20__ года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</row>
    <row r="5" spans="1:12" ht="102" customHeight="1">
      <c r="A5" s="474" t="s">
        <v>244</v>
      </c>
      <c r="B5" s="465" t="s">
        <v>209</v>
      </c>
      <c r="C5" s="346" t="str">
        <f>I5</f>
        <v>Норматив потребления </v>
      </c>
      <c r="D5" s="295" t="str">
        <f>J5</f>
        <v>Общая площадь  жилых помещений, обеспеченных ХВС/общая площадь помещений, входящих в состав общего имущества в  МКД
</v>
      </c>
      <c r="E5" s="346" t="str">
        <f>K5</f>
        <v>Количество зарегистрированных  граждан, пользующихся услугой</v>
      </c>
      <c r="F5" s="346" t="str">
        <f>L5</f>
        <v>Объем потребления коммунальных услуг
 </v>
      </c>
      <c r="G5" s="494" t="s">
        <v>140</v>
      </c>
      <c r="H5" s="492" t="s">
        <v>209</v>
      </c>
      <c r="I5" s="346" t="s">
        <v>219</v>
      </c>
      <c r="J5" s="295" t="s">
        <v>216</v>
      </c>
      <c r="K5" s="346" t="s">
        <v>217</v>
      </c>
      <c r="L5" s="346" t="s">
        <v>218</v>
      </c>
    </row>
    <row r="6" spans="1:12" ht="12.75">
      <c r="A6" s="474"/>
      <c r="B6" s="466"/>
      <c r="C6" s="346" t="str">
        <f>I6</f>
        <v>м3/мес/чел</v>
      </c>
      <c r="D6" s="145" t="s">
        <v>133</v>
      </c>
      <c r="E6" s="346" t="s">
        <v>12</v>
      </c>
      <c r="F6" s="346" t="s">
        <v>129</v>
      </c>
      <c r="G6" s="494"/>
      <c r="H6" s="493"/>
      <c r="I6" s="346" t="s">
        <v>220</v>
      </c>
      <c r="J6" s="145" t="s">
        <v>133</v>
      </c>
      <c r="K6" s="346" t="s">
        <v>12</v>
      </c>
      <c r="L6" s="346" t="s">
        <v>129</v>
      </c>
    </row>
    <row r="7" spans="1:12" ht="12.75">
      <c r="A7" s="162">
        <v>1</v>
      </c>
      <c r="B7" s="145">
        <f>A7+1</f>
        <v>2</v>
      </c>
      <c r="C7" s="145">
        <f aca="true" t="shared" si="0" ref="C7:L7">B7+1</f>
        <v>3</v>
      </c>
      <c r="D7" s="145">
        <f t="shared" si="0"/>
        <v>4</v>
      </c>
      <c r="E7" s="145">
        <f t="shared" si="0"/>
        <v>5</v>
      </c>
      <c r="F7" s="145">
        <f t="shared" si="0"/>
        <v>6</v>
      </c>
      <c r="G7" s="145">
        <f t="shared" si="0"/>
        <v>7</v>
      </c>
      <c r="H7" s="145">
        <f t="shared" si="0"/>
        <v>8</v>
      </c>
      <c r="I7" s="145">
        <f t="shared" si="0"/>
        <v>9</v>
      </c>
      <c r="J7" s="145">
        <f t="shared" si="0"/>
        <v>10</v>
      </c>
      <c r="K7" s="145">
        <f t="shared" si="0"/>
        <v>11</v>
      </c>
      <c r="L7" s="145">
        <f t="shared" si="0"/>
        <v>12</v>
      </c>
    </row>
    <row r="8" spans="1:12" ht="51" customHeight="1">
      <c r="A8" s="125" t="str">
        <f>гвс!A8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B8" s="125"/>
      <c r="C8" s="347">
        <v>4.22</v>
      </c>
      <c r="D8" s="300"/>
      <c r="E8" s="301"/>
      <c r="F8" s="108">
        <f>ROUND(C8*E8,5)</f>
        <v>0</v>
      </c>
      <c r="G8" s="125" t="str">
        <f>A8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H8" s="125"/>
      <c r="I8" s="347">
        <f>C8</f>
        <v>4.22</v>
      </c>
      <c r="J8" s="300"/>
      <c r="K8" s="301"/>
      <c r="L8" s="108">
        <f aca="true" t="shared" si="1" ref="L8:L22">ROUND(I8*K8,5)</f>
        <v>0</v>
      </c>
    </row>
    <row r="9" spans="1:12" ht="52.5" customHeight="1">
      <c r="A9" s="125" t="str">
        <f>гвс!A9</f>
        <v>(20)Многоквартирные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длиной 1500 - 1550 мм с душем</v>
      </c>
      <c r="B9" s="125"/>
      <c r="C9" s="347">
        <v>4.22</v>
      </c>
      <c r="D9" s="300"/>
      <c r="E9" s="301"/>
      <c r="F9" s="108">
        <f aca="true" t="shared" si="2" ref="F9:F22">ROUND(C9*E9,5)</f>
        <v>0</v>
      </c>
      <c r="G9" s="125" t="str">
        <f aca="true" t="shared" si="3" ref="G9:G15">A9</f>
        <v>(20)Многоквартирные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длиной 1500 - 1550 мм с душем</v>
      </c>
      <c r="H9" s="125"/>
      <c r="I9" s="347">
        <f aca="true" t="shared" si="4" ref="I9:I17">C9</f>
        <v>4.22</v>
      </c>
      <c r="J9" s="300"/>
      <c r="K9" s="301"/>
      <c r="L9" s="108">
        <f t="shared" si="1"/>
        <v>0</v>
      </c>
    </row>
    <row r="10" spans="1:12" ht="56.25" customHeight="1">
      <c r="A10" s="125" t="str">
        <f>гвс!A10</f>
        <v>(23)Многоквартирные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душами</v>
      </c>
      <c r="B10" s="125"/>
      <c r="C10" s="347">
        <v>3.73</v>
      </c>
      <c r="D10" s="110"/>
      <c r="E10" s="96"/>
      <c r="F10" s="108">
        <f t="shared" si="2"/>
        <v>0</v>
      </c>
      <c r="G10" s="125" t="str">
        <f t="shared" si="3"/>
        <v>(23)Многоквартирные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душами</v>
      </c>
      <c r="H10" s="125"/>
      <c r="I10" s="347">
        <f t="shared" si="4"/>
        <v>3.73</v>
      </c>
      <c r="J10" s="300"/>
      <c r="K10" s="301"/>
      <c r="L10" s="108">
        <f t="shared" si="1"/>
        <v>0</v>
      </c>
    </row>
    <row r="11" spans="1:12" ht="54" customHeight="1">
      <c r="A11" s="125" t="str">
        <f>гвс!A11</f>
        <v>(22)Многоквартирные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без душа</v>
      </c>
      <c r="B11" s="125"/>
      <c r="C11" s="347">
        <v>2.97</v>
      </c>
      <c r="D11" s="110"/>
      <c r="E11" s="96"/>
      <c r="F11" s="108">
        <f t="shared" si="2"/>
        <v>0</v>
      </c>
      <c r="G11" s="125" t="str">
        <f t="shared" si="3"/>
        <v>(22)Многоквартирные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мойками, ваннами без душа</v>
      </c>
      <c r="H11" s="125"/>
      <c r="I11" s="347">
        <f t="shared" si="4"/>
        <v>2.97</v>
      </c>
      <c r="J11" s="300"/>
      <c r="K11" s="96"/>
      <c r="L11" s="108">
        <f t="shared" si="1"/>
        <v>0</v>
      </c>
    </row>
    <row r="12" spans="1:12" ht="52.5" customHeight="1">
      <c r="A12" s="125" t="str">
        <f>гвс!A12</f>
        <v>(24)Многоквартирные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</v>
      </c>
      <c r="B12" s="125"/>
      <c r="C12" s="347">
        <v>2.62</v>
      </c>
      <c r="D12" s="110"/>
      <c r="E12" s="96"/>
      <c r="F12" s="108">
        <f t="shared" si="2"/>
        <v>0</v>
      </c>
      <c r="G12" s="125" t="str">
        <f t="shared" si="3"/>
        <v>(24)Многоквартирные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раковинами, мойками</v>
      </c>
      <c r="H12" s="125"/>
      <c r="I12" s="347">
        <f t="shared" si="4"/>
        <v>2.62</v>
      </c>
      <c r="J12" s="110"/>
      <c r="K12" s="96"/>
      <c r="L12" s="108">
        <f t="shared" si="1"/>
        <v>0</v>
      </c>
    </row>
    <row r="13" spans="1:12" ht="41.25" customHeight="1">
      <c r="A13" s="125" t="str">
        <f>гвс!A13</f>
        <v>(25)Многоквартирные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</v>
      </c>
      <c r="B13" s="125"/>
      <c r="C13" s="347">
        <v>2.32</v>
      </c>
      <c r="D13" s="110"/>
      <c r="E13" s="96"/>
      <c r="F13" s="108">
        <f t="shared" si="2"/>
        <v>0</v>
      </c>
      <c r="G13" s="125" t="str">
        <f t="shared" si="3"/>
        <v>(25)Многоквартирные и жилые дома с централизованным холодным и горячим водоснабжением, без централизованного водоотведения, оборудованные унитазами, раковинами</v>
      </c>
      <c r="H13" s="125"/>
      <c r="I13" s="347">
        <f t="shared" si="4"/>
        <v>2.32</v>
      </c>
      <c r="J13" s="110"/>
      <c r="K13" s="96"/>
      <c r="L13" s="108">
        <f t="shared" si="1"/>
        <v>0</v>
      </c>
    </row>
    <row r="14" spans="1:16" ht="45.75" customHeight="1">
      <c r="A14" s="125" t="str">
        <f>гвс!A14</f>
        <v>(27)Многоквартирные и жилые дома с централизованным холодным и горячим водоснабжением, без централизованного водоотведения, оборудованные унитазами, мойками</v>
      </c>
      <c r="B14" s="125"/>
      <c r="C14" s="347">
        <v>1.17</v>
      </c>
      <c r="D14" s="110"/>
      <c r="E14" s="96"/>
      <c r="F14" s="108">
        <f t="shared" si="2"/>
        <v>0</v>
      </c>
      <c r="G14" s="125" t="str">
        <f t="shared" si="3"/>
        <v>(27)Многоквартирные и жилые дома с централизованным холодным и горячим водоснабжением, без централизованного водоотведения, оборудованные унитазами, мойками</v>
      </c>
      <c r="H14" s="125"/>
      <c r="I14" s="347">
        <f t="shared" si="4"/>
        <v>1.17</v>
      </c>
      <c r="J14" s="110"/>
      <c r="K14" s="96"/>
      <c r="L14" s="108">
        <f t="shared" si="1"/>
        <v>0</v>
      </c>
      <c r="M14" s="484"/>
      <c r="N14" s="484"/>
      <c r="O14" s="484"/>
      <c r="P14" s="484"/>
    </row>
    <row r="15" spans="1:12" ht="40.5" customHeight="1">
      <c r="A15" s="125" t="str">
        <f>гвс!A15</f>
        <v>(28)Многоквартирные и жилые дома с централизованным холодным и горячим водоснабжением, без централизованного водоотведения, оборудованные мойками</v>
      </c>
      <c r="B15" s="125"/>
      <c r="C15" s="347">
        <v>0.46</v>
      </c>
      <c r="D15" s="110"/>
      <c r="E15" s="96"/>
      <c r="F15" s="108">
        <f t="shared" si="2"/>
        <v>0</v>
      </c>
      <c r="G15" s="125" t="str">
        <f t="shared" si="3"/>
        <v>(28)Многоквартирные и жилые дома с централизованным холодным и горячим водоснабжением, без централизованного водоотведения, оборудованные мойками</v>
      </c>
      <c r="H15" s="125"/>
      <c r="I15" s="347">
        <f t="shared" si="4"/>
        <v>0.46</v>
      </c>
      <c r="J15" s="110"/>
      <c r="K15" s="96"/>
      <c r="L15" s="108">
        <f t="shared" si="1"/>
        <v>0</v>
      </c>
    </row>
    <row r="16" spans="1:12" ht="57" customHeight="1">
      <c r="A16" s="125" t="str">
        <f>G16</f>
        <v>(30)Многоквартирные и жилые дома с централизованным холодным водоснабжением, без централизованного водоотведения, оборудованные унитазами, раковинами, мойками, ваннами длиной 1500 - 1550 мм с душем</v>
      </c>
      <c r="B16" s="125"/>
      <c r="C16" s="347">
        <v>7.46</v>
      </c>
      <c r="D16" s="110"/>
      <c r="E16" s="96"/>
      <c r="F16" s="108">
        <f t="shared" si="2"/>
        <v>0</v>
      </c>
      <c r="G16" s="125" t="s">
        <v>162</v>
      </c>
      <c r="H16" s="125"/>
      <c r="I16" s="347">
        <f t="shared" si="4"/>
        <v>7.46</v>
      </c>
      <c r="J16" s="110"/>
      <c r="K16" s="96"/>
      <c r="L16" s="108">
        <f t="shared" si="1"/>
        <v>0</v>
      </c>
    </row>
    <row r="17" spans="1:12" ht="51" customHeight="1">
      <c r="A17" s="125" t="str">
        <f>G17</f>
        <v>(45) Многоквартирные и жилые дома с централизованным холодным водоснабжением, без централизованного водоотведения, оборудованные умывальниками, мойками, унитазами</v>
      </c>
      <c r="B17" s="125"/>
      <c r="C17" s="347">
        <v>1.72</v>
      </c>
      <c r="D17" s="110"/>
      <c r="E17" s="96"/>
      <c r="F17" s="108">
        <f t="shared" si="2"/>
        <v>0</v>
      </c>
      <c r="G17" s="125" t="s">
        <v>163</v>
      </c>
      <c r="H17" s="125"/>
      <c r="I17" s="347">
        <f t="shared" si="4"/>
        <v>1.72</v>
      </c>
      <c r="J17" s="110"/>
      <c r="K17" s="96"/>
      <c r="L17" s="108">
        <f t="shared" si="1"/>
        <v>0</v>
      </c>
    </row>
    <row r="18" spans="1:12" ht="43.5" customHeight="1">
      <c r="A18" s="125" t="str">
        <f>G18</f>
        <v>(43)Многоквартирные и жилые дома с централизованным холодным водоснабжением, без централизованного водоотведения, оборудованные умывальниками, мойками</v>
      </c>
      <c r="B18" s="125"/>
      <c r="C18" s="347">
        <v>1.01</v>
      </c>
      <c r="D18" s="110"/>
      <c r="E18" s="96"/>
      <c r="F18" s="108">
        <f t="shared" si="2"/>
        <v>0</v>
      </c>
      <c r="G18" s="125" t="s">
        <v>164</v>
      </c>
      <c r="H18" s="125"/>
      <c r="I18" s="347">
        <f>C18</f>
        <v>1.01</v>
      </c>
      <c r="J18" s="110"/>
      <c r="K18" s="96"/>
      <c r="L18" s="108">
        <f t="shared" si="1"/>
        <v>0</v>
      </c>
    </row>
    <row r="19" spans="1:12" ht="16.5" customHeight="1">
      <c r="A19" s="125" t="str">
        <f>G19</f>
        <v>и т.д.</v>
      </c>
      <c r="B19" s="125"/>
      <c r="C19" s="347"/>
      <c r="D19" s="110"/>
      <c r="E19" s="96"/>
      <c r="F19" s="108">
        <f t="shared" si="2"/>
        <v>0</v>
      </c>
      <c r="G19" s="125" t="s">
        <v>132</v>
      </c>
      <c r="H19" s="125"/>
      <c r="I19" s="109"/>
      <c r="J19" s="110"/>
      <c r="K19" s="96"/>
      <c r="L19" s="108">
        <f t="shared" si="1"/>
        <v>0</v>
      </c>
    </row>
    <row r="20" spans="1:12" ht="16.5" customHeight="1">
      <c r="A20" s="125"/>
      <c r="B20" s="125"/>
      <c r="C20" s="347"/>
      <c r="D20" s="110"/>
      <c r="E20" s="96"/>
      <c r="F20" s="108">
        <f t="shared" si="2"/>
        <v>0</v>
      </c>
      <c r="G20" s="125"/>
      <c r="H20" s="125"/>
      <c r="I20" s="109"/>
      <c r="J20" s="110"/>
      <c r="K20" s="96"/>
      <c r="L20" s="108">
        <f t="shared" si="1"/>
        <v>0</v>
      </c>
    </row>
    <row r="21" spans="1:12" ht="16.5" customHeight="1">
      <c r="A21" s="125"/>
      <c r="B21" s="125"/>
      <c r="C21" s="347"/>
      <c r="D21" s="110"/>
      <c r="E21" s="96"/>
      <c r="F21" s="108">
        <f t="shared" si="2"/>
        <v>0</v>
      </c>
      <c r="G21" s="125"/>
      <c r="H21" s="125"/>
      <c r="I21" s="109"/>
      <c r="J21" s="110"/>
      <c r="K21" s="96"/>
      <c r="L21" s="108">
        <f t="shared" si="1"/>
        <v>0</v>
      </c>
    </row>
    <row r="22" spans="1:12" ht="16.5" customHeight="1">
      <c r="A22" s="125"/>
      <c r="B22" s="125"/>
      <c r="C22" s="347"/>
      <c r="D22" s="110"/>
      <c r="E22" s="96"/>
      <c r="F22" s="108">
        <f t="shared" si="2"/>
        <v>0</v>
      </c>
      <c r="G22" s="125"/>
      <c r="H22" s="125"/>
      <c r="I22" s="109"/>
      <c r="J22" s="110"/>
      <c r="K22" s="96"/>
      <c r="L22" s="108">
        <f t="shared" si="1"/>
        <v>0</v>
      </c>
    </row>
    <row r="23" spans="1:12" ht="15.75">
      <c r="A23" s="125"/>
      <c r="B23" s="125"/>
      <c r="C23" s="347"/>
      <c r="D23" s="110"/>
      <c r="E23" s="96"/>
      <c r="F23" s="231"/>
      <c r="G23" s="125"/>
      <c r="H23" s="125"/>
      <c r="I23" s="109"/>
      <c r="J23" s="110"/>
      <c r="K23" s="96"/>
      <c r="L23" s="108"/>
    </row>
    <row r="24" spans="1:12" ht="25.5">
      <c r="A24" s="125"/>
      <c r="B24" s="125"/>
      <c r="C24" s="347"/>
      <c r="D24" s="110"/>
      <c r="E24" s="96"/>
      <c r="F24" s="108">
        <f>ROUND(C24*E24,5)</f>
        <v>0</v>
      </c>
      <c r="G24" s="125" t="s">
        <v>157</v>
      </c>
      <c r="H24" s="125"/>
      <c r="I24" s="109"/>
      <c r="J24" s="300"/>
      <c r="K24" s="301"/>
      <c r="L24" s="108"/>
    </row>
    <row r="25" spans="1:12" ht="15.75">
      <c r="A25" s="132" t="s">
        <v>91</v>
      </c>
      <c r="B25" s="132"/>
      <c r="C25" s="109"/>
      <c r="D25" s="110"/>
      <c r="E25" s="96"/>
      <c r="F25" s="108">
        <f>ROUND(C25*D25,5)</f>
        <v>0</v>
      </c>
      <c r="G25" s="140" t="s">
        <v>91</v>
      </c>
      <c r="H25" s="140"/>
      <c r="I25" s="109"/>
      <c r="J25" s="110"/>
      <c r="K25" s="96"/>
      <c r="L25" s="108">
        <f>ROUND(I25*J25,5)</f>
        <v>0</v>
      </c>
    </row>
    <row r="26" spans="1:12" s="37" customFormat="1" ht="21.75" customHeight="1">
      <c r="A26" s="116" t="s">
        <v>24</v>
      </c>
      <c r="B26" s="116"/>
      <c r="C26" s="348">
        <f>ROUND(F26/E26,9)</f>
        <v>1.2</v>
      </c>
      <c r="D26" s="220">
        <f>SUM(D6:D24)</f>
        <v>4</v>
      </c>
      <c r="E26" s="221">
        <f>SUM(E6:E25)</f>
        <v>5</v>
      </c>
      <c r="F26" s="224">
        <f>SUM(F6:F25)</f>
        <v>6</v>
      </c>
      <c r="G26" s="116" t="s">
        <v>24</v>
      </c>
      <c r="H26" s="116"/>
      <c r="I26" s="348">
        <f>L26/K26</f>
        <v>1.0909091</v>
      </c>
      <c r="J26" s="220">
        <f>SUM(J6:J24)</f>
        <v>10</v>
      </c>
      <c r="K26" s="221">
        <f>SUM(K6:K25)</f>
        <v>11</v>
      </c>
      <c r="L26" s="224">
        <f>SUM(L6:L25)</f>
        <v>12</v>
      </c>
    </row>
    <row r="27" spans="1:12" s="37" customFormat="1" ht="21.75" customHeight="1">
      <c r="A27" s="116" t="s">
        <v>103</v>
      </c>
      <c r="B27" s="116"/>
      <c r="C27" s="220"/>
      <c r="D27" s="220"/>
      <c r="E27" s="221"/>
      <c r="F27" s="224"/>
      <c r="G27" s="116" t="s">
        <v>103</v>
      </c>
      <c r="H27" s="116"/>
      <c r="I27" s="220">
        <v>0</v>
      </c>
      <c r="J27" s="220">
        <f>D27</f>
        <v>0</v>
      </c>
      <c r="K27" s="221"/>
      <c r="L27" s="224"/>
    </row>
    <row r="28" spans="1:12" s="37" customFormat="1" ht="21.75" customHeight="1">
      <c r="A28" s="116" t="s">
        <v>172</v>
      </c>
      <c r="B28" s="116"/>
      <c r="C28" s="220"/>
      <c r="D28" s="220"/>
      <c r="E28" s="221"/>
      <c r="F28" s="224"/>
      <c r="G28" s="116" t="s">
        <v>172</v>
      </c>
      <c r="H28" s="116"/>
      <c r="I28" s="220"/>
      <c r="J28" s="220">
        <f>D28</f>
        <v>0</v>
      </c>
      <c r="K28" s="221"/>
      <c r="L28" s="224"/>
    </row>
    <row r="29" spans="1:12" s="82" customFormat="1" ht="21.75" customHeight="1">
      <c r="A29" s="373" t="s">
        <v>105</v>
      </c>
      <c r="B29" s="133"/>
      <c r="C29" s="220">
        <f>ROUND(F29/E29,9)</f>
        <v>1.2</v>
      </c>
      <c r="D29" s="220">
        <f>SUM(D26:D28)</f>
        <v>4</v>
      </c>
      <c r="E29" s="221">
        <f>SUM(E26:E28)</f>
        <v>5</v>
      </c>
      <c r="F29" s="224">
        <f>SUM(F26:F28)</f>
        <v>6</v>
      </c>
      <c r="G29" s="141" t="s">
        <v>105</v>
      </c>
      <c r="H29" s="141"/>
      <c r="I29" s="220"/>
      <c r="J29" s="220">
        <f>SUM(J26:J28)</f>
        <v>10</v>
      </c>
      <c r="K29" s="221">
        <f>SUM(K26:K28)</f>
        <v>11</v>
      </c>
      <c r="L29" s="224">
        <f>SUM(L26:L28)</f>
        <v>12</v>
      </c>
    </row>
    <row r="30" spans="1:12" s="83" customFormat="1" ht="21.75" customHeight="1">
      <c r="A30" s="99" t="s">
        <v>160</v>
      </c>
      <c r="B30" s="99"/>
      <c r="C30" s="349"/>
      <c r="D30" s="350"/>
      <c r="E30" s="350"/>
      <c r="F30" s="350"/>
      <c r="G30" s="134"/>
      <c r="H30" s="134"/>
      <c r="I30" s="349"/>
      <c r="J30" s="350"/>
      <c r="K30" s="350"/>
      <c r="L30" s="350"/>
    </row>
    <row r="31" spans="1:12" s="83" customFormat="1" ht="21.75" customHeight="1">
      <c r="A31" s="134"/>
      <c r="B31" s="134"/>
      <c r="C31" s="349"/>
      <c r="D31" s="349"/>
      <c r="E31" s="351"/>
      <c r="F31" s="352"/>
      <c r="G31" s="134"/>
      <c r="H31" s="134"/>
      <c r="I31" s="349"/>
      <c r="J31" s="353"/>
      <c r="K31" s="487"/>
      <c r="L31" s="487"/>
    </row>
    <row r="32" spans="1:12" s="83" customFormat="1" ht="21.75" customHeight="1">
      <c r="A32" s="135" t="s">
        <v>86</v>
      </c>
      <c r="B32" s="135"/>
      <c r="C32" s="353"/>
      <c r="D32" s="353"/>
      <c r="E32" s="351"/>
      <c r="F32" s="352"/>
      <c r="G32" s="485"/>
      <c r="H32" s="485"/>
      <c r="I32" s="485"/>
      <c r="J32" s="485"/>
      <c r="K32" s="485"/>
      <c r="L32" s="485"/>
    </row>
    <row r="33" spans="1:12" s="89" customFormat="1" ht="14.25" customHeight="1">
      <c r="A33" s="136" t="s">
        <v>165</v>
      </c>
      <c r="B33" s="136"/>
      <c r="C33" s="354" t="s">
        <v>167</v>
      </c>
      <c r="D33" s="355"/>
      <c r="E33" s="356"/>
      <c r="F33" s="357"/>
      <c r="G33" s="486"/>
      <c r="H33" s="486"/>
      <c r="I33" s="486"/>
      <c r="J33" s="486"/>
      <c r="K33" s="486"/>
      <c r="L33" s="486"/>
    </row>
    <row r="34" spans="1:12" s="89" customFormat="1" ht="14.25" customHeight="1">
      <c r="A34" s="84"/>
      <c r="B34" s="137"/>
      <c r="C34" s="85"/>
      <c r="D34" s="85"/>
      <c r="E34" s="86"/>
      <c r="F34" s="87"/>
      <c r="G34" s="94"/>
      <c r="H34" s="142"/>
      <c r="I34" s="94"/>
      <c r="J34" s="94"/>
      <c r="K34" s="94"/>
      <c r="L34" s="94"/>
    </row>
    <row r="35" spans="1:12" s="89" customFormat="1" ht="21.75" customHeight="1">
      <c r="A35" s="98" t="s">
        <v>166</v>
      </c>
      <c r="B35" s="136"/>
      <c r="C35" s="85"/>
      <c r="D35" s="85"/>
      <c r="E35" s="86"/>
      <c r="F35" s="87"/>
      <c r="G35" s="84"/>
      <c r="H35" s="137"/>
      <c r="I35" s="85"/>
      <c r="J35" s="85"/>
      <c r="K35" s="86"/>
      <c r="L35" s="88"/>
    </row>
    <row r="36" spans="1:12" ht="15.75">
      <c r="A36" s="1"/>
      <c r="B36" s="138"/>
      <c r="C36" s="44"/>
      <c r="D36" s="1"/>
      <c r="E36" s="1"/>
      <c r="F36" s="1"/>
      <c r="G36" s="17"/>
      <c r="H36" s="143"/>
      <c r="I36" s="47"/>
      <c r="J36" s="34"/>
      <c r="K36" s="17"/>
      <c r="L36" s="17"/>
    </row>
    <row r="37" spans="1:12" ht="12.75">
      <c r="A37" s="28"/>
      <c r="B37" s="139"/>
      <c r="G37" s="28"/>
      <c r="H37" s="139"/>
      <c r="I37" s="46"/>
      <c r="J37" s="42"/>
      <c r="K37" s="13"/>
      <c r="L37" s="13"/>
    </row>
  </sheetData>
  <sheetProtection/>
  <mergeCells count="11">
    <mergeCell ref="I1:L1"/>
    <mergeCell ref="B5:B6"/>
    <mergeCell ref="H5:H6"/>
    <mergeCell ref="G5:G6"/>
    <mergeCell ref="M14:P14"/>
    <mergeCell ref="G32:L32"/>
    <mergeCell ref="G33:L33"/>
    <mergeCell ref="K31:L31"/>
    <mergeCell ref="A3:L3"/>
    <mergeCell ref="A4:L4"/>
    <mergeCell ref="A5:A6"/>
  </mergeCells>
  <printOptions horizontalCentered="1"/>
  <pageMargins left="0.27" right="0.1968503937007874" top="0.15748031496062992" bottom="0.15748031496062992" header="0.15748031496062992" footer="0.1968503937007874"/>
  <pageSetup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60" zoomScalePageLayoutView="0" workbookViewId="0" topLeftCell="A1">
      <selection activeCell="A30" sqref="A30"/>
    </sheetView>
  </sheetViews>
  <sheetFormatPr defaultColWidth="9.00390625" defaultRowHeight="12.75"/>
  <cols>
    <col min="1" max="1" width="52.625" style="3" customWidth="1"/>
    <col min="2" max="2" width="15.00390625" style="43" customWidth="1"/>
    <col min="3" max="3" width="20.25390625" style="3" customWidth="1"/>
    <col min="4" max="4" width="15.875" style="3" customWidth="1"/>
    <col min="5" max="5" width="20.25390625" style="3" customWidth="1"/>
    <col min="6" max="6" width="57.00390625" style="3" customWidth="1"/>
    <col min="7" max="7" width="14.875" style="45" customWidth="1"/>
    <col min="8" max="8" width="20.375" style="35" customWidth="1"/>
    <col min="9" max="9" width="14.25390625" style="3" customWidth="1"/>
    <col min="10" max="10" width="25.375" style="3" customWidth="1"/>
    <col min="11" max="11" width="10.125" style="3" bestFit="1" customWidth="1"/>
    <col min="12" max="12" width="9.125" style="3" customWidth="1"/>
    <col min="13" max="13" width="40.125" style="3" customWidth="1"/>
    <col min="14" max="16384" width="9.125" style="3" customWidth="1"/>
  </cols>
  <sheetData>
    <row r="1" spans="1:10" ht="66.75" customHeight="1">
      <c r="A1" s="120"/>
      <c r="B1" s="344"/>
      <c r="C1" s="120"/>
      <c r="D1" s="120"/>
      <c r="E1" s="120"/>
      <c r="F1" s="120"/>
      <c r="G1" s="490" t="s">
        <v>230</v>
      </c>
      <c r="H1" s="491"/>
      <c r="I1" s="491"/>
      <c r="J1" s="491"/>
    </row>
    <row r="2" spans="1:10" ht="12.75">
      <c r="A2" s="120"/>
      <c r="B2" s="344"/>
      <c r="C2" s="120"/>
      <c r="D2" s="120"/>
      <c r="E2" s="120"/>
      <c r="F2" s="120"/>
      <c r="G2" s="345"/>
      <c r="H2" s="345"/>
      <c r="I2" s="345"/>
      <c r="J2" s="120"/>
    </row>
    <row r="3" spans="1:10" ht="16.5" customHeight="1">
      <c r="A3" s="495" t="s">
        <v>168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20.25" customHeight="1" thickBot="1">
      <c r="A4" s="496" t="str">
        <f>гвс!A3</f>
        <v>по _________________________ за _________________ (месяц) 20__ года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0" ht="12.75">
      <c r="A5" s="120"/>
      <c r="B5" s="344"/>
      <c r="C5" s="120"/>
      <c r="D5" s="120"/>
      <c r="E5" s="120"/>
      <c r="F5" s="120"/>
      <c r="G5" s="358"/>
      <c r="H5" s="337"/>
      <c r="I5" s="120"/>
      <c r="J5" s="120"/>
    </row>
    <row r="6" spans="1:10" ht="76.5">
      <c r="A6" s="492" t="s">
        <v>244</v>
      </c>
      <c r="B6" s="346" t="s">
        <v>221</v>
      </c>
      <c r="C6" s="346" t="s">
        <v>222</v>
      </c>
      <c r="D6" s="346" t="s">
        <v>217</v>
      </c>
      <c r="E6" s="346" t="s">
        <v>218</v>
      </c>
      <c r="F6" s="346" t="s">
        <v>140</v>
      </c>
      <c r="G6" s="346" t="str">
        <f aca="true" t="shared" si="0" ref="G6:J7">B6</f>
        <v>Норматив потребления</v>
      </c>
      <c r="H6" s="295" t="str">
        <f t="shared" si="0"/>
        <v>Общая площадь жилых помещений, на которой проживают граждане пользующиеся услугой
</v>
      </c>
      <c r="I6" s="346" t="str">
        <f t="shared" si="0"/>
        <v>Количество зарегистрированных  граждан, пользующихся услугой</v>
      </c>
      <c r="J6" s="346" t="str">
        <f t="shared" si="0"/>
        <v>Объем потребления коммунальных услуг
 </v>
      </c>
    </row>
    <row r="7" spans="1:10" ht="12.75">
      <c r="A7" s="493"/>
      <c r="B7" s="346" t="s">
        <v>220</v>
      </c>
      <c r="C7" s="346" t="s">
        <v>133</v>
      </c>
      <c r="D7" s="346" t="s">
        <v>12</v>
      </c>
      <c r="E7" s="346" t="s">
        <v>129</v>
      </c>
      <c r="F7" s="346"/>
      <c r="G7" s="346" t="str">
        <f t="shared" si="0"/>
        <v>м3/мес/чел</v>
      </c>
      <c r="H7" s="346" t="str">
        <f t="shared" si="0"/>
        <v>м2</v>
      </c>
      <c r="I7" s="346" t="str">
        <f t="shared" si="0"/>
        <v>чел.</v>
      </c>
      <c r="J7" s="346" t="str">
        <f t="shared" si="0"/>
        <v>м3</v>
      </c>
    </row>
    <row r="8" spans="1:10" ht="12.75">
      <c r="A8" s="296">
        <v>1</v>
      </c>
      <c r="B8" s="296">
        <f>A8+1</f>
        <v>2</v>
      </c>
      <c r="C8" s="296">
        <f aca="true" t="shared" si="1" ref="C8:J8">B8+1</f>
        <v>3</v>
      </c>
      <c r="D8" s="296">
        <f t="shared" si="1"/>
        <v>4</v>
      </c>
      <c r="E8" s="296">
        <f t="shared" si="1"/>
        <v>5</v>
      </c>
      <c r="F8" s="296">
        <f t="shared" si="1"/>
        <v>6</v>
      </c>
      <c r="G8" s="296">
        <f t="shared" si="1"/>
        <v>7</v>
      </c>
      <c r="H8" s="296">
        <f t="shared" si="1"/>
        <v>8</v>
      </c>
      <c r="I8" s="296">
        <f t="shared" si="1"/>
        <v>9</v>
      </c>
      <c r="J8" s="296">
        <f t="shared" si="1"/>
        <v>10</v>
      </c>
    </row>
    <row r="9" spans="1:10" ht="54.75" customHeight="1">
      <c r="A9" s="125" t="str">
        <f>хвс!A8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B9" s="347">
        <f>гвс!D8+хвс!C8</f>
        <v>7.46</v>
      </c>
      <c r="C9" s="300"/>
      <c r="D9" s="225"/>
      <c r="E9" s="231">
        <f>ROUND(B9*D9,5)</f>
        <v>0</v>
      </c>
      <c r="F9" s="125" t="str">
        <f>A9</f>
        <v>(2)Многоквартирные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v>
      </c>
      <c r="G9" s="347">
        <f>B9</f>
        <v>7.46</v>
      </c>
      <c r="H9" s="300"/>
      <c r="I9" s="301"/>
      <c r="J9" s="231">
        <f>ROUND(G9*I9,3)</f>
        <v>0</v>
      </c>
    </row>
    <row r="10" spans="1:10" ht="15.75">
      <c r="A10" s="125" t="s">
        <v>132</v>
      </c>
      <c r="B10" s="347"/>
      <c r="C10" s="300"/>
      <c r="D10" s="225"/>
      <c r="E10" s="108">
        <f>ROUND(B10*D10,5)</f>
        <v>0</v>
      </c>
      <c r="F10" s="125" t="str">
        <f>A10</f>
        <v>и т.д.</v>
      </c>
      <c r="G10" s="347"/>
      <c r="H10" s="300"/>
      <c r="I10" s="301"/>
      <c r="J10" s="231">
        <f>ROUND(G10*I10,3)</f>
        <v>0</v>
      </c>
    </row>
    <row r="11" spans="1:10" ht="16.5" customHeight="1">
      <c r="A11" s="125"/>
      <c r="B11" s="347"/>
      <c r="C11" s="110"/>
      <c r="D11" s="96"/>
      <c r="E11" s="108">
        <f aca="true" t="shared" si="2" ref="E11:E26">ROUND(B11*D11,5)</f>
        <v>0</v>
      </c>
      <c r="F11" s="125"/>
      <c r="G11" s="347"/>
      <c r="H11" s="300"/>
      <c r="I11" s="301"/>
      <c r="J11" s="231">
        <f>ROUND(G11*I11,3)</f>
        <v>0</v>
      </c>
    </row>
    <row r="12" spans="1:10" ht="16.5" customHeight="1">
      <c r="A12" s="125"/>
      <c r="B12" s="347"/>
      <c r="C12" s="110"/>
      <c r="D12" s="96"/>
      <c r="E12" s="108">
        <f t="shared" si="2"/>
        <v>0</v>
      </c>
      <c r="F12" s="125"/>
      <c r="G12" s="347"/>
      <c r="H12" s="300"/>
      <c r="I12" s="301"/>
      <c r="J12" s="231">
        <f aca="true" t="shared" si="3" ref="J12:J26">ROUND(G12*I12,3)</f>
        <v>0</v>
      </c>
    </row>
    <row r="13" spans="1:10" ht="16.5" customHeight="1">
      <c r="A13" s="125"/>
      <c r="B13" s="347"/>
      <c r="C13" s="110"/>
      <c r="D13" s="96"/>
      <c r="E13" s="108">
        <f t="shared" si="2"/>
        <v>0</v>
      </c>
      <c r="F13" s="125"/>
      <c r="G13" s="347"/>
      <c r="H13" s="300"/>
      <c r="I13" s="301"/>
      <c r="J13" s="231">
        <f t="shared" si="3"/>
        <v>0</v>
      </c>
    </row>
    <row r="14" spans="1:10" ht="16.5" customHeight="1">
      <c r="A14" s="125"/>
      <c r="B14" s="347"/>
      <c r="C14" s="110"/>
      <c r="D14" s="96"/>
      <c r="E14" s="108">
        <f t="shared" si="2"/>
        <v>0</v>
      </c>
      <c r="F14" s="125"/>
      <c r="G14" s="347"/>
      <c r="H14" s="110"/>
      <c r="I14" s="96"/>
      <c r="J14" s="231">
        <f t="shared" si="3"/>
        <v>0</v>
      </c>
    </row>
    <row r="15" spans="1:10" ht="16.5" customHeight="1">
      <c r="A15" s="125"/>
      <c r="B15" s="347"/>
      <c r="C15" s="110"/>
      <c r="D15" s="96"/>
      <c r="E15" s="108">
        <f t="shared" si="2"/>
        <v>0</v>
      </c>
      <c r="F15" s="125"/>
      <c r="G15" s="109"/>
      <c r="H15" s="359"/>
      <c r="I15" s="96"/>
      <c r="J15" s="231">
        <f t="shared" si="3"/>
        <v>0</v>
      </c>
    </row>
    <row r="16" spans="1:10" ht="16.5" customHeight="1">
      <c r="A16" s="125"/>
      <c r="B16" s="347"/>
      <c r="C16" s="110"/>
      <c r="D16" s="96"/>
      <c r="E16" s="108">
        <f t="shared" si="2"/>
        <v>0</v>
      </c>
      <c r="F16" s="125"/>
      <c r="G16" s="109"/>
      <c r="H16" s="347"/>
      <c r="I16" s="96"/>
      <c r="J16" s="231">
        <f t="shared" si="3"/>
        <v>0</v>
      </c>
    </row>
    <row r="17" spans="1:10" ht="16.5" customHeight="1">
      <c r="A17" s="125"/>
      <c r="B17" s="347"/>
      <c r="C17" s="110"/>
      <c r="D17" s="96"/>
      <c r="E17" s="108">
        <f t="shared" si="2"/>
        <v>0</v>
      </c>
      <c r="F17" s="125"/>
      <c r="G17" s="109"/>
      <c r="H17" s="347"/>
      <c r="I17" s="96"/>
      <c r="J17" s="231">
        <f t="shared" si="3"/>
        <v>0</v>
      </c>
    </row>
    <row r="18" spans="1:15" ht="16.5" customHeight="1">
      <c r="A18" s="125"/>
      <c r="B18" s="347"/>
      <c r="C18" s="110"/>
      <c r="D18" s="96"/>
      <c r="E18" s="108">
        <f t="shared" si="2"/>
        <v>0</v>
      </c>
      <c r="F18" s="125"/>
      <c r="G18" s="109"/>
      <c r="H18" s="96"/>
      <c r="I18" s="96"/>
      <c r="J18" s="231">
        <f t="shared" si="3"/>
        <v>0</v>
      </c>
      <c r="K18" s="13"/>
      <c r="L18" s="13"/>
      <c r="M18" s="13"/>
      <c r="N18" s="13"/>
      <c r="O18" s="13"/>
    </row>
    <row r="19" spans="1:15" ht="16.5" customHeight="1">
      <c r="A19" s="125"/>
      <c r="B19" s="347"/>
      <c r="C19" s="110"/>
      <c r="D19" s="96"/>
      <c r="E19" s="108">
        <f t="shared" si="2"/>
        <v>0</v>
      </c>
      <c r="F19" s="125"/>
      <c r="G19" s="109"/>
      <c r="H19" s="347"/>
      <c r="I19" s="96"/>
      <c r="J19" s="231">
        <f t="shared" si="3"/>
        <v>0</v>
      </c>
      <c r="K19" s="13"/>
      <c r="L19" s="13"/>
      <c r="M19" s="13"/>
      <c r="N19" s="13"/>
      <c r="O19" s="13"/>
    </row>
    <row r="20" spans="1:15" ht="16.5" customHeight="1">
      <c r="A20" s="125"/>
      <c r="B20" s="347"/>
      <c r="C20" s="110"/>
      <c r="D20" s="96"/>
      <c r="E20" s="108">
        <f t="shared" si="2"/>
        <v>0</v>
      </c>
      <c r="F20" s="125"/>
      <c r="G20" s="109"/>
      <c r="H20" s="110"/>
      <c r="I20" s="96"/>
      <c r="J20" s="231">
        <f t="shared" si="3"/>
        <v>0</v>
      </c>
      <c r="K20" s="13"/>
      <c r="L20" s="13"/>
      <c r="M20" s="13"/>
      <c r="N20" s="13"/>
      <c r="O20" s="13"/>
    </row>
    <row r="21" spans="1:15" ht="16.5" customHeight="1">
      <c r="A21" s="125"/>
      <c r="B21" s="347"/>
      <c r="C21" s="110"/>
      <c r="D21" s="96"/>
      <c r="E21" s="108">
        <f t="shared" si="2"/>
        <v>0</v>
      </c>
      <c r="F21" s="125"/>
      <c r="G21" s="109"/>
      <c r="H21" s="110"/>
      <c r="I21" s="96"/>
      <c r="J21" s="231">
        <f t="shared" si="3"/>
        <v>0</v>
      </c>
      <c r="K21" s="13"/>
      <c r="L21" s="13"/>
      <c r="M21" s="13"/>
      <c r="N21" s="13"/>
      <c r="O21" s="13"/>
    </row>
    <row r="22" spans="1:15" ht="16.5" customHeight="1">
      <c r="A22" s="125"/>
      <c r="B22" s="347"/>
      <c r="C22" s="110"/>
      <c r="D22" s="96"/>
      <c r="E22" s="108">
        <f t="shared" si="2"/>
        <v>0</v>
      </c>
      <c r="F22" s="125"/>
      <c r="G22" s="109"/>
      <c r="H22" s="110"/>
      <c r="I22" s="96"/>
      <c r="J22" s="231">
        <f t="shared" si="3"/>
        <v>0</v>
      </c>
      <c r="K22" s="13"/>
      <c r="L22" s="13"/>
      <c r="M22" s="13"/>
      <c r="N22" s="13"/>
      <c r="O22" s="13"/>
    </row>
    <row r="23" spans="1:15" ht="16.5" customHeight="1">
      <c r="A23" s="125"/>
      <c r="B23" s="347"/>
      <c r="C23" s="110"/>
      <c r="D23" s="96"/>
      <c r="E23" s="108">
        <f t="shared" si="2"/>
        <v>0</v>
      </c>
      <c r="F23" s="125"/>
      <c r="G23" s="109"/>
      <c r="H23" s="110"/>
      <c r="I23" s="96"/>
      <c r="J23" s="231">
        <f t="shared" si="3"/>
        <v>0</v>
      </c>
      <c r="K23" s="13"/>
      <c r="L23" s="13"/>
      <c r="M23" s="13"/>
      <c r="N23" s="13"/>
      <c r="O23" s="13"/>
    </row>
    <row r="24" spans="1:15" ht="16.5" customHeight="1">
      <c r="A24" s="125"/>
      <c r="B24" s="347"/>
      <c r="C24" s="110"/>
      <c r="D24" s="96"/>
      <c r="E24" s="108">
        <f t="shared" si="2"/>
        <v>0</v>
      </c>
      <c r="F24" s="360"/>
      <c r="G24" s="347"/>
      <c r="H24" s="110"/>
      <c r="I24" s="96"/>
      <c r="J24" s="231">
        <f t="shared" si="3"/>
        <v>0</v>
      </c>
      <c r="K24" s="13"/>
      <c r="L24" s="13"/>
      <c r="M24" s="13"/>
      <c r="N24" s="13"/>
      <c r="O24" s="13"/>
    </row>
    <row r="25" spans="1:15" ht="16.5" customHeight="1">
      <c r="A25" s="125"/>
      <c r="B25" s="347"/>
      <c r="C25" s="110"/>
      <c r="D25" s="96"/>
      <c r="E25" s="108">
        <f t="shared" si="2"/>
        <v>0</v>
      </c>
      <c r="F25" s="125"/>
      <c r="G25" s="109"/>
      <c r="H25" s="110"/>
      <c r="I25" s="96"/>
      <c r="J25" s="231">
        <f t="shared" si="3"/>
        <v>0</v>
      </c>
      <c r="K25" s="13"/>
      <c r="L25" s="13"/>
      <c r="M25" s="13"/>
      <c r="N25" s="13"/>
      <c r="O25" s="13"/>
    </row>
    <row r="26" spans="1:15" ht="24.75" customHeight="1">
      <c r="A26" s="125"/>
      <c r="B26" s="347"/>
      <c r="C26" s="110"/>
      <c r="D26" s="96"/>
      <c r="E26" s="108">
        <f t="shared" si="2"/>
        <v>0</v>
      </c>
      <c r="F26" s="125" t="s">
        <v>171</v>
      </c>
      <c r="G26" s="300"/>
      <c r="H26" s="300"/>
      <c r="I26" s="301"/>
      <c r="J26" s="231">
        <f t="shared" si="3"/>
        <v>0</v>
      </c>
      <c r="K26" s="13"/>
      <c r="L26" s="13"/>
      <c r="M26" s="13"/>
      <c r="N26" s="13"/>
      <c r="O26" s="13"/>
    </row>
    <row r="27" spans="1:15" s="37" customFormat="1" ht="22.5" customHeight="1">
      <c r="A27" s="116" t="s">
        <v>169</v>
      </c>
      <c r="B27" s="348" t="e">
        <f>ROUND(E27/D27,9)</f>
        <v>#DIV/0!</v>
      </c>
      <c r="C27" s="147">
        <f>SUM(C9:C26)</f>
        <v>0</v>
      </c>
      <c r="D27" s="221">
        <f>SUM(D9:D26)</f>
        <v>0</v>
      </c>
      <c r="E27" s="224">
        <f>SUM(E9:E26)</f>
        <v>0</v>
      </c>
      <c r="F27" s="116" t="s">
        <v>169</v>
      </c>
      <c r="G27" s="348" t="e">
        <f>ROUND(J27/I27,9)</f>
        <v>#DIV/0!</v>
      </c>
      <c r="H27" s="147">
        <f>SUM(H9:H26)</f>
        <v>0</v>
      </c>
      <c r="I27" s="221">
        <f>SUM(I9:I26)</f>
        <v>0</v>
      </c>
      <c r="J27" s="247">
        <f>SUM(J9:J26)</f>
        <v>0</v>
      </c>
      <c r="K27" s="36"/>
      <c r="L27" s="36"/>
      <c r="M27" s="36"/>
      <c r="N27" s="36"/>
      <c r="O27" s="36"/>
    </row>
    <row r="28" spans="1:15" s="37" customFormat="1" ht="22.5" customHeight="1">
      <c r="A28" s="116" t="s">
        <v>170</v>
      </c>
      <c r="B28" s="220"/>
      <c r="C28" s="220"/>
      <c r="D28" s="221"/>
      <c r="E28" s="224"/>
      <c r="F28" s="116" t="s">
        <v>170</v>
      </c>
      <c r="G28" s="220"/>
      <c r="H28" s="147">
        <f>C28</f>
        <v>0</v>
      </c>
      <c r="I28" s="221">
        <f>D28</f>
        <v>0</v>
      </c>
      <c r="J28" s="223"/>
      <c r="K28" s="36"/>
      <c r="L28" s="36"/>
      <c r="M28" s="36"/>
      <c r="N28" s="36"/>
      <c r="O28" s="36"/>
    </row>
    <row r="29" spans="1:15" s="37" customFormat="1" ht="22.5" customHeight="1">
      <c r="A29" s="116" t="s">
        <v>211</v>
      </c>
      <c r="B29" s="110"/>
      <c r="C29" s="147"/>
      <c r="D29" s="221"/>
      <c r="E29" s="224">
        <f>гвс!H24+хвс!F28</f>
        <v>0</v>
      </c>
      <c r="F29" s="116" t="s">
        <v>211</v>
      </c>
      <c r="G29" s="220"/>
      <c r="H29" s="147">
        <f>C29</f>
        <v>0</v>
      </c>
      <c r="I29" s="221">
        <f>D29</f>
        <v>0</v>
      </c>
      <c r="J29" s="223">
        <f>гвс!N24+хвс!L28</f>
        <v>0</v>
      </c>
      <c r="K29" s="36"/>
      <c r="L29" s="36"/>
      <c r="M29" s="36"/>
      <c r="N29" s="36"/>
      <c r="O29" s="36"/>
    </row>
    <row r="30" spans="1:10" s="82" customFormat="1" ht="21.75" customHeight="1">
      <c r="A30" s="373" t="s">
        <v>105</v>
      </c>
      <c r="B30" s="220"/>
      <c r="C30" s="220">
        <f>SUM(C27:C29)</f>
        <v>0</v>
      </c>
      <c r="D30" s="221">
        <f>SUM(D27:D29)</f>
        <v>0</v>
      </c>
      <c r="E30" s="224">
        <f>SUM(E27:E29)</f>
        <v>0</v>
      </c>
      <c r="F30" s="141" t="s">
        <v>105</v>
      </c>
      <c r="G30" s="220"/>
      <c r="H30" s="220">
        <f>SUM(H27:H29)</f>
        <v>0</v>
      </c>
      <c r="I30" s="221">
        <f>SUM(I27:I29)</f>
        <v>0</v>
      </c>
      <c r="J30" s="247">
        <f>SUM(J27:J29)</f>
        <v>0</v>
      </c>
    </row>
    <row r="31" spans="1:10" s="83" customFormat="1" ht="21.75" customHeight="1">
      <c r="A31" s="361"/>
      <c r="B31" s="367"/>
      <c r="C31" s="362"/>
      <c r="D31" s="362"/>
      <c r="E31" s="362"/>
      <c r="F31" s="368"/>
      <c r="G31" s="367"/>
      <c r="H31" s="362"/>
      <c r="I31" s="362"/>
      <c r="J31" s="362"/>
    </row>
    <row r="32" spans="1:10" s="92" customFormat="1" ht="21.75" customHeight="1">
      <c r="A32" s="135" t="s">
        <v>86</v>
      </c>
      <c r="B32" s="353"/>
      <c r="C32" s="353"/>
      <c r="D32" s="135"/>
      <c r="E32" s="353"/>
      <c r="F32" s="353"/>
      <c r="G32" s="135"/>
      <c r="H32" s="353"/>
      <c r="I32" s="353"/>
      <c r="J32" s="363"/>
    </row>
    <row r="33" spans="1:10" ht="18" customHeight="1">
      <c r="A33" s="136" t="s">
        <v>165</v>
      </c>
      <c r="B33" s="354" t="s">
        <v>167</v>
      </c>
      <c r="C33" s="355"/>
      <c r="D33" s="136"/>
      <c r="E33" s="355"/>
      <c r="F33" s="355"/>
      <c r="G33" s="136"/>
      <c r="H33" s="355"/>
      <c r="I33" s="355"/>
      <c r="J33" s="363"/>
    </row>
    <row r="34" spans="1:10" ht="18" customHeight="1">
      <c r="A34" s="136"/>
      <c r="B34" s="355"/>
      <c r="C34" s="355"/>
      <c r="D34" s="136"/>
      <c r="E34" s="355"/>
      <c r="F34" s="355"/>
      <c r="G34" s="136"/>
      <c r="H34" s="355"/>
      <c r="I34" s="355"/>
      <c r="J34" s="363"/>
    </row>
    <row r="35" spans="1:10" ht="30" customHeight="1">
      <c r="A35" s="136" t="s">
        <v>166</v>
      </c>
      <c r="B35" s="364"/>
      <c r="C35" s="143"/>
      <c r="D35" s="143"/>
      <c r="E35" s="143"/>
      <c r="F35" s="143"/>
      <c r="G35" s="365"/>
      <c r="H35" s="154"/>
      <c r="I35" s="143"/>
      <c r="J35" s="143"/>
    </row>
    <row r="36" spans="1:10" ht="15.75">
      <c r="A36" s="138"/>
      <c r="B36" s="366"/>
      <c r="C36" s="138"/>
      <c r="D36" s="138"/>
      <c r="E36" s="138"/>
      <c r="F36" s="143"/>
      <c r="G36" s="365"/>
      <c r="H36" s="154"/>
      <c r="I36" s="143"/>
      <c r="J36" s="143"/>
    </row>
    <row r="37" spans="1:10" ht="12.75">
      <c r="A37" s="28"/>
      <c r="F37" s="28"/>
      <c r="G37" s="46"/>
      <c r="H37" s="42"/>
      <c r="I37" s="13"/>
      <c r="J37" s="13"/>
    </row>
  </sheetData>
  <sheetProtection/>
  <mergeCells count="4">
    <mergeCell ref="A3:J3"/>
    <mergeCell ref="A4:J4"/>
    <mergeCell ref="A6:A7"/>
    <mergeCell ref="G1:J1"/>
  </mergeCells>
  <printOptions horizontalCentered="1"/>
  <pageMargins left="0.2755905511811024" right="0.1968503937007874" top="0.3937007874015748" bottom="0.2755905511811024" header="0.15748031496062992" footer="0.1968503937007874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="60" zoomScaleNormal="70" zoomScalePageLayoutView="0" workbookViewId="0" topLeftCell="A12">
      <selection activeCell="L50" sqref="L50"/>
    </sheetView>
  </sheetViews>
  <sheetFormatPr defaultColWidth="9.00390625" defaultRowHeight="12.75"/>
  <cols>
    <col min="1" max="1" width="2.625" style="6" bestFit="1" customWidth="1"/>
    <col min="2" max="2" width="29.375" style="7" customWidth="1"/>
    <col min="3" max="3" width="16.00390625" style="7" customWidth="1"/>
    <col min="4" max="4" width="7.75390625" style="7" customWidth="1"/>
    <col min="5" max="5" width="15.00390625" style="7" customWidth="1"/>
    <col min="6" max="6" width="11.75390625" style="7" customWidth="1"/>
    <col min="7" max="7" width="10.75390625" style="7" customWidth="1"/>
    <col min="8" max="8" width="6.625" style="7" customWidth="1"/>
    <col min="9" max="9" width="8.375" style="7" customWidth="1"/>
    <col min="10" max="10" width="6.625" style="7" customWidth="1"/>
    <col min="11" max="11" width="11.00390625" style="7" bestFit="1" customWidth="1"/>
    <col min="12" max="12" width="11.875" style="7" customWidth="1"/>
    <col min="13" max="13" width="11.00390625" style="7" bestFit="1" customWidth="1"/>
    <col min="14" max="14" width="10.25390625" style="7" customWidth="1"/>
    <col min="15" max="15" width="9.75390625" style="7" customWidth="1"/>
    <col min="16" max="16384" width="9.125" style="7" customWidth="1"/>
  </cols>
  <sheetData>
    <row r="1" spans="1:15" ht="77.25" customHeight="1">
      <c r="A1" s="345"/>
      <c r="B1" s="119"/>
      <c r="C1" s="119"/>
      <c r="D1" s="119"/>
      <c r="E1" s="119"/>
      <c r="F1" s="119"/>
      <c r="G1" s="119"/>
      <c r="H1" s="119"/>
      <c r="I1" s="490" t="s">
        <v>231</v>
      </c>
      <c r="J1" s="490"/>
      <c r="K1" s="490"/>
      <c r="L1" s="490"/>
      <c r="M1" s="490"/>
      <c r="N1" s="490"/>
      <c r="O1" s="490"/>
    </row>
    <row r="2" spans="1:15" ht="14.25" customHeight="1">
      <c r="A2" s="509" t="s">
        <v>81</v>
      </c>
      <c r="B2" s="509"/>
      <c r="C2" s="509"/>
      <c r="D2" s="509"/>
      <c r="E2" s="509"/>
      <c r="F2" s="509"/>
      <c r="G2" s="509"/>
      <c r="H2" s="509"/>
      <c r="I2" s="119"/>
      <c r="J2" s="505"/>
      <c r="K2" s="505"/>
      <c r="L2" s="505"/>
      <c r="M2" s="505"/>
      <c r="N2" s="505"/>
      <c r="O2" s="119"/>
    </row>
    <row r="3" spans="1:15" ht="14.25">
      <c r="A3" s="374"/>
      <c r="B3" s="374"/>
      <c r="C3" s="499"/>
      <c r="D3" s="499"/>
      <c r="E3" s="499"/>
      <c r="F3" s="374"/>
      <c r="G3" s="374"/>
      <c r="H3" s="374"/>
      <c r="I3" s="119"/>
      <c r="J3" s="119"/>
      <c r="K3" s="119"/>
      <c r="L3" s="119"/>
      <c r="M3" s="119"/>
      <c r="N3" s="119"/>
      <c r="O3" s="119"/>
    </row>
    <row r="4" spans="1:15" ht="14.25">
      <c r="A4" s="374"/>
      <c r="B4" s="374"/>
      <c r="C4" s="500" t="s">
        <v>173</v>
      </c>
      <c r="D4" s="500"/>
      <c r="E4" s="500"/>
      <c r="F4" s="374"/>
      <c r="G4" s="374"/>
      <c r="H4" s="374"/>
      <c r="I4" s="119"/>
      <c r="J4" s="119"/>
      <c r="K4" s="119"/>
      <c r="L4" s="119"/>
      <c r="M4" s="119"/>
      <c r="N4" s="119"/>
      <c r="O4" s="119"/>
    </row>
    <row r="5" spans="1:15" ht="12.75">
      <c r="A5" s="345"/>
      <c r="B5" s="119"/>
      <c r="C5" s="119"/>
      <c r="D5" s="119"/>
      <c r="E5" s="345" t="s">
        <v>25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s="8" customFormat="1" ht="39" thickBot="1">
      <c r="A6" s="375" t="s">
        <v>26</v>
      </c>
      <c r="B6" s="376" t="s">
        <v>27</v>
      </c>
      <c r="C6" s="377">
        <f>SUM(C7:C10)</f>
        <v>0</v>
      </c>
      <c r="D6" s="378" t="s">
        <v>28</v>
      </c>
      <c r="E6" s="378">
        <v>1</v>
      </c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ht="16.5" thickBot="1">
      <c r="A7" s="345"/>
      <c r="B7" s="119" t="s">
        <v>29</v>
      </c>
      <c r="C7" s="105"/>
      <c r="D7" s="119" t="s">
        <v>28</v>
      </c>
      <c r="E7" s="119" t="e">
        <f>ROUND(C7/C6,3)</f>
        <v>#DIV/0!</v>
      </c>
      <c r="F7" s="119"/>
      <c r="G7" s="119"/>
      <c r="H7" s="119"/>
      <c r="I7" s="379"/>
      <c r="J7" s="380" t="s">
        <v>30</v>
      </c>
      <c r="K7" s="381"/>
      <c r="L7" s="381"/>
      <c r="M7" s="381"/>
      <c r="N7" s="381"/>
      <c r="O7" s="119"/>
    </row>
    <row r="8" spans="1:15" ht="16.5" thickBot="1">
      <c r="A8" s="345"/>
      <c r="B8" s="382" t="s">
        <v>31</v>
      </c>
      <c r="C8" s="105"/>
      <c r="D8" s="119" t="s">
        <v>28</v>
      </c>
      <c r="E8" s="119" t="e">
        <f>ROUND(C8/C6,3)</f>
        <v>#DIV/0!</v>
      </c>
      <c r="F8" s="119"/>
      <c r="G8" s="119"/>
      <c r="H8" s="119"/>
      <c r="I8" s="381"/>
      <c r="J8" s="383"/>
      <c r="K8" s="381"/>
      <c r="L8" s="381"/>
      <c r="M8" s="381"/>
      <c r="N8" s="381"/>
      <c r="O8" s="119"/>
    </row>
    <row r="9" spans="1:15" ht="16.5" thickBot="1">
      <c r="A9" s="345"/>
      <c r="B9" s="382" t="s">
        <v>32</v>
      </c>
      <c r="C9" s="105"/>
      <c r="D9" s="119" t="s">
        <v>28</v>
      </c>
      <c r="E9" s="119" t="e">
        <f>ROUND(C9/C6,3)</f>
        <v>#DIV/0!</v>
      </c>
      <c r="F9" s="119"/>
      <c r="G9" s="119"/>
      <c r="H9" s="119"/>
      <c r="I9" s="384"/>
      <c r="J9" s="380" t="s">
        <v>33</v>
      </c>
      <c r="K9" s="381"/>
      <c r="L9" s="381"/>
      <c r="M9" s="381"/>
      <c r="N9" s="381"/>
      <c r="O9" s="119"/>
    </row>
    <row r="10" spans="1:15" ht="12.75">
      <c r="A10" s="345"/>
      <c r="B10" s="382" t="s">
        <v>34</v>
      </c>
      <c r="C10" s="105"/>
      <c r="D10" s="119" t="s">
        <v>28</v>
      </c>
      <c r="E10" s="119" t="e">
        <f>E6-E7-E8-E9</f>
        <v>#DIV/0!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7.5" customHeight="1">
      <c r="A11" s="345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8" customFormat="1" ht="25.5">
      <c r="A12" s="375" t="s">
        <v>35</v>
      </c>
      <c r="B12" s="385" t="s">
        <v>36</v>
      </c>
      <c r="C12" s="386">
        <f>SUM(C13:C16)</f>
        <v>0</v>
      </c>
      <c r="D12" s="378" t="s">
        <v>37</v>
      </c>
      <c r="E12" s="378"/>
      <c r="F12" s="387" t="s">
        <v>38</v>
      </c>
      <c r="G12" s="388" t="e">
        <f>ROUND(C6/C12*1000,1)</f>
        <v>#DIV/0!</v>
      </c>
      <c r="H12" s="378" t="s">
        <v>28</v>
      </c>
      <c r="I12" s="378"/>
      <c r="J12" s="378"/>
      <c r="K12" s="378"/>
      <c r="L12" s="378"/>
      <c r="M12" s="378"/>
      <c r="N12" s="378"/>
      <c r="O12" s="378"/>
    </row>
    <row r="13" spans="1:15" ht="12.75">
      <c r="A13" s="345"/>
      <c r="B13" s="119" t="s">
        <v>39</v>
      </c>
      <c r="C13" s="105"/>
      <c r="D13" s="119" t="s">
        <v>37</v>
      </c>
      <c r="E13" s="119"/>
      <c r="F13" s="389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12.75">
      <c r="A14" s="345"/>
      <c r="B14" s="382" t="s">
        <v>40</v>
      </c>
      <c r="C14" s="105"/>
      <c r="D14" s="119" t="s">
        <v>37</v>
      </c>
      <c r="E14" s="119"/>
      <c r="F14" s="38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2.75">
      <c r="A15" s="345"/>
      <c r="B15" s="382" t="s">
        <v>41</v>
      </c>
      <c r="C15" s="105"/>
      <c r="D15" s="119" t="s">
        <v>37</v>
      </c>
      <c r="E15" s="119"/>
      <c r="F15" s="38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12.75">
      <c r="A16" s="345"/>
      <c r="B16" s="382" t="s">
        <v>42</v>
      </c>
      <c r="C16" s="105"/>
      <c r="D16" s="119" t="s">
        <v>37</v>
      </c>
      <c r="E16" s="119"/>
      <c r="F16" s="390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ht="12.75">
      <c r="A17" s="345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s="10" customFormat="1" ht="12.75">
      <c r="A18" s="391" t="s">
        <v>43</v>
      </c>
      <c r="B18" s="392" t="s">
        <v>44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</row>
    <row r="19" spans="1:15" ht="12.75">
      <c r="A19" s="345"/>
      <c r="B19" s="119" t="s">
        <v>39</v>
      </c>
      <c r="C19" s="393" t="e">
        <f>C13/E13</f>
        <v>#DIV/0!</v>
      </c>
      <c r="D19" s="119" t="s">
        <v>45</v>
      </c>
      <c r="E19" s="394" t="s">
        <v>46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ht="12.75">
      <c r="A20" s="345"/>
      <c r="B20" s="382" t="s">
        <v>40</v>
      </c>
      <c r="C20" s="395" t="e">
        <f>C14/E14</f>
        <v>#DIV/0!</v>
      </c>
      <c r="D20" s="119" t="s">
        <v>45</v>
      </c>
      <c r="E20" s="394" t="s">
        <v>46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12.75">
      <c r="A21" s="345"/>
      <c r="B21" s="382" t="s">
        <v>41</v>
      </c>
      <c r="C21" s="395" t="e">
        <f>C15/E15</f>
        <v>#DIV/0!</v>
      </c>
      <c r="D21" s="119" t="s">
        <v>45</v>
      </c>
      <c r="E21" s="394" t="s">
        <v>46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ht="12.75">
      <c r="A22" s="345"/>
      <c r="B22" s="382" t="s">
        <v>42</v>
      </c>
      <c r="C22" s="395" t="e">
        <f>C16/E16</f>
        <v>#DIV/0!</v>
      </c>
      <c r="D22" s="119" t="s">
        <v>45</v>
      </c>
      <c r="E22" s="394" t="s">
        <v>46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8.25" customHeight="1">
      <c r="A23" s="345"/>
      <c r="B23" s="382"/>
      <c r="C23" s="396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12.75">
      <c r="A24" s="345"/>
      <c r="B24" s="397"/>
      <c r="C24" s="119"/>
      <c r="D24" s="119"/>
      <c r="E24" s="345" t="s">
        <v>47</v>
      </c>
      <c r="F24" s="345" t="s">
        <v>25</v>
      </c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s="10" customFormat="1" ht="12.75">
      <c r="A25" s="391" t="s">
        <v>48</v>
      </c>
      <c r="B25" s="294" t="s">
        <v>49</v>
      </c>
      <c r="C25" s="398">
        <f>C6</f>
        <v>0</v>
      </c>
      <c r="D25" s="294" t="s">
        <v>28</v>
      </c>
      <c r="E25" s="398">
        <f>C12</f>
        <v>0</v>
      </c>
      <c r="F25" s="398">
        <v>1</v>
      </c>
      <c r="G25" s="294"/>
      <c r="H25" s="294"/>
      <c r="I25" s="294"/>
      <c r="J25" s="294"/>
      <c r="K25" s="294"/>
      <c r="L25" s="294"/>
      <c r="M25" s="294"/>
      <c r="N25" s="294"/>
      <c r="O25" s="294"/>
    </row>
    <row r="26" spans="1:15" ht="12.75">
      <c r="A26" s="345"/>
      <c r="B26" s="119" t="s">
        <v>50</v>
      </c>
      <c r="C26" s="326">
        <f>C25-C27</f>
        <v>0</v>
      </c>
      <c r="D26" s="119" t="s">
        <v>28</v>
      </c>
      <c r="E26" s="399" t="e">
        <f>ROUND(C26/G12*1000,0)</f>
        <v>#DIV/0!</v>
      </c>
      <c r="F26" s="399" t="e">
        <f>ROUND(E26/E25,3)</f>
        <v>#DIV/0!</v>
      </c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2.75">
      <c r="A27" s="345"/>
      <c r="B27" s="119" t="s">
        <v>51</v>
      </c>
      <c r="C27" s="326"/>
      <c r="D27" s="119" t="s">
        <v>28</v>
      </c>
      <c r="E27" s="399" t="e">
        <f>ROUND(C27/G12*1000,0)</f>
        <v>#DIV/0!</v>
      </c>
      <c r="F27" s="399" t="e">
        <f>ROUND(E27/E25,3)</f>
        <v>#DIV/0!</v>
      </c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2.75">
      <c r="A28" s="345"/>
      <c r="B28" s="119" t="s">
        <v>52</v>
      </c>
      <c r="C28" s="326"/>
      <c r="D28" s="119" t="s">
        <v>28</v>
      </c>
      <c r="E28" s="399" t="e">
        <f>E25-E26-E27</f>
        <v>#DIV/0!</v>
      </c>
      <c r="F28" s="399" t="e">
        <f>F25-F26-F27</f>
        <v>#DIV/0!</v>
      </c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2.75">
      <c r="A29" s="345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s="8" customFormat="1" ht="38.25">
      <c r="A30" s="375" t="s">
        <v>53</v>
      </c>
      <c r="B30" s="385" t="s">
        <v>54</v>
      </c>
      <c r="C30" s="386">
        <f>C31+C35+C39+C43</f>
        <v>0</v>
      </c>
      <c r="D30" s="378" t="s">
        <v>37</v>
      </c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</row>
    <row r="31" spans="1:15" ht="12.75">
      <c r="A31" s="345"/>
      <c r="B31" s="119" t="s">
        <v>39</v>
      </c>
      <c r="C31" s="105">
        <f>C13</f>
        <v>0</v>
      </c>
      <c r="D31" s="119" t="s">
        <v>37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2.75">
      <c r="A32" s="345"/>
      <c r="B32" s="400" t="s">
        <v>55</v>
      </c>
      <c r="C32" s="401">
        <f>C31-C33</f>
        <v>0</v>
      </c>
      <c r="D32" s="402" t="s">
        <v>37</v>
      </c>
      <c r="E32" s="345" t="s">
        <v>56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2.75">
      <c r="A33" s="345"/>
      <c r="B33" s="400" t="s">
        <v>57</v>
      </c>
      <c r="C33" s="401"/>
      <c r="D33" s="402" t="s">
        <v>37</v>
      </c>
      <c r="E33" s="501">
        <f>C33+C34</f>
        <v>0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2.75">
      <c r="A34" s="345"/>
      <c r="B34" s="400" t="s">
        <v>58</v>
      </c>
      <c r="C34" s="401">
        <v>0</v>
      </c>
      <c r="D34" s="402" t="s">
        <v>37</v>
      </c>
      <c r="E34" s="501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12.75">
      <c r="A35" s="345"/>
      <c r="B35" s="382" t="s">
        <v>40</v>
      </c>
      <c r="C35" s="401">
        <f>C14</f>
        <v>0</v>
      </c>
      <c r="D35" s="119" t="s">
        <v>37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12.75">
      <c r="A36" s="345"/>
      <c r="B36" s="400" t="s">
        <v>55</v>
      </c>
      <c r="C36" s="401">
        <f>C35-C37</f>
        <v>0</v>
      </c>
      <c r="D36" s="402" t="s">
        <v>37</v>
      </c>
      <c r="E36" s="345" t="s">
        <v>56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.75">
      <c r="A37" s="345"/>
      <c r="B37" s="400" t="s">
        <v>57</v>
      </c>
      <c r="C37" s="401"/>
      <c r="D37" s="402" t="s">
        <v>37</v>
      </c>
      <c r="E37" s="501">
        <f>C37+C38</f>
        <v>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1:15" ht="12.75">
      <c r="A38" s="345"/>
      <c r="B38" s="400" t="s">
        <v>58</v>
      </c>
      <c r="C38" s="401">
        <v>0</v>
      </c>
      <c r="D38" s="402" t="s">
        <v>37</v>
      </c>
      <c r="E38" s="501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ht="12.75">
      <c r="A39" s="345"/>
      <c r="B39" s="382" t="s">
        <v>41</v>
      </c>
      <c r="C39" s="401">
        <f>C15</f>
        <v>0</v>
      </c>
      <c r="D39" s="119" t="s">
        <v>37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ht="12.75">
      <c r="A40" s="345"/>
      <c r="B40" s="400" t="s">
        <v>55</v>
      </c>
      <c r="C40" s="401">
        <f>C39-C41</f>
        <v>0</v>
      </c>
      <c r="D40" s="403" t="s">
        <v>37</v>
      </c>
      <c r="E40" s="345" t="s">
        <v>56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 ht="12.75">
      <c r="A41" s="345"/>
      <c r="B41" s="400" t="s">
        <v>57</v>
      </c>
      <c r="C41" s="401"/>
      <c r="D41" s="403" t="s">
        <v>37</v>
      </c>
      <c r="E41" s="501">
        <f>C41+C42</f>
        <v>0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12.75">
      <c r="A42" s="345"/>
      <c r="B42" s="400" t="s">
        <v>58</v>
      </c>
      <c r="C42" s="401">
        <v>0</v>
      </c>
      <c r="D42" s="403" t="s">
        <v>37</v>
      </c>
      <c r="E42" s="501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12.75">
      <c r="A43" s="345"/>
      <c r="B43" s="382" t="s">
        <v>42</v>
      </c>
      <c r="C43" s="401">
        <f>C16</f>
        <v>0</v>
      </c>
      <c r="D43" s="119" t="s">
        <v>37</v>
      </c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 ht="12.75">
      <c r="A44" s="345"/>
      <c r="B44" s="400" t="s">
        <v>55</v>
      </c>
      <c r="C44" s="401">
        <f>C43-C45</f>
        <v>0</v>
      </c>
      <c r="D44" s="403" t="s">
        <v>37</v>
      </c>
      <c r="E44" s="345" t="s">
        <v>56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12.75">
      <c r="A45" s="345"/>
      <c r="B45" s="400" t="s">
        <v>57</v>
      </c>
      <c r="C45" s="401"/>
      <c r="D45" s="403" t="s">
        <v>37</v>
      </c>
      <c r="E45" s="501">
        <f>C45+C46</f>
        <v>0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12.75">
      <c r="A46" s="345"/>
      <c r="B46" s="400" t="s">
        <v>58</v>
      </c>
      <c r="C46" s="401">
        <v>0</v>
      </c>
      <c r="D46" s="403" t="s">
        <v>37</v>
      </c>
      <c r="E46" s="501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ht="12.75">
      <c r="A47" s="345"/>
      <c r="B47" s="119"/>
      <c r="C47" s="112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s="8" customFormat="1" ht="38.25">
      <c r="A48" s="375" t="s">
        <v>59</v>
      </c>
      <c r="B48" s="376" t="s">
        <v>60</v>
      </c>
      <c r="C48" s="377">
        <f>C49+C50+C51+C52</f>
        <v>0</v>
      </c>
      <c r="D48" s="378" t="s">
        <v>37</v>
      </c>
      <c r="E48" s="404" t="s">
        <v>25</v>
      </c>
      <c r="F48" s="405" t="s">
        <v>46</v>
      </c>
      <c r="G48" s="378"/>
      <c r="H48" s="378"/>
      <c r="I48" s="378"/>
      <c r="J48" s="378"/>
      <c r="K48" s="378"/>
      <c r="L48" s="378"/>
      <c r="M48" s="378"/>
      <c r="N48" s="378"/>
      <c r="O48" s="378"/>
    </row>
    <row r="49" spans="1:15" ht="12.75">
      <c r="A49" s="345"/>
      <c r="B49" s="119" t="s">
        <v>39</v>
      </c>
      <c r="C49" s="105"/>
      <c r="D49" s="119" t="s">
        <v>37</v>
      </c>
      <c r="E49" s="399" t="e">
        <f>ROUND(C49/C31,3)</f>
        <v>#DIV/0!</v>
      </c>
      <c r="F49" s="405" t="s">
        <v>46</v>
      </c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12.75">
      <c r="A50" s="345"/>
      <c r="B50" s="382" t="s">
        <v>40</v>
      </c>
      <c r="C50" s="105"/>
      <c r="D50" s="119" t="s">
        <v>45</v>
      </c>
      <c r="E50" s="399" t="e">
        <f>ROUND(C50/C35,3)</f>
        <v>#DIV/0!</v>
      </c>
      <c r="F50" s="405" t="s">
        <v>46</v>
      </c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2.75">
      <c r="A51" s="345"/>
      <c r="B51" s="382" t="s">
        <v>41</v>
      </c>
      <c r="C51" s="105"/>
      <c r="D51" s="119" t="s">
        <v>37</v>
      </c>
      <c r="E51" s="399" t="e">
        <f>ROUND(C51/C39,3)</f>
        <v>#DIV/0!</v>
      </c>
      <c r="F51" s="405" t="s">
        <v>46</v>
      </c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t="12.75">
      <c r="A52" s="345"/>
      <c r="B52" s="382" t="s">
        <v>42</v>
      </c>
      <c r="C52" s="105"/>
      <c r="D52" s="119" t="s">
        <v>45</v>
      </c>
      <c r="E52" s="399" t="e">
        <f>ROUND(C52/C43,3)</f>
        <v>#DIV/0!</v>
      </c>
      <c r="F52" s="405" t="s">
        <v>46</v>
      </c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ht="12.75">
      <c r="A53" s="345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12.75">
      <c r="A54" s="345" t="s">
        <v>61</v>
      </c>
      <c r="B54" s="392" t="s">
        <v>205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15" ht="12.75">
      <c r="A55" s="345"/>
      <c r="B55" s="392"/>
      <c r="C55" s="345" t="s">
        <v>62</v>
      </c>
      <c r="D55" s="345" t="s">
        <v>63</v>
      </c>
      <c r="E55" s="345" t="s">
        <v>64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1:15" ht="12.75">
      <c r="A56" s="345"/>
      <c r="B56" s="406" t="s">
        <v>82</v>
      </c>
      <c r="C56" s="326"/>
      <c r="D56" s="326"/>
      <c r="E56" s="326"/>
      <c r="F56" s="119" t="s">
        <v>65</v>
      </c>
      <c r="G56" s="119"/>
      <c r="H56" s="119"/>
      <c r="I56" s="159" t="e">
        <f>C19</f>
        <v>#DIV/0!</v>
      </c>
      <c r="J56" s="119"/>
      <c r="K56" s="119"/>
      <c r="L56" s="119"/>
      <c r="M56" s="119"/>
      <c r="N56" s="119"/>
      <c r="O56" s="119"/>
    </row>
    <row r="57" spans="1:15" ht="12.75">
      <c r="A57" s="345"/>
      <c r="B57" s="406" t="s">
        <v>66</v>
      </c>
      <c r="C57" s="326"/>
      <c r="D57" s="326"/>
      <c r="E57" s="326"/>
      <c r="F57" s="119" t="s">
        <v>65</v>
      </c>
      <c r="G57" s="119"/>
      <c r="H57" s="119"/>
      <c r="I57" s="159" t="e">
        <f>C20</f>
        <v>#DIV/0!</v>
      </c>
      <c r="J57" s="119"/>
      <c r="K57" s="119"/>
      <c r="L57" s="119"/>
      <c r="M57" s="119"/>
      <c r="N57" s="119"/>
      <c r="O57" s="119"/>
    </row>
    <row r="58" spans="1:15" ht="12.75">
      <c r="A58" s="345"/>
      <c r="B58" s="406" t="s">
        <v>67</v>
      </c>
      <c r="C58" s="326"/>
      <c r="D58" s="326"/>
      <c r="E58" s="326"/>
      <c r="F58" s="119" t="s">
        <v>65</v>
      </c>
      <c r="G58" s="119"/>
      <c r="H58" s="119"/>
      <c r="I58" s="159" t="e">
        <f>C21</f>
        <v>#DIV/0!</v>
      </c>
      <c r="J58" s="119"/>
      <c r="K58" s="119"/>
      <c r="L58" s="119"/>
      <c r="M58" s="119"/>
      <c r="N58" s="119"/>
      <c r="O58" s="119"/>
    </row>
    <row r="59" spans="1:15" ht="12.75">
      <c r="A59" s="345"/>
      <c r="B59" s="406" t="s">
        <v>128</v>
      </c>
      <c r="C59" s="326"/>
      <c r="D59" s="326"/>
      <c r="E59" s="326"/>
      <c r="F59" s="119" t="s">
        <v>65</v>
      </c>
      <c r="G59" s="119"/>
      <c r="H59" s="119"/>
      <c r="I59" s="396" t="e">
        <f>C22</f>
        <v>#DIV/0!</v>
      </c>
      <c r="J59" s="119"/>
      <c r="K59" s="119"/>
      <c r="L59" s="119"/>
      <c r="M59" s="119"/>
      <c r="N59" s="119"/>
      <c r="O59" s="119"/>
    </row>
    <row r="60" spans="1:15" ht="12.75">
      <c r="A60" s="345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s="10" customFormat="1" ht="12.75">
      <c r="A61" s="391" t="s">
        <v>68</v>
      </c>
      <c r="B61" s="392" t="s">
        <v>233</v>
      </c>
      <c r="C61" s="294"/>
      <c r="D61" s="294"/>
      <c r="E61" s="294"/>
      <c r="F61" s="294"/>
      <c r="G61" s="294"/>
      <c r="H61" s="507"/>
      <c r="I61" s="507"/>
      <c r="J61" s="294"/>
      <c r="K61" s="508"/>
      <c r="L61" s="508"/>
      <c r="M61" s="294"/>
      <c r="N61" s="294"/>
      <c r="O61" s="294"/>
    </row>
    <row r="62" spans="1:15" s="10" customFormat="1" ht="12.75">
      <c r="A62" s="391"/>
      <c r="B62" s="502"/>
      <c r="C62" s="497" t="s">
        <v>69</v>
      </c>
      <c r="D62" s="497"/>
      <c r="E62" s="497"/>
      <c r="F62" s="497"/>
      <c r="G62" s="497"/>
      <c r="H62" s="497" t="s">
        <v>70</v>
      </c>
      <c r="I62" s="497"/>
      <c r="J62" s="497"/>
      <c r="K62" s="497" t="s">
        <v>84</v>
      </c>
      <c r="L62" s="497"/>
      <c r="M62" s="497"/>
      <c r="N62" s="497"/>
      <c r="O62" s="497"/>
    </row>
    <row r="63" spans="1:15" s="10" customFormat="1" ht="12.75">
      <c r="A63" s="391"/>
      <c r="B63" s="503"/>
      <c r="C63" s="497" t="s">
        <v>71</v>
      </c>
      <c r="D63" s="497" t="s">
        <v>72</v>
      </c>
      <c r="E63" s="497"/>
      <c r="F63" s="497"/>
      <c r="G63" s="497"/>
      <c r="H63" s="497" t="s">
        <v>71</v>
      </c>
      <c r="I63" s="497" t="s">
        <v>73</v>
      </c>
      <c r="J63" s="497"/>
      <c r="K63" s="497" t="s">
        <v>71</v>
      </c>
      <c r="L63" s="497" t="s">
        <v>72</v>
      </c>
      <c r="M63" s="497"/>
      <c r="N63" s="497"/>
      <c r="O63" s="497"/>
    </row>
    <row r="64" spans="1:15" s="10" customFormat="1" ht="12.75">
      <c r="A64" s="391"/>
      <c r="B64" s="503"/>
      <c r="C64" s="497"/>
      <c r="D64" s="497" t="s">
        <v>74</v>
      </c>
      <c r="E64" s="497"/>
      <c r="F64" s="497" t="s">
        <v>75</v>
      </c>
      <c r="G64" s="497"/>
      <c r="H64" s="497"/>
      <c r="I64" s="498" t="s">
        <v>74</v>
      </c>
      <c r="J64" s="498" t="s">
        <v>75</v>
      </c>
      <c r="K64" s="497"/>
      <c r="L64" s="497" t="s">
        <v>74</v>
      </c>
      <c r="M64" s="497"/>
      <c r="N64" s="497" t="s">
        <v>75</v>
      </c>
      <c r="O64" s="497"/>
    </row>
    <row r="65" spans="1:15" s="10" customFormat="1" ht="45" customHeight="1">
      <c r="A65" s="391"/>
      <c r="B65" s="504"/>
      <c r="C65" s="497"/>
      <c r="D65" s="407" t="s">
        <v>76</v>
      </c>
      <c r="E65" s="407" t="s">
        <v>77</v>
      </c>
      <c r="F65" s="407" t="s">
        <v>76</v>
      </c>
      <c r="G65" s="407" t="s">
        <v>77</v>
      </c>
      <c r="H65" s="497"/>
      <c r="I65" s="498"/>
      <c r="J65" s="498"/>
      <c r="K65" s="497"/>
      <c r="L65" s="407" t="s">
        <v>76</v>
      </c>
      <c r="M65" s="407" t="s">
        <v>77</v>
      </c>
      <c r="N65" s="407" t="s">
        <v>76</v>
      </c>
      <c r="O65" s="407" t="s">
        <v>77</v>
      </c>
    </row>
    <row r="66" spans="1:15" s="10" customFormat="1" ht="12.75">
      <c r="A66" s="391"/>
      <c r="B66" s="408" t="s">
        <v>78</v>
      </c>
      <c r="C66" s="409" t="e">
        <f>ROUND(K66/H66,8)</f>
        <v>#DIV/0!</v>
      </c>
      <c r="D66" s="107">
        <f>D67</f>
        <v>75</v>
      </c>
      <c r="E66" s="409" t="e">
        <f>C66-D66</f>
        <v>#DIV/0!</v>
      </c>
      <c r="F66" s="410" t="e">
        <f aca="true" t="shared" si="0" ref="F66:F80">IF(C66&gt;110,110,IF(C66&lt;110,C66))</f>
        <v>#DIV/0!</v>
      </c>
      <c r="G66" s="410" t="e">
        <f>C66-F66</f>
        <v>#DIV/0!</v>
      </c>
      <c r="H66" s="107">
        <f aca="true" t="shared" si="1" ref="H66:O66">SUM(H67:H70)</f>
        <v>0</v>
      </c>
      <c r="I66" s="107">
        <f t="shared" si="1"/>
        <v>0</v>
      </c>
      <c r="J66" s="107">
        <f t="shared" si="1"/>
        <v>0</v>
      </c>
      <c r="K66" s="411">
        <f>SUM(K67:K70)</f>
        <v>0</v>
      </c>
      <c r="L66" s="412">
        <f t="shared" si="1"/>
        <v>0</v>
      </c>
      <c r="M66" s="413">
        <f t="shared" si="1"/>
        <v>0</v>
      </c>
      <c r="N66" s="413">
        <f t="shared" si="1"/>
        <v>0</v>
      </c>
      <c r="O66" s="413">
        <f t="shared" si="1"/>
        <v>0</v>
      </c>
    </row>
    <row r="67" spans="1:15" ht="12.75">
      <c r="A67" s="345"/>
      <c r="B67" s="414" t="s">
        <v>79</v>
      </c>
      <c r="C67" s="399">
        <f>C56</f>
        <v>0</v>
      </c>
      <c r="D67" s="399">
        <v>75</v>
      </c>
      <c r="E67" s="399">
        <f aca="true" t="shared" si="2" ref="E67:E80">C67-D67</f>
        <v>-75</v>
      </c>
      <c r="F67" s="415">
        <f t="shared" si="0"/>
        <v>0</v>
      </c>
      <c r="G67" s="399">
        <f aca="true" t="shared" si="3" ref="G67:G75">C67-F67</f>
        <v>0</v>
      </c>
      <c r="H67" s="399">
        <f>C32</f>
        <v>0</v>
      </c>
      <c r="I67" s="399">
        <f>H67-J67</f>
        <v>0</v>
      </c>
      <c r="J67" s="105">
        <f>C49-J72</f>
        <v>0</v>
      </c>
      <c r="K67" s="416">
        <f>SUM(L67:O67)</f>
        <v>0</v>
      </c>
      <c r="L67" s="417">
        <f>ROUND(D67*I67,4)</f>
        <v>0</v>
      </c>
      <c r="M67" s="417">
        <f>ROUND(E67*I67,4)</f>
        <v>0</v>
      </c>
      <c r="N67" s="417">
        <f>ROUND(F67*J67,4)</f>
        <v>0</v>
      </c>
      <c r="O67" s="417">
        <f>ROUND(G67*J67,4)</f>
        <v>0</v>
      </c>
    </row>
    <row r="68" spans="1:15" ht="12.75">
      <c r="A68" s="345"/>
      <c r="B68" s="414" t="s">
        <v>40</v>
      </c>
      <c r="C68" s="399">
        <f>C57</f>
        <v>0</v>
      </c>
      <c r="D68" s="399">
        <v>75</v>
      </c>
      <c r="E68" s="399">
        <f t="shared" si="2"/>
        <v>-75</v>
      </c>
      <c r="F68" s="415">
        <f t="shared" si="0"/>
        <v>0</v>
      </c>
      <c r="G68" s="399">
        <f t="shared" si="3"/>
        <v>0</v>
      </c>
      <c r="H68" s="399">
        <f>C36</f>
        <v>0</v>
      </c>
      <c r="I68" s="399">
        <f>H68-J68</f>
        <v>0</v>
      </c>
      <c r="J68" s="105">
        <f>C50-J73</f>
        <v>0</v>
      </c>
      <c r="K68" s="416">
        <f>SUM(L68:O68)</f>
        <v>0</v>
      </c>
      <c r="L68" s="417">
        <f>ROUND(D68*I68,4)</f>
        <v>0</v>
      </c>
      <c r="M68" s="417">
        <f aca="true" t="shared" si="4" ref="M68:N70">ROUND(E68*I68,4)</f>
        <v>0</v>
      </c>
      <c r="N68" s="417">
        <f t="shared" si="4"/>
        <v>0</v>
      </c>
      <c r="O68" s="417">
        <f>ROUND(G68*J68,4)</f>
        <v>0</v>
      </c>
    </row>
    <row r="69" spans="1:15" ht="12.75">
      <c r="A69" s="345"/>
      <c r="B69" s="414" t="s">
        <v>41</v>
      </c>
      <c r="C69" s="399">
        <f>C58</f>
        <v>0</v>
      </c>
      <c r="D69" s="399">
        <v>75</v>
      </c>
      <c r="E69" s="399">
        <f t="shared" si="2"/>
        <v>-75</v>
      </c>
      <c r="F69" s="415">
        <f t="shared" si="0"/>
        <v>0</v>
      </c>
      <c r="G69" s="399">
        <f t="shared" si="3"/>
        <v>0</v>
      </c>
      <c r="H69" s="399">
        <f>C40</f>
        <v>0</v>
      </c>
      <c r="I69" s="399">
        <f>H69-J69</f>
        <v>0</v>
      </c>
      <c r="J69" s="105">
        <f>C51-J74</f>
        <v>0</v>
      </c>
      <c r="K69" s="416">
        <f>SUM(L69:O69)</f>
        <v>0</v>
      </c>
      <c r="L69" s="417">
        <f>ROUND(D69*I69,4)</f>
        <v>0</v>
      </c>
      <c r="M69" s="417">
        <f t="shared" si="4"/>
        <v>0</v>
      </c>
      <c r="N69" s="417">
        <f t="shared" si="4"/>
        <v>0</v>
      </c>
      <c r="O69" s="417">
        <f>ROUND(G69*J69,4)</f>
        <v>0</v>
      </c>
    </row>
    <row r="70" spans="1:15" ht="12.75">
      <c r="A70" s="345"/>
      <c r="B70" s="414" t="s">
        <v>42</v>
      </c>
      <c r="C70" s="399">
        <f>C59</f>
        <v>0</v>
      </c>
      <c r="D70" s="399">
        <v>75</v>
      </c>
      <c r="E70" s="399">
        <f t="shared" si="2"/>
        <v>-75</v>
      </c>
      <c r="F70" s="415">
        <f t="shared" si="0"/>
        <v>0</v>
      </c>
      <c r="G70" s="399">
        <f t="shared" si="3"/>
        <v>0</v>
      </c>
      <c r="H70" s="399">
        <f>C44</f>
        <v>0</v>
      </c>
      <c r="I70" s="399">
        <f>H70-J70</f>
        <v>0</v>
      </c>
      <c r="J70" s="105">
        <f>C52-J75</f>
        <v>0</v>
      </c>
      <c r="K70" s="416">
        <f>SUM(L70:O70)</f>
        <v>0</v>
      </c>
      <c r="L70" s="417">
        <f>ROUND(D70*I70,4)</f>
        <v>0</v>
      </c>
      <c r="M70" s="417">
        <f t="shared" si="4"/>
        <v>0</v>
      </c>
      <c r="N70" s="417">
        <f t="shared" si="4"/>
        <v>0</v>
      </c>
      <c r="O70" s="417">
        <f>ROUND(G70*J70,4)</f>
        <v>0</v>
      </c>
    </row>
    <row r="71" spans="1:15" s="10" customFormat="1" ht="12.75">
      <c r="A71" s="391"/>
      <c r="B71" s="408" t="s">
        <v>80</v>
      </c>
      <c r="C71" s="409" t="e">
        <f>ROUND(K71/H71,8)</f>
        <v>#DIV/0!</v>
      </c>
      <c r="D71" s="107">
        <f>D72</f>
        <v>75</v>
      </c>
      <c r="E71" s="409" t="e">
        <f>C71-D71</f>
        <v>#DIV/0!</v>
      </c>
      <c r="F71" s="410" t="e">
        <f t="shared" si="0"/>
        <v>#DIV/0!</v>
      </c>
      <c r="G71" s="410" t="e">
        <f>C71-F71</f>
        <v>#DIV/0!</v>
      </c>
      <c r="H71" s="107">
        <f aca="true" t="shared" si="5" ref="H71:O71">SUM(H72:H75)</f>
        <v>0</v>
      </c>
      <c r="I71" s="107">
        <f t="shared" si="5"/>
        <v>0</v>
      </c>
      <c r="J71" s="106">
        <f>J72+J73+J74+J75</f>
        <v>0</v>
      </c>
      <c r="K71" s="413">
        <f>SUM(K72:K75)</f>
        <v>0</v>
      </c>
      <c r="L71" s="412">
        <f t="shared" si="5"/>
        <v>0</v>
      </c>
      <c r="M71" s="412">
        <f t="shared" si="5"/>
        <v>0</v>
      </c>
      <c r="N71" s="413">
        <f t="shared" si="5"/>
        <v>0</v>
      </c>
      <c r="O71" s="412">
        <f t="shared" si="5"/>
        <v>0</v>
      </c>
    </row>
    <row r="72" spans="1:15" ht="12.75">
      <c r="A72" s="345"/>
      <c r="B72" s="414" t="s">
        <v>79</v>
      </c>
      <c r="C72" s="399">
        <f>D56</f>
        <v>0</v>
      </c>
      <c r="D72" s="399">
        <v>75</v>
      </c>
      <c r="E72" s="399">
        <f t="shared" si="2"/>
        <v>-75</v>
      </c>
      <c r="F72" s="415">
        <f t="shared" si="0"/>
        <v>0</v>
      </c>
      <c r="G72" s="399">
        <f t="shared" si="3"/>
        <v>0</v>
      </c>
      <c r="H72" s="399">
        <f>C33</f>
        <v>0</v>
      </c>
      <c r="I72" s="399">
        <f>H72-J72</f>
        <v>0</v>
      </c>
      <c r="J72" s="105"/>
      <c r="K72" s="416">
        <f>SUM(L72:O72)</f>
        <v>0</v>
      </c>
      <c r="L72" s="417">
        <f>ROUND(D72*I72,4)</f>
        <v>0</v>
      </c>
      <c r="M72" s="417">
        <f aca="true" t="shared" si="6" ref="M72:N75">ROUND(E72*I72,4)</f>
        <v>0</v>
      </c>
      <c r="N72" s="417">
        <f t="shared" si="6"/>
        <v>0</v>
      </c>
      <c r="O72" s="417">
        <f>ROUND(G72*J72,4)</f>
        <v>0</v>
      </c>
    </row>
    <row r="73" spans="1:15" ht="12.75">
      <c r="A73" s="345"/>
      <c r="B73" s="414" t="s">
        <v>40</v>
      </c>
      <c r="C73" s="399">
        <f>D57</f>
        <v>0</v>
      </c>
      <c r="D73" s="399">
        <v>75</v>
      </c>
      <c r="E73" s="399">
        <f t="shared" si="2"/>
        <v>-75</v>
      </c>
      <c r="F73" s="415">
        <f>IF(C73&gt;110,110,IF(C73&lt;110,C73))</f>
        <v>0</v>
      </c>
      <c r="G73" s="399">
        <f t="shared" si="3"/>
        <v>0</v>
      </c>
      <c r="H73" s="399">
        <f>C37</f>
        <v>0</v>
      </c>
      <c r="I73" s="399">
        <f>H73-J73</f>
        <v>0</v>
      </c>
      <c r="J73" s="105"/>
      <c r="K73" s="416">
        <f>SUM(L73:O73)</f>
        <v>0</v>
      </c>
      <c r="L73" s="417">
        <f>ROUND(D73*I73,4)</f>
        <v>0</v>
      </c>
      <c r="M73" s="417">
        <f t="shared" si="6"/>
        <v>0</v>
      </c>
      <c r="N73" s="417">
        <f t="shared" si="6"/>
        <v>0</v>
      </c>
      <c r="O73" s="417">
        <f>ROUND(G73*J73,4)</f>
        <v>0</v>
      </c>
    </row>
    <row r="74" spans="1:15" ht="12.75">
      <c r="A74" s="345"/>
      <c r="B74" s="414" t="s">
        <v>41</v>
      </c>
      <c r="C74" s="399">
        <f>D58</f>
        <v>0</v>
      </c>
      <c r="D74" s="399">
        <v>75</v>
      </c>
      <c r="E74" s="399">
        <f t="shared" si="2"/>
        <v>-75</v>
      </c>
      <c r="F74" s="415">
        <f t="shared" si="0"/>
        <v>0</v>
      </c>
      <c r="G74" s="399">
        <f t="shared" si="3"/>
        <v>0</v>
      </c>
      <c r="H74" s="399">
        <f>C41</f>
        <v>0</v>
      </c>
      <c r="I74" s="399">
        <f>H74-J74</f>
        <v>0</v>
      </c>
      <c r="J74" s="105"/>
      <c r="K74" s="416">
        <f>SUM(L74:O74)</f>
        <v>0</v>
      </c>
      <c r="L74" s="417">
        <f>ROUND(D74*I74,4)</f>
        <v>0</v>
      </c>
      <c r="M74" s="417">
        <f t="shared" si="6"/>
        <v>0</v>
      </c>
      <c r="N74" s="417">
        <f t="shared" si="6"/>
        <v>0</v>
      </c>
      <c r="O74" s="417">
        <f>ROUND(G74*J74,4)</f>
        <v>0</v>
      </c>
    </row>
    <row r="75" spans="1:15" ht="12.75">
      <c r="A75" s="345"/>
      <c r="B75" s="414" t="s">
        <v>42</v>
      </c>
      <c r="C75" s="399">
        <f>D59</f>
        <v>0</v>
      </c>
      <c r="D75" s="399">
        <v>75</v>
      </c>
      <c r="E75" s="399">
        <f t="shared" si="2"/>
        <v>-75</v>
      </c>
      <c r="F75" s="415">
        <f t="shared" si="0"/>
        <v>0</v>
      </c>
      <c r="G75" s="399">
        <f t="shared" si="3"/>
        <v>0</v>
      </c>
      <c r="H75" s="399">
        <f>C45</f>
        <v>0</v>
      </c>
      <c r="I75" s="399">
        <f>H75-J75</f>
        <v>0</v>
      </c>
      <c r="J75" s="105"/>
      <c r="K75" s="416">
        <f>SUM(L75:O75)</f>
        <v>0</v>
      </c>
      <c r="L75" s="417">
        <f>ROUND(D75*I75,4)</f>
        <v>0</v>
      </c>
      <c r="M75" s="417">
        <f t="shared" si="6"/>
        <v>0</v>
      </c>
      <c r="N75" s="417">
        <f t="shared" si="6"/>
        <v>0</v>
      </c>
      <c r="O75" s="417">
        <f>ROUND(G75*J75,4)</f>
        <v>0</v>
      </c>
    </row>
    <row r="76" spans="1:15" s="10" customFormat="1" ht="12.75">
      <c r="A76" s="391"/>
      <c r="B76" s="408" t="s">
        <v>174</v>
      </c>
      <c r="C76" s="409">
        <v>0</v>
      </c>
      <c r="D76" s="107">
        <f>D77</f>
        <v>75</v>
      </c>
      <c r="E76" s="418">
        <v>0</v>
      </c>
      <c r="F76" s="410">
        <f t="shared" si="0"/>
        <v>0</v>
      </c>
      <c r="G76" s="409">
        <v>0</v>
      </c>
      <c r="H76" s="107">
        <f aca="true" t="shared" si="7" ref="H76:O76">SUM(H77:H80)</f>
        <v>0</v>
      </c>
      <c r="I76" s="107">
        <v>0</v>
      </c>
      <c r="J76" s="107">
        <v>0</v>
      </c>
      <c r="K76" s="412">
        <f t="shared" si="7"/>
        <v>0</v>
      </c>
      <c r="L76" s="412">
        <v>0</v>
      </c>
      <c r="M76" s="412">
        <f t="shared" si="7"/>
        <v>0</v>
      </c>
      <c r="N76" s="412">
        <f t="shared" si="7"/>
        <v>0</v>
      </c>
      <c r="O76" s="412">
        <f t="shared" si="7"/>
        <v>0</v>
      </c>
    </row>
    <row r="77" spans="1:15" ht="12.75">
      <c r="A77" s="345"/>
      <c r="B77" s="414" t="s">
        <v>79</v>
      </c>
      <c r="C77" s="399">
        <f>E56</f>
        <v>0</v>
      </c>
      <c r="D77" s="399">
        <v>75</v>
      </c>
      <c r="E77" s="399">
        <f t="shared" si="2"/>
        <v>-75</v>
      </c>
      <c r="F77" s="415">
        <f t="shared" si="0"/>
        <v>0</v>
      </c>
      <c r="G77" s="399">
        <f>C77-F77</f>
        <v>0</v>
      </c>
      <c r="H77" s="399">
        <f>C34</f>
        <v>0</v>
      </c>
      <c r="I77" s="399">
        <f>H77-J77</f>
        <v>0</v>
      </c>
      <c r="J77" s="399">
        <v>0</v>
      </c>
      <c r="K77" s="416">
        <f>SUM(L77:O77)</f>
        <v>0</v>
      </c>
      <c r="L77" s="417">
        <f>ROUND(D77*I77,4)</f>
        <v>0</v>
      </c>
      <c r="M77" s="417">
        <f aca="true" t="shared" si="8" ref="M77:N80">ROUND(E77*I77,4)</f>
        <v>0</v>
      </c>
      <c r="N77" s="417">
        <f t="shared" si="8"/>
        <v>0</v>
      </c>
      <c r="O77" s="417">
        <f>ROUND(G77*J77,4)</f>
        <v>0</v>
      </c>
    </row>
    <row r="78" spans="1:15" ht="12.75">
      <c r="A78" s="345"/>
      <c r="B78" s="414" t="s">
        <v>40</v>
      </c>
      <c r="C78" s="399">
        <f>E57</f>
        <v>0</v>
      </c>
      <c r="D78" s="399">
        <v>75</v>
      </c>
      <c r="E78" s="399">
        <f t="shared" si="2"/>
        <v>-75</v>
      </c>
      <c r="F78" s="415">
        <f t="shared" si="0"/>
        <v>0</v>
      </c>
      <c r="G78" s="399">
        <f>C78-F78</f>
        <v>0</v>
      </c>
      <c r="H78" s="399">
        <f>C38</f>
        <v>0</v>
      </c>
      <c r="I78" s="399">
        <f>H78-J78</f>
        <v>0</v>
      </c>
      <c r="J78" s="399">
        <v>0</v>
      </c>
      <c r="K78" s="416">
        <f>SUM(L78:O78)</f>
        <v>0</v>
      </c>
      <c r="L78" s="417">
        <f>ROUND(D78*I78,4)</f>
        <v>0</v>
      </c>
      <c r="M78" s="417">
        <f t="shared" si="8"/>
        <v>0</v>
      </c>
      <c r="N78" s="417">
        <f t="shared" si="8"/>
        <v>0</v>
      </c>
      <c r="O78" s="417">
        <f>ROUND(G78*J78,4)</f>
        <v>0</v>
      </c>
    </row>
    <row r="79" spans="1:15" ht="12.75">
      <c r="A79" s="345"/>
      <c r="B79" s="414" t="s">
        <v>41</v>
      </c>
      <c r="C79" s="399">
        <f>E58</f>
        <v>0</v>
      </c>
      <c r="D79" s="399">
        <v>75</v>
      </c>
      <c r="E79" s="399">
        <f t="shared" si="2"/>
        <v>-75</v>
      </c>
      <c r="F79" s="415">
        <f t="shared" si="0"/>
        <v>0</v>
      </c>
      <c r="G79" s="399">
        <f>C79-F79</f>
        <v>0</v>
      </c>
      <c r="H79" s="399">
        <f>C42</f>
        <v>0</v>
      </c>
      <c r="I79" s="399">
        <f>H79-J79</f>
        <v>0</v>
      </c>
      <c r="J79" s="399">
        <v>0</v>
      </c>
      <c r="K79" s="416">
        <f>SUM(L79:O79)</f>
        <v>0</v>
      </c>
      <c r="L79" s="417">
        <f>ROUND(D79*I79,4)</f>
        <v>0</v>
      </c>
      <c r="M79" s="417">
        <f t="shared" si="8"/>
        <v>0</v>
      </c>
      <c r="N79" s="417">
        <f t="shared" si="8"/>
        <v>0</v>
      </c>
      <c r="O79" s="417">
        <f>ROUND(G79*J79,4)</f>
        <v>0</v>
      </c>
    </row>
    <row r="80" spans="1:15" ht="12.75">
      <c r="A80" s="345"/>
      <c r="B80" s="414" t="s">
        <v>42</v>
      </c>
      <c r="C80" s="399">
        <f>E59</f>
        <v>0</v>
      </c>
      <c r="D80" s="399">
        <v>75</v>
      </c>
      <c r="E80" s="399">
        <f t="shared" si="2"/>
        <v>-75</v>
      </c>
      <c r="F80" s="415">
        <f t="shared" si="0"/>
        <v>0</v>
      </c>
      <c r="G80" s="399">
        <f>C80-F80</f>
        <v>0</v>
      </c>
      <c r="H80" s="399">
        <f>C46</f>
        <v>0</v>
      </c>
      <c r="I80" s="399">
        <f>H80-J80</f>
        <v>0</v>
      </c>
      <c r="J80" s="399">
        <f>C52-J70-J75</f>
        <v>0</v>
      </c>
      <c r="K80" s="416">
        <f>SUM(L80:O80)</f>
        <v>0</v>
      </c>
      <c r="L80" s="417">
        <f>ROUND(D80*I80,4)</f>
        <v>0</v>
      </c>
      <c r="M80" s="417">
        <f t="shared" si="8"/>
        <v>0</v>
      </c>
      <c r="N80" s="417">
        <f t="shared" si="8"/>
        <v>0</v>
      </c>
      <c r="O80" s="417">
        <f>ROUND(G80*J80,4)</f>
        <v>0</v>
      </c>
    </row>
    <row r="81" spans="1:15" ht="7.5" customHeight="1">
      <c r="A81" s="345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  <row r="82" spans="1:15" s="3" customFormat="1" ht="18" customHeight="1">
      <c r="A82" s="146"/>
      <c r="B82" s="506" t="s">
        <v>201</v>
      </c>
      <c r="C82" s="506"/>
      <c r="D82" s="506"/>
      <c r="E82" s="138"/>
      <c r="F82" s="419"/>
      <c r="G82" s="420"/>
      <c r="H82" s="421"/>
      <c r="I82" s="143"/>
      <c r="J82" s="143"/>
      <c r="K82" s="422" t="s">
        <v>131</v>
      </c>
      <c r="L82" s="120"/>
      <c r="M82" s="120"/>
      <c r="N82" s="120"/>
      <c r="O82" s="120"/>
    </row>
    <row r="83" spans="1:15" s="3" customFormat="1" ht="15.75">
      <c r="A83" s="138"/>
      <c r="B83" s="120"/>
      <c r="C83" s="138"/>
      <c r="D83" s="138"/>
      <c r="E83" s="138"/>
      <c r="F83" s="143"/>
      <c r="G83" s="423"/>
      <c r="H83" s="138"/>
      <c r="I83" s="143"/>
      <c r="J83" s="143"/>
      <c r="K83" s="422"/>
      <c r="L83" s="120"/>
      <c r="M83" s="120"/>
      <c r="N83" s="120"/>
      <c r="O83" s="120"/>
    </row>
    <row r="84" spans="1:15" s="3" customFormat="1" ht="15.75" customHeight="1">
      <c r="A84" s="146"/>
      <c r="B84" s="506" t="s">
        <v>232</v>
      </c>
      <c r="C84" s="506"/>
      <c r="D84" s="143"/>
      <c r="E84" s="143"/>
      <c r="F84" s="143"/>
      <c r="G84" s="423"/>
      <c r="H84" s="143"/>
      <c r="I84" s="143"/>
      <c r="J84" s="143"/>
      <c r="K84" s="422"/>
      <c r="L84" s="120"/>
      <c r="M84" s="120"/>
      <c r="N84" s="120"/>
      <c r="O84" s="120"/>
    </row>
    <row r="85" spans="1:11" s="3" customFormat="1" ht="15.75">
      <c r="A85" s="1"/>
      <c r="C85" s="1"/>
      <c r="D85" s="1"/>
      <c r="E85" s="18"/>
      <c r="F85" s="17"/>
      <c r="G85" s="27"/>
      <c r="H85" s="1"/>
      <c r="I85" s="17"/>
      <c r="J85" s="17"/>
      <c r="K85" s="30"/>
    </row>
    <row r="86" spans="1:11" s="3" customFormat="1" ht="12.75">
      <c r="A86" s="22"/>
      <c r="F86" s="28"/>
      <c r="G86" s="24"/>
      <c r="I86" s="13"/>
      <c r="J86" s="13"/>
      <c r="K86" s="30"/>
    </row>
  </sheetData>
  <sheetProtection/>
  <mergeCells count="29">
    <mergeCell ref="J2:N2"/>
    <mergeCell ref="B84:C84"/>
    <mergeCell ref="I1:O1"/>
    <mergeCell ref="B82:D82"/>
    <mergeCell ref="H61:I61"/>
    <mergeCell ref="K61:L61"/>
    <mergeCell ref="E41:E42"/>
    <mergeCell ref="E33:E34"/>
    <mergeCell ref="E37:E38"/>
    <mergeCell ref="A2:H2"/>
    <mergeCell ref="C3:E3"/>
    <mergeCell ref="C4:E4"/>
    <mergeCell ref="E45:E46"/>
    <mergeCell ref="B62:B65"/>
    <mergeCell ref="C62:G62"/>
    <mergeCell ref="C63:C65"/>
    <mergeCell ref="D63:G63"/>
    <mergeCell ref="D64:E64"/>
    <mergeCell ref="F64:G64"/>
    <mergeCell ref="K63:K65"/>
    <mergeCell ref="L63:O63"/>
    <mergeCell ref="L64:M64"/>
    <mergeCell ref="N64:O64"/>
    <mergeCell ref="K62:O62"/>
    <mergeCell ref="H63:H65"/>
    <mergeCell ref="I63:J63"/>
    <mergeCell ref="H62:J62"/>
    <mergeCell ref="I64:I65"/>
    <mergeCell ref="J64:J65"/>
  </mergeCells>
  <printOptions/>
  <pageMargins left="0.6692913385826772" right="0.7086614173228347" top="0.2362204724409449" bottom="0.15748031496062992" header="0.2362204724409449" footer="0.1574803149606299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60" zoomScaleNormal="70" zoomScalePageLayoutView="0" workbookViewId="0" topLeftCell="A25">
      <selection activeCell="L52" sqref="L52"/>
    </sheetView>
  </sheetViews>
  <sheetFormatPr defaultColWidth="9.00390625" defaultRowHeight="12.75"/>
  <cols>
    <col min="1" max="1" width="2.625" style="6" bestFit="1" customWidth="1"/>
    <col min="2" max="2" width="38.875" style="7" customWidth="1"/>
    <col min="3" max="3" width="16.00390625" style="7" customWidth="1"/>
    <col min="4" max="4" width="9.125" style="7" customWidth="1"/>
    <col min="5" max="5" width="15.00390625" style="7" customWidth="1"/>
    <col min="6" max="6" width="13.625" style="7" customWidth="1"/>
    <col min="7" max="7" width="10.75390625" style="7" customWidth="1"/>
    <col min="8" max="8" width="6.625" style="7" customWidth="1"/>
    <col min="9" max="9" width="7.875" style="7" customWidth="1"/>
    <col min="10" max="10" width="6.625" style="7" customWidth="1"/>
    <col min="11" max="11" width="13.00390625" style="7" bestFit="1" customWidth="1"/>
    <col min="12" max="12" width="11.875" style="7" customWidth="1"/>
    <col min="13" max="13" width="11.125" style="7" customWidth="1"/>
    <col min="14" max="14" width="10.25390625" style="7" customWidth="1"/>
    <col min="15" max="15" width="9.75390625" style="7" customWidth="1"/>
    <col min="16" max="16384" width="9.125" style="7" customWidth="1"/>
  </cols>
  <sheetData>
    <row r="1" spans="1:15" ht="61.5" customHeight="1">
      <c r="A1" s="345"/>
      <c r="B1" s="119"/>
      <c r="C1" s="119"/>
      <c r="D1" s="119"/>
      <c r="E1" s="119"/>
      <c r="F1" s="119"/>
      <c r="G1" s="119"/>
      <c r="H1" s="490" t="s">
        <v>231</v>
      </c>
      <c r="I1" s="490"/>
      <c r="J1" s="490"/>
      <c r="K1" s="490"/>
      <c r="L1" s="490"/>
      <c r="M1" s="490"/>
      <c r="N1" s="490"/>
      <c r="O1" s="490"/>
    </row>
    <row r="2" spans="1:15" ht="14.25">
      <c r="A2" s="509" t="s">
        <v>81</v>
      </c>
      <c r="B2" s="509"/>
      <c r="C2" s="509"/>
      <c r="D2" s="509"/>
      <c r="E2" s="509"/>
      <c r="F2" s="509"/>
      <c r="G2" s="509"/>
      <c r="H2" s="509"/>
      <c r="I2" s="119"/>
      <c r="J2" s="119"/>
      <c r="K2" s="119"/>
      <c r="L2" s="505"/>
      <c r="M2" s="477"/>
      <c r="N2" s="119"/>
      <c r="O2" s="119"/>
    </row>
    <row r="3" spans="1:15" ht="14.25">
      <c r="A3" s="374"/>
      <c r="B3" s="374"/>
      <c r="C3" s="499"/>
      <c r="D3" s="499"/>
      <c r="E3" s="499"/>
      <c r="F3" s="374"/>
      <c r="G3" s="374"/>
      <c r="H3" s="374"/>
      <c r="I3" s="119"/>
      <c r="J3" s="119"/>
      <c r="K3" s="119"/>
      <c r="L3" s="119"/>
      <c r="M3" s="119"/>
      <c r="N3" s="119"/>
      <c r="O3" s="119"/>
    </row>
    <row r="4" spans="1:15" ht="14.25">
      <c r="A4" s="374"/>
      <c r="B4" s="374"/>
      <c r="C4" s="500" t="s">
        <v>226</v>
      </c>
      <c r="D4" s="500"/>
      <c r="E4" s="500"/>
      <c r="F4" s="374"/>
      <c r="G4" s="374"/>
      <c r="H4" s="374"/>
      <c r="I4" s="119"/>
      <c r="J4" s="119"/>
      <c r="K4" s="119"/>
      <c r="L4" s="119"/>
      <c r="M4" s="119"/>
      <c r="N4" s="119"/>
      <c r="O4" s="119"/>
    </row>
    <row r="5" spans="1:15" ht="12.75">
      <c r="A5" s="345"/>
      <c r="B5" s="119"/>
      <c r="C5" s="119"/>
      <c r="D5" s="119"/>
      <c r="E5" s="345" t="s">
        <v>25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s="8" customFormat="1" ht="26.25" thickBot="1">
      <c r="A6" s="375" t="s">
        <v>26</v>
      </c>
      <c r="B6" s="376" t="s">
        <v>27</v>
      </c>
      <c r="C6" s="386">
        <f>C7+C8+C9+C10</f>
        <v>0</v>
      </c>
      <c r="D6" s="378" t="s">
        <v>28</v>
      </c>
      <c r="E6" s="378">
        <v>1</v>
      </c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ht="16.5" thickBot="1">
      <c r="A7" s="345"/>
      <c r="B7" s="119" t="s">
        <v>29</v>
      </c>
      <c r="C7" s="105"/>
      <c r="D7" s="119" t="s">
        <v>28</v>
      </c>
      <c r="E7" s="119" t="e">
        <f>ROUND(C7/C6,3)</f>
        <v>#DIV/0!</v>
      </c>
      <c r="F7" s="119"/>
      <c r="G7" s="119"/>
      <c r="H7" s="119"/>
      <c r="I7" s="379"/>
      <c r="J7" s="380" t="s">
        <v>30</v>
      </c>
      <c r="K7" s="381"/>
      <c r="L7" s="381"/>
      <c r="M7" s="381"/>
      <c r="N7" s="381"/>
      <c r="O7" s="119"/>
    </row>
    <row r="8" spans="1:15" ht="16.5" thickBot="1">
      <c r="A8" s="345"/>
      <c r="B8" s="382" t="s">
        <v>31</v>
      </c>
      <c r="C8" s="105"/>
      <c r="D8" s="119" t="s">
        <v>28</v>
      </c>
      <c r="E8" s="119" t="e">
        <f>ROUND(C8/C6,3)</f>
        <v>#DIV/0!</v>
      </c>
      <c r="F8" s="119"/>
      <c r="G8" s="119"/>
      <c r="H8" s="119"/>
      <c r="I8" s="381"/>
      <c r="J8" s="383"/>
      <c r="K8" s="381"/>
      <c r="L8" s="381"/>
      <c r="M8" s="381"/>
      <c r="N8" s="381"/>
      <c r="O8" s="119"/>
    </row>
    <row r="9" spans="1:15" ht="16.5" thickBot="1">
      <c r="A9" s="345"/>
      <c r="B9" s="382" t="s">
        <v>32</v>
      </c>
      <c r="C9" s="105"/>
      <c r="D9" s="119" t="s">
        <v>28</v>
      </c>
      <c r="E9" s="119" t="e">
        <f>ROUND(C9/C6,3)</f>
        <v>#DIV/0!</v>
      </c>
      <c r="F9" s="119"/>
      <c r="G9" s="119"/>
      <c r="H9" s="119"/>
      <c r="I9" s="384"/>
      <c r="J9" s="380" t="s">
        <v>33</v>
      </c>
      <c r="K9" s="381"/>
      <c r="L9" s="381"/>
      <c r="M9" s="381"/>
      <c r="N9" s="381"/>
      <c r="O9" s="119"/>
    </row>
    <row r="10" spans="1:15" ht="12.75">
      <c r="A10" s="345"/>
      <c r="B10" s="382" t="s">
        <v>34</v>
      </c>
      <c r="C10" s="105"/>
      <c r="D10" s="119" t="s">
        <v>28</v>
      </c>
      <c r="E10" s="119" t="e">
        <f>E6-E7-E8-E9</f>
        <v>#DIV/0!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7.5" customHeight="1">
      <c r="A11" s="345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8" customFormat="1" ht="25.5">
      <c r="A12" s="375" t="s">
        <v>35</v>
      </c>
      <c r="B12" s="385" t="s">
        <v>36</v>
      </c>
      <c r="C12" s="386">
        <f>SUM(C13:C16)</f>
        <v>0</v>
      </c>
      <c r="D12" s="378" t="s">
        <v>37</v>
      </c>
      <c r="E12" s="378"/>
      <c r="F12" s="387" t="s">
        <v>38</v>
      </c>
      <c r="G12" s="388" t="e">
        <f>ROUND(C6/C12*1000,1)</f>
        <v>#DIV/0!</v>
      </c>
      <c r="H12" s="378" t="s">
        <v>28</v>
      </c>
      <c r="I12" s="378"/>
      <c r="J12" s="378"/>
      <c r="K12" s="378"/>
      <c r="L12" s="378"/>
      <c r="M12" s="378"/>
      <c r="N12" s="378"/>
      <c r="O12" s="378"/>
    </row>
    <row r="13" spans="1:15" ht="12.75">
      <c r="A13" s="345"/>
      <c r="B13" s="119" t="s">
        <v>39</v>
      </c>
      <c r="C13" s="105"/>
      <c r="D13" s="119" t="s">
        <v>37</v>
      </c>
      <c r="E13" s="119">
        <v>114</v>
      </c>
      <c r="F13" s="424">
        <f>C13/E13</f>
        <v>0</v>
      </c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12.75">
      <c r="A14" s="345"/>
      <c r="B14" s="382" t="s">
        <v>40</v>
      </c>
      <c r="C14" s="105"/>
      <c r="D14" s="119" t="s">
        <v>37</v>
      </c>
      <c r="E14" s="119">
        <v>332</v>
      </c>
      <c r="F14" s="424">
        <f>C14/E14</f>
        <v>0</v>
      </c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2.75">
      <c r="A15" s="345"/>
      <c r="B15" s="382" t="s">
        <v>41</v>
      </c>
      <c r="C15" s="105"/>
      <c r="D15" s="119" t="s">
        <v>37</v>
      </c>
      <c r="E15" s="119">
        <v>95</v>
      </c>
      <c r="F15" s="424">
        <f>C15/E15</f>
        <v>0</v>
      </c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12.75">
      <c r="A16" s="345"/>
      <c r="B16" s="382" t="s">
        <v>42</v>
      </c>
      <c r="C16" s="105"/>
      <c r="D16" s="119" t="s">
        <v>37</v>
      </c>
      <c r="E16" s="119">
        <v>17</v>
      </c>
      <c r="F16" s="424">
        <f>C16/E16</f>
        <v>0</v>
      </c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ht="12.75">
      <c r="A17" s="345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s="10" customFormat="1" ht="12.75">
      <c r="A18" s="391" t="s">
        <v>43</v>
      </c>
      <c r="B18" s="392" t="s">
        <v>44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</row>
    <row r="19" spans="1:20" ht="12.75">
      <c r="A19" s="345"/>
      <c r="B19" s="119" t="s">
        <v>39</v>
      </c>
      <c r="C19" s="395">
        <f>C13/E13</f>
        <v>0</v>
      </c>
      <c r="D19" s="119" t="s">
        <v>45</v>
      </c>
      <c r="E19" s="394" t="s">
        <v>46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T19" s="10"/>
    </row>
    <row r="20" spans="1:15" ht="12.75">
      <c r="A20" s="345"/>
      <c r="B20" s="382" t="s">
        <v>40</v>
      </c>
      <c r="C20" s="395">
        <f>C14/E14</f>
        <v>0</v>
      </c>
      <c r="D20" s="119" t="s">
        <v>45</v>
      </c>
      <c r="E20" s="394" t="s">
        <v>46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12.75">
      <c r="A21" s="345"/>
      <c r="B21" s="382" t="s">
        <v>41</v>
      </c>
      <c r="C21" s="395">
        <f>C15/E15</f>
        <v>0</v>
      </c>
      <c r="D21" s="119" t="s">
        <v>45</v>
      </c>
      <c r="E21" s="394" t="s">
        <v>46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ht="12.75">
      <c r="A22" s="345"/>
      <c r="B22" s="382" t="s">
        <v>42</v>
      </c>
      <c r="C22" s="425">
        <f>C16/E16</f>
        <v>0</v>
      </c>
      <c r="D22" s="119" t="s">
        <v>45</v>
      </c>
      <c r="E22" s="394" t="s">
        <v>46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8.25" customHeight="1">
      <c r="A23" s="345"/>
      <c r="B23" s="382"/>
      <c r="C23" s="396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12.75">
      <c r="A24" s="345"/>
      <c r="B24" s="397"/>
      <c r="C24" s="119"/>
      <c r="D24" s="119"/>
      <c r="E24" s="345" t="s">
        <v>47</v>
      </c>
      <c r="F24" s="345" t="s">
        <v>25</v>
      </c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s="10" customFormat="1" ht="12.75">
      <c r="A25" s="391" t="s">
        <v>48</v>
      </c>
      <c r="B25" s="294" t="s">
        <v>49</v>
      </c>
      <c r="C25" s="398">
        <f>C6</f>
        <v>0</v>
      </c>
      <c r="D25" s="294" t="s">
        <v>28</v>
      </c>
      <c r="E25" s="398">
        <f>C12</f>
        <v>0</v>
      </c>
      <c r="F25" s="398">
        <v>1</v>
      </c>
      <c r="G25" s="294"/>
      <c r="H25" s="294"/>
      <c r="I25" s="294"/>
      <c r="J25" s="294"/>
      <c r="K25" s="294"/>
      <c r="L25" s="294"/>
      <c r="M25" s="294"/>
      <c r="N25" s="294"/>
      <c r="O25" s="294"/>
    </row>
    <row r="26" spans="1:15" ht="12.75">
      <c r="A26" s="345"/>
      <c r="B26" s="119" t="s">
        <v>50</v>
      </c>
      <c r="C26" s="326">
        <f>C25-C27</f>
        <v>0</v>
      </c>
      <c r="D26" s="119" t="s">
        <v>28</v>
      </c>
      <c r="E26" s="399" t="e">
        <f>ROUND(C26/G12*1000,0)</f>
        <v>#DIV/0!</v>
      </c>
      <c r="F26" s="399" t="e">
        <f>ROUND(E26/E25,3)</f>
        <v>#DIV/0!</v>
      </c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2.75">
      <c r="A27" s="345"/>
      <c r="B27" s="119" t="s">
        <v>51</v>
      </c>
      <c r="C27" s="326"/>
      <c r="D27" s="119" t="s">
        <v>28</v>
      </c>
      <c r="E27" s="399" t="e">
        <f>ROUND(C27/G12*1000,0)</f>
        <v>#DIV/0!</v>
      </c>
      <c r="F27" s="399" t="e">
        <f>ROUND(E27/E25,3)</f>
        <v>#DIV/0!</v>
      </c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2.75">
      <c r="A28" s="345"/>
      <c r="B28" s="119" t="s">
        <v>52</v>
      </c>
      <c r="C28" s="326"/>
      <c r="D28" s="119" t="s">
        <v>28</v>
      </c>
      <c r="E28" s="399" t="e">
        <f>E25-E26-E27</f>
        <v>#DIV/0!</v>
      </c>
      <c r="F28" s="399" t="e">
        <f>F25-F26-F27</f>
        <v>#DIV/0!</v>
      </c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2.75">
      <c r="A29" s="345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s="8" customFormat="1" ht="25.5">
      <c r="A30" s="375" t="s">
        <v>53</v>
      </c>
      <c r="B30" s="385" t="s">
        <v>54</v>
      </c>
      <c r="C30" s="386">
        <f>C31+C35+C39+C43</f>
        <v>0</v>
      </c>
      <c r="D30" s="378" t="s">
        <v>37</v>
      </c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</row>
    <row r="31" spans="1:15" ht="12.75">
      <c r="A31" s="345"/>
      <c r="B31" s="119" t="s">
        <v>39</v>
      </c>
      <c r="C31" s="105">
        <f>C13</f>
        <v>0</v>
      </c>
      <c r="D31" s="119" t="s">
        <v>37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2.75">
      <c r="A32" s="345"/>
      <c r="B32" s="400" t="s">
        <v>55</v>
      </c>
      <c r="C32" s="401">
        <f>C31-C33</f>
        <v>0</v>
      </c>
      <c r="D32" s="402" t="s">
        <v>37</v>
      </c>
      <c r="E32" s="345" t="s">
        <v>56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2.75">
      <c r="A33" s="345"/>
      <c r="B33" s="400" t="s">
        <v>57</v>
      </c>
      <c r="C33" s="401"/>
      <c r="D33" s="402" t="s">
        <v>37</v>
      </c>
      <c r="E33" s="501">
        <f>C33+C34</f>
        <v>0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2.75">
      <c r="A34" s="345"/>
      <c r="B34" s="400" t="s">
        <v>58</v>
      </c>
      <c r="C34" s="401">
        <v>0</v>
      </c>
      <c r="D34" s="402" t="s">
        <v>37</v>
      </c>
      <c r="E34" s="501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12.75">
      <c r="A35" s="345"/>
      <c r="B35" s="382" t="s">
        <v>40</v>
      </c>
      <c r="C35" s="401">
        <f>C14</f>
        <v>0</v>
      </c>
      <c r="D35" s="119" t="s">
        <v>37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12.75">
      <c r="A36" s="345"/>
      <c r="B36" s="400" t="s">
        <v>55</v>
      </c>
      <c r="C36" s="401">
        <f>C35-C37</f>
        <v>0</v>
      </c>
      <c r="D36" s="402" t="s">
        <v>37</v>
      </c>
      <c r="E36" s="345" t="s">
        <v>56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.75">
      <c r="A37" s="345"/>
      <c r="B37" s="400" t="s">
        <v>57</v>
      </c>
      <c r="C37" s="401"/>
      <c r="D37" s="402" t="s">
        <v>37</v>
      </c>
      <c r="E37" s="501">
        <f>C37+C38</f>
        <v>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1:15" ht="12.75">
      <c r="A38" s="345"/>
      <c r="B38" s="400" t="s">
        <v>58</v>
      </c>
      <c r="C38" s="401">
        <v>0</v>
      </c>
      <c r="D38" s="402" t="s">
        <v>37</v>
      </c>
      <c r="E38" s="501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ht="12.75">
      <c r="A39" s="345"/>
      <c r="B39" s="382" t="s">
        <v>41</v>
      </c>
      <c r="C39" s="401">
        <f>C15</f>
        <v>0</v>
      </c>
      <c r="D39" s="119" t="s">
        <v>37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ht="12.75">
      <c r="A40" s="345"/>
      <c r="B40" s="400" t="s">
        <v>55</v>
      </c>
      <c r="C40" s="401">
        <f>C39-C41</f>
        <v>0</v>
      </c>
      <c r="D40" s="403" t="s">
        <v>37</v>
      </c>
      <c r="E40" s="345" t="s">
        <v>56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 ht="12.75">
      <c r="A41" s="345"/>
      <c r="B41" s="400" t="s">
        <v>57</v>
      </c>
      <c r="C41" s="401"/>
      <c r="D41" s="403" t="s">
        <v>37</v>
      </c>
      <c r="E41" s="501">
        <f>C41+C42</f>
        <v>0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12.75">
      <c r="A42" s="345"/>
      <c r="B42" s="400" t="s">
        <v>58</v>
      </c>
      <c r="C42" s="401">
        <v>0</v>
      </c>
      <c r="D42" s="403" t="s">
        <v>37</v>
      </c>
      <c r="E42" s="501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12.75">
      <c r="A43" s="345"/>
      <c r="B43" s="382" t="s">
        <v>42</v>
      </c>
      <c r="C43" s="401">
        <f>C16</f>
        <v>0</v>
      </c>
      <c r="D43" s="119" t="s">
        <v>37</v>
      </c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 ht="12.75">
      <c r="A44" s="345"/>
      <c r="B44" s="400" t="s">
        <v>55</v>
      </c>
      <c r="C44" s="401">
        <f>C43-C45</f>
        <v>0</v>
      </c>
      <c r="D44" s="403" t="s">
        <v>37</v>
      </c>
      <c r="E44" s="345" t="s">
        <v>56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12.75">
      <c r="A45" s="345"/>
      <c r="B45" s="400" t="s">
        <v>57</v>
      </c>
      <c r="C45" s="401"/>
      <c r="D45" s="403" t="s">
        <v>37</v>
      </c>
      <c r="E45" s="501">
        <f>C45+C46</f>
        <v>0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12.75">
      <c r="A46" s="345"/>
      <c r="B46" s="400" t="s">
        <v>58</v>
      </c>
      <c r="C46" s="401">
        <v>0</v>
      </c>
      <c r="D46" s="403" t="s">
        <v>37</v>
      </c>
      <c r="E46" s="501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ht="12.75">
      <c r="A47" s="345"/>
      <c r="B47" s="119"/>
      <c r="C47" s="112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s="8" customFormat="1" ht="25.5">
      <c r="A48" s="375" t="s">
        <v>59</v>
      </c>
      <c r="B48" s="376" t="s">
        <v>60</v>
      </c>
      <c r="C48" s="377">
        <f>C49+C50+C51+C52</f>
        <v>0</v>
      </c>
      <c r="D48" s="378" t="s">
        <v>37</v>
      </c>
      <c r="E48" s="404" t="s">
        <v>25</v>
      </c>
      <c r="F48" s="405" t="s">
        <v>46</v>
      </c>
      <c r="G48" s="378"/>
      <c r="H48" s="378"/>
      <c r="I48" s="378"/>
      <c r="J48" s="378"/>
      <c r="K48" s="378"/>
      <c r="L48" s="378"/>
      <c r="M48" s="378"/>
      <c r="N48" s="378"/>
      <c r="O48" s="378"/>
    </row>
    <row r="49" spans="1:15" ht="12.75">
      <c r="A49" s="345"/>
      <c r="B49" s="119" t="s">
        <v>39</v>
      </c>
      <c r="C49" s="105"/>
      <c r="D49" s="119" t="s">
        <v>37</v>
      </c>
      <c r="E49" s="399" t="e">
        <f>ROUND(C49/C31,3)</f>
        <v>#DIV/0!</v>
      </c>
      <c r="F49" s="405" t="s">
        <v>46</v>
      </c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12.75">
      <c r="A50" s="345"/>
      <c r="B50" s="382" t="s">
        <v>40</v>
      </c>
      <c r="C50" s="105"/>
      <c r="D50" s="119" t="s">
        <v>45</v>
      </c>
      <c r="E50" s="399" t="e">
        <f>ROUND(C50/C35,3)</f>
        <v>#DIV/0!</v>
      </c>
      <c r="F50" s="405" t="s">
        <v>46</v>
      </c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2.75">
      <c r="A51" s="345"/>
      <c r="B51" s="382" t="s">
        <v>41</v>
      </c>
      <c r="C51" s="105"/>
      <c r="D51" s="119" t="s">
        <v>37</v>
      </c>
      <c r="E51" s="399" t="e">
        <f>ROUND(C51/C39,3)</f>
        <v>#DIV/0!</v>
      </c>
      <c r="F51" s="405" t="s">
        <v>46</v>
      </c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t="12.75">
      <c r="A52" s="345"/>
      <c r="B52" s="382" t="s">
        <v>42</v>
      </c>
      <c r="C52" s="105"/>
      <c r="D52" s="119" t="s">
        <v>45</v>
      </c>
      <c r="E52" s="399" t="e">
        <f>ROUND(C52/C43,3)</f>
        <v>#DIV/0!</v>
      </c>
      <c r="F52" s="405" t="s">
        <v>46</v>
      </c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ht="12.75">
      <c r="A53" s="345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12.75">
      <c r="A54" s="345" t="s">
        <v>61</v>
      </c>
      <c r="B54" s="392" t="s">
        <v>205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15" ht="12.75">
      <c r="A55" s="345"/>
      <c r="B55" s="392"/>
      <c r="C55" s="345" t="s">
        <v>62</v>
      </c>
      <c r="D55" s="345" t="s">
        <v>63</v>
      </c>
      <c r="E55" s="345" t="s">
        <v>64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1:15" ht="12.75">
      <c r="A56" s="345"/>
      <c r="B56" s="406" t="s">
        <v>82</v>
      </c>
      <c r="C56" s="105"/>
      <c r="D56" s="326"/>
      <c r="E56" s="326"/>
      <c r="F56" s="119" t="s">
        <v>65</v>
      </c>
      <c r="G56" s="119"/>
      <c r="H56" s="119"/>
      <c r="I56" s="159">
        <f>C19</f>
        <v>0</v>
      </c>
      <c r="J56" s="119"/>
      <c r="K56" s="119"/>
      <c r="L56" s="119"/>
      <c r="M56" s="119"/>
      <c r="N56" s="119"/>
      <c r="O56" s="119"/>
    </row>
    <row r="57" spans="1:15" ht="12.75">
      <c r="A57" s="345"/>
      <c r="B57" s="406" t="s">
        <v>66</v>
      </c>
      <c r="C57" s="105"/>
      <c r="D57" s="326"/>
      <c r="E57" s="326"/>
      <c r="F57" s="119" t="s">
        <v>65</v>
      </c>
      <c r="G57" s="119"/>
      <c r="H57" s="119"/>
      <c r="I57" s="159">
        <f>C20</f>
        <v>0</v>
      </c>
      <c r="J57" s="119"/>
      <c r="K57" s="119"/>
      <c r="L57" s="119"/>
      <c r="M57" s="119"/>
      <c r="N57" s="119"/>
      <c r="O57" s="119"/>
    </row>
    <row r="58" spans="1:15" ht="12.75">
      <c r="A58" s="345"/>
      <c r="B58" s="406" t="s">
        <v>67</v>
      </c>
      <c r="C58" s="105"/>
      <c r="D58" s="326"/>
      <c r="E58" s="326"/>
      <c r="F58" s="119" t="s">
        <v>65</v>
      </c>
      <c r="G58" s="119"/>
      <c r="H58" s="119"/>
      <c r="I58" s="159">
        <f>C21</f>
        <v>0</v>
      </c>
      <c r="J58" s="119"/>
      <c r="K58" s="119"/>
      <c r="L58" s="119"/>
      <c r="M58" s="119"/>
      <c r="N58" s="119"/>
      <c r="O58" s="119"/>
    </row>
    <row r="59" spans="1:15" ht="12.75">
      <c r="A59" s="345"/>
      <c r="B59" s="406" t="s">
        <v>83</v>
      </c>
      <c r="C59" s="105"/>
      <c r="D59" s="326"/>
      <c r="E59" s="326"/>
      <c r="F59" s="119" t="s">
        <v>65</v>
      </c>
      <c r="G59" s="119"/>
      <c r="H59" s="119"/>
      <c r="I59" s="159">
        <f>C22</f>
        <v>0</v>
      </c>
      <c r="J59" s="119"/>
      <c r="K59" s="119"/>
      <c r="L59" s="119"/>
      <c r="M59" s="119"/>
      <c r="N59" s="119"/>
      <c r="O59" s="119"/>
    </row>
    <row r="60" spans="1:15" ht="12.75">
      <c r="A60" s="345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s="10" customFormat="1" ht="12.75">
      <c r="A61" s="391" t="s">
        <v>68</v>
      </c>
      <c r="B61" s="392" t="s">
        <v>233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</row>
    <row r="62" spans="1:15" s="10" customFormat="1" ht="12.75" customHeight="1">
      <c r="A62" s="391"/>
      <c r="B62" s="502"/>
      <c r="C62" s="510" t="s">
        <v>69</v>
      </c>
      <c r="D62" s="438"/>
      <c r="E62" s="438"/>
      <c r="F62" s="438"/>
      <c r="G62" s="439"/>
      <c r="H62" s="510" t="s">
        <v>70</v>
      </c>
      <c r="I62" s="438"/>
      <c r="J62" s="439"/>
      <c r="K62" s="510" t="s">
        <v>84</v>
      </c>
      <c r="L62" s="438"/>
      <c r="M62" s="438"/>
      <c r="N62" s="438"/>
      <c r="O62" s="439"/>
    </row>
    <row r="63" spans="1:15" s="10" customFormat="1" ht="12.75" customHeight="1">
      <c r="A63" s="391"/>
      <c r="B63" s="503"/>
      <c r="C63" s="511" t="s">
        <v>71</v>
      </c>
      <c r="D63" s="510" t="s">
        <v>72</v>
      </c>
      <c r="E63" s="438"/>
      <c r="F63" s="438"/>
      <c r="G63" s="439"/>
      <c r="H63" s="511" t="s">
        <v>71</v>
      </c>
      <c r="I63" s="510" t="s">
        <v>73</v>
      </c>
      <c r="J63" s="439"/>
      <c r="K63" s="511" t="s">
        <v>71</v>
      </c>
      <c r="L63" s="510" t="s">
        <v>72</v>
      </c>
      <c r="M63" s="438"/>
      <c r="N63" s="438"/>
      <c r="O63" s="439"/>
    </row>
    <row r="64" spans="1:15" s="10" customFormat="1" ht="12.75" customHeight="1">
      <c r="A64" s="391"/>
      <c r="B64" s="503"/>
      <c r="C64" s="512"/>
      <c r="D64" s="510"/>
      <c r="E64" s="439"/>
      <c r="F64" s="510" t="s">
        <v>75</v>
      </c>
      <c r="G64" s="439"/>
      <c r="H64" s="512"/>
      <c r="I64" s="515" t="s">
        <v>74</v>
      </c>
      <c r="J64" s="515" t="s">
        <v>75</v>
      </c>
      <c r="K64" s="512"/>
      <c r="L64" s="510" t="s">
        <v>74</v>
      </c>
      <c r="M64" s="439"/>
      <c r="N64" s="510" t="s">
        <v>75</v>
      </c>
      <c r="O64" s="439"/>
    </row>
    <row r="65" spans="1:15" s="10" customFormat="1" ht="45" customHeight="1">
      <c r="A65" s="391"/>
      <c r="B65" s="504"/>
      <c r="C65" s="513"/>
      <c r="D65" s="407" t="s">
        <v>76</v>
      </c>
      <c r="E65" s="407" t="s">
        <v>77</v>
      </c>
      <c r="F65" s="407" t="s">
        <v>76</v>
      </c>
      <c r="G65" s="407" t="s">
        <v>77</v>
      </c>
      <c r="H65" s="513"/>
      <c r="I65" s="516"/>
      <c r="J65" s="516"/>
      <c r="K65" s="513"/>
      <c r="L65" s="407" t="s">
        <v>76</v>
      </c>
      <c r="M65" s="407" t="s">
        <v>77</v>
      </c>
      <c r="N65" s="407" t="s">
        <v>76</v>
      </c>
      <c r="O65" s="407" t="s">
        <v>77</v>
      </c>
    </row>
    <row r="66" spans="1:15" s="10" customFormat="1" ht="12.75">
      <c r="A66" s="391"/>
      <c r="B66" s="408" t="s">
        <v>78</v>
      </c>
      <c r="C66" s="409" t="e">
        <f>ROUND(K66/H66,8)</f>
        <v>#DIV/0!</v>
      </c>
      <c r="D66" s="107">
        <f>D67</f>
        <v>75</v>
      </c>
      <c r="E66" s="409" t="e">
        <f>C66-D66</f>
        <v>#DIV/0!</v>
      </c>
      <c r="F66" s="426">
        <v>110</v>
      </c>
      <c r="G66" s="410" t="e">
        <f>C66-F66</f>
        <v>#DIV/0!</v>
      </c>
      <c r="H66" s="107">
        <f aca="true" t="shared" si="0" ref="H66:O66">SUM(H67:H70)</f>
        <v>0</v>
      </c>
      <c r="I66" s="107">
        <f t="shared" si="0"/>
        <v>0</v>
      </c>
      <c r="J66" s="107">
        <f>SUM(J67:J70)</f>
        <v>0</v>
      </c>
      <c r="K66" s="412">
        <f>SUM(K67:K70)</f>
        <v>0</v>
      </c>
      <c r="L66" s="412">
        <f t="shared" si="0"/>
        <v>0</v>
      </c>
      <c r="M66" s="413">
        <f t="shared" si="0"/>
        <v>0</v>
      </c>
      <c r="N66" s="413">
        <f t="shared" si="0"/>
        <v>0</v>
      </c>
      <c r="O66" s="413">
        <f t="shared" si="0"/>
        <v>0</v>
      </c>
    </row>
    <row r="67" spans="1:15" ht="12.75">
      <c r="A67" s="345"/>
      <c r="B67" s="414" t="s">
        <v>79</v>
      </c>
      <c r="C67" s="399">
        <f>C56</f>
        <v>0</v>
      </c>
      <c r="D67" s="399">
        <v>75</v>
      </c>
      <c r="E67" s="399">
        <f aca="true" t="shared" si="1" ref="E67:E80">C67-D67</f>
        <v>-75</v>
      </c>
      <c r="F67" s="415">
        <f aca="true" t="shared" si="2" ref="F67:F75">IF(C67&gt;110,110,IF(C67&lt;110,C67))</f>
        <v>0</v>
      </c>
      <c r="G67" s="399">
        <f aca="true" t="shared" si="3" ref="G67:G75">C67-F67</f>
        <v>0</v>
      </c>
      <c r="H67" s="399">
        <f>C32</f>
        <v>0</v>
      </c>
      <c r="I67" s="399">
        <f>H67-J67</f>
        <v>0</v>
      </c>
      <c r="J67" s="105">
        <f>C49-J72</f>
        <v>0</v>
      </c>
      <c r="K67" s="416">
        <f>SUM(L67:O67)</f>
        <v>0</v>
      </c>
      <c r="L67" s="417">
        <f>ROUND(D67*I67,4)</f>
        <v>0</v>
      </c>
      <c r="M67" s="417">
        <f>ROUND(E67*I67,4)</f>
        <v>0</v>
      </c>
      <c r="N67" s="417">
        <f>ROUND(F67*J67,4)</f>
        <v>0</v>
      </c>
      <c r="O67" s="417">
        <f>ROUND(G67*J67,4)</f>
        <v>0</v>
      </c>
    </row>
    <row r="68" spans="1:15" ht="12.75">
      <c r="A68" s="345"/>
      <c r="B68" s="414" t="s">
        <v>40</v>
      </c>
      <c r="C68" s="399">
        <f>C57</f>
        <v>0</v>
      </c>
      <c r="D68" s="399">
        <v>75</v>
      </c>
      <c r="E68" s="399">
        <f t="shared" si="1"/>
        <v>-75</v>
      </c>
      <c r="F68" s="415">
        <f t="shared" si="2"/>
        <v>0</v>
      </c>
      <c r="G68" s="399">
        <f t="shared" si="3"/>
        <v>0</v>
      </c>
      <c r="H68" s="399">
        <f>C36</f>
        <v>0</v>
      </c>
      <c r="I68" s="399">
        <f>H68-J68</f>
        <v>0</v>
      </c>
      <c r="J68" s="105">
        <f>C50-J73</f>
        <v>0</v>
      </c>
      <c r="K68" s="416">
        <f>SUM(L68:O68)</f>
        <v>0</v>
      </c>
      <c r="L68" s="417">
        <f>ROUND(D68*I68,4)</f>
        <v>0</v>
      </c>
      <c r="M68" s="417">
        <f aca="true" t="shared" si="4" ref="M68:N70">ROUND(E68*I68,4)</f>
        <v>0</v>
      </c>
      <c r="N68" s="417">
        <f t="shared" si="4"/>
        <v>0</v>
      </c>
      <c r="O68" s="417">
        <f>ROUND(G68*J68,4)</f>
        <v>0</v>
      </c>
    </row>
    <row r="69" spans="1:15" ht="12.75">
      <c r="A69" s="345"/>
      <c r="B69" s="414" t="s">
        <v>41</v>
      </c>
      <c r="C69" s="399">
        <f>C58</f>
        <v>0</v>
      </c>
      <c r="D69" s="399">
        <v>75</v>
      </c>
      <c r="E69" s="399">
        <f t="shared" si="1"/>
        <v>-75</v>
      </c>
      <c r="F69" s="415">
        <f t="shared" si="2"/>
        <v>0</v>
      </c>
      <c r="G69" s="399">
        <f t="shared" si="3"/>
        <v>0</v>
      </c>
      <c r="H69" s="399">
        <f>C40</f>
        <v>0</v>
      </c>
      <c r="I69" s="399">
        <f>H69-J69</f>
        <v>0</v>
      </c>
      <c r="J69" s="105">
        <f>C51-J74</f>
        <v>0</v>
      </c>
      <c r="K69" s="416">
        <f>SUM(L69:O69)</f>
        <v>0</v>
      </c>
      <c r="L69" s="417">
        <f>ROUND(D69*I69,4)</f>
        <v>0</v>
      </c>
      <c r="M69" s="417">
        <f t="shared" si="4"/>
        <v>0</v>
      </c>
      <c r="N69" s="417">
        <f t="shared" si="4"/>
        <v>0</v>
      </c>
      <c r="O69" s="417">
        <f>ROUND(G69*J69,4)</f>
        <v>0</v>
      </c>
    </row>
    <row r="70" spans="1:15" ht="12.75">
      <c r="A70" s="345"/>
      <c r="B70" s="414" t="s">
        <v>42</v>
      </c>
      <c r="C70" s="399">
        <f>C59</f>
        <v>0</v>
      </c>
      <c r="D70" s="399">
        <v>75</v>
      </c>
      <c r="E70" s="399">
        <f t="shared" si="1"/>
        <v>-75</v>
      </c>
      <c r="F70" s="415">
        <f t="shared" si="2"/>
        <v>0</v>
      </c>
      <c r="G70" s="399">
        <f t="shared" si="3"/>
        <v>0</v>
      </c>
      <c r="H70" s="399">
        <f>C44</f>
        <v>0</v>
      </c>
      <c r="I70" s="399">
        <f>H70-J70</f>
        <v>0</v>
      </c>
      <c r="J70" s="105">
        <f>C52-J75</f>
        <v>0</v>
      </c>
      <c r="K70" s="416">
        <f>SUM(L70:O70)</f>
        <v>0</v>
      </c>
      <c r="L70" s="417">
        <f>ROUND(D70*I70,4)</f>
        <v>0</v>
      </c>
      <c r="M70" s="417">
        <f t="shared" si="4"/>
        <v>0</v>
      </c>
      <c r="N70" s="417">
        <f t="shared" si="4"/>
        <v>0</v>
      </c>
      <c r="O70" s="417">
        <f>ROUND(G70*J70,4)</f>
        <v>0</v>
      </c>
    </row>
    <row r="71" spans="1:15" s="10" customFormat="1" ht="12.75">
      <c r="A71" s="391"/>
      <c r="B71" s="408" t="s">
        <v>80</v>
      </c>
      <c r="C71" s="409" t="e">
        <f>ROUND(K71/H71,8)</f>
        <v>#DIV/0!</v>
      </c>
      <c r="D71" s="107">
        <f>D72</f>
        <v>75</v>
      </c>
      <c r="E71" s="409" t="e">
        <f>C71-D71</f>
        <v>#DIV/0!</v>
      </c>
      <c r="F71" s="427" t="e">
        <f t="shared" si="2"/>
        <v>#DIV/0!</v>
      </c>
      <c r="G71" s="410" t="e">
        <f t="shared" si="3"/>
        <v>#DIV/0!</v>
      </c>
      <c r="H71" s="107">
        <f aca="true" t="shared" si="5" ref="H71:O71">SUM(H72:H75)</f>
        <v>0</v>
      </c>
      <c r="I71" s="107">
        <f t="shared" si="5"/>
        <v>0</v>
      </c>
      <c r="J71" s="111">
        <f>J72+J73+J74+J75</f>
        <v>0</v>
      </c>
      <c r="K71" s="428">
        <f>SUM(K72:K75)</f>
        <v>0</v>
      </c>
      <c r="L71" s="412">
        <f t="shared" si="5"/>
        <v>0</v>
      </c>
      <c r="M71" s="412">
        <f t="shared" si="5"/>
        <v>0</v>
      </c>
      <c r="N71" s="413">
        <f t="shared" si="5"/>
        <v>0</v>
      </c>
      <c r="O71" s="412">
        <f t="shared" si="5"/>
        <v>0</v>
      </c>
    </row>
    <row r="72" spans="1:15" ht="12.75">
      <c r="A72" s="345"/>
      <c r="B72" s="414" t="s">
        <v>79</v>
      </c>
      <c r="C72" s="399">
        <v>127</v>
      </c>
      <c r="D72" s="399">
        <v>75</v>
      </c>
      <c r="E72" s="399">
        <f t="shared" si="1"/>
        <v>52</v>
      </c>
      <c r="F72" s="415">
        <f t="shared" si="2"/>
        <v>110</v>
      </c>
      <c r="G72" s="399">
        <f t="shared" si="3"/>
        <v>17</v>
      </c>
      <c r="H72" s="399">
        <f>C33</f>
        <v>0</v>
      </c>
      <c r="I72" s="399">
        <f>H72-J72</f>
        <v>0</v>
      </c>
      <c r="J72" s="105"/>
      <c r="K72" s="416">
        <f>SUM(L72:O72)</f>
        <v>0</v>
      </c>
      <c r="L72" s="417">
        <f>ROUND(D72*I72,4)</f>
        <v>0</v>
      </c>
      <c r="M72" s="417">
        <f aca="true" t="shared" si="6" ref="M72:N75">ROUND(E72*I72,4)</f>
        <v>0</v>
      </c>
      <c r="N72" s="417">
        <f t="shared" si="6"/>
        <v>0</v>
      </c>
      <c r="O72" s="417">
        <f>ROUND(G72*J72,4)</f>
        <v>0</v>
      </c>
    </row>
    <row r="73" spans="1:15" ht="12.75">
      <c r="A73" s="345"/>
      <c r="B73" s="414" t="s">
        <v>40</v>
      </c>
      <c r="C73" s="399">
        <v>103</v>
      </c>
      <c r="D73" s="399">
        <v>75</v>
      </c>
      <c r="E73" s="399">
        <f t="shared" si="1"/>
        <v>28</v>
      </c>
      <c r="F73" s="415">
        <f t="shared" si="2"/>
        <v>103</v>
      </c>
      <c r="G73" s="399">
        <f t="shared" si="3"/>
        <v>0</v>
      </c>
      <c r="H73" s="399">
        <f>C37</f>
        <v>0</v>
      </c>
      <c r="I73" s="399">
        <f>H73-J73</f>
        <v>0</v>
      </c>
      <c r="J73" s="105"/>
      <c r="K73" s="416">
        <f>SUM(L73:O73)</f>
        <v>0</v>
      </c>
      <c r="L73" s="417">
        <f>ROUND(D73*I73,4)</f>
        <v>0</v>
      </c>
      <c r="M73" s="417">
        <f t="shared" si="6"/>
        <v>0</v>
      </c>
      <c r="N73" s="417">
        <f t="shared" si="6"/>
        <v>0</v>
      </c>
      <c r="O73" s="417">
        <f>ROUND(G73*J73,4)</f>
        <v>0</v>
      </c>
    </row>
    <row r="74" spans="1:15" ht="12.75">
      <c r="A74" s="345"/>
      <c r="B74" s="414" t="s">
        <v>41</v>
      </c>
      <c r="C74" s="399">
        <v>116</v>
      </c>
      <c r="D74" s="399">
        <v>75</v>
      </c>
      <c r="E74" s="399">
        <f t="shared" si="1"/>
        <v>41</v>
      </c>
      <c r="F74" s="415">
        <f t="shared" si="2"/>
        <v>110</v>
      </c>
      <c r="G74" s="399">
        <f t="shared" si="3"/>
        <v>6</v>
      </c>
      <c r="H74" s="399">
        <f>C41</f>
        <v>0</v>
      </c>
      <c r="I74" s="399">
        <f>H74-J74</f>
        <v>0</v>
      </c>
      <c r="J74" s="105"/>
      <c r="K74" s="416">
        <f>SUM(L74:O74)</f>
        <v>0</v>
      </c>
      <c r="L74" s="417">
        <f>ROUND(D74*I74,4)</f>
        <v>0</v>
      </c>
      <c r="M74" s="417">
        <f t="shared" si="6"/>
        <v>0</v>
      </c>
      <c r="N74" s="417">
        <f t="shared" si="6"/>
        <v>0</v>
      </c>
      <c r="O74" s="417">
        <f>ROUND(G74*J74,4)</f>
        <v>0</v>
      </c>
    </row>
    <row r="75" spans="1:15" ht="12.75">
      <c r="A75" s="345"/>
      <c r="B75" s="414" t="s">
        <v>42</v>
      </c>
      <c r="C75" s="399">
        <v>125</v>
      </c>
      <c r="D75" s="399">
        <v>75</v>
      </c>
      <c r="E75" s="399">
        <f t="shared" si="1"/>
        <v>50</v>
      </c>
      <c r="F75" s="415">
        <f t="shared" si="2"/>
        <v>110</v>
      </c>
      <c r="G75" s="399">
        <f t="shared" si="3"/>
        <v>15</v>
      </c>
      <c r="H75" s="399">
        <f>C45</f>
        <v>0</v>
      </c>
      <c r="I75" s="399">
        <f>H75-J75</f>
        <v>0</v>
      </c>
      <c r="J75" s="105"/>
      <c r="K75" s="416">
        <f>SUM(L75:O75)</f>
        <v>0</v>
      </c>
      <c r="L75" s="417">
        <f>ROUND(D75*I75,4)</f>
        <v>0</v>
      </c>
      <c r="M75" s="417">
        <f t="shared" si="6"/>
        <v>0</v>
      </c>
      <c r="N75" s="417">
        <f t="shared" si="6"/>
        <v>0</v>
      </c>
      <c r="O75" s="417">
        <f>ROUND(G75*J75,4)</f>
        <v>0</v>
      </c>
    </row>
    <row r="76" spans="1:15" s="10" customFormat="1" ht="12.75">
      <c r="A76" s="391"/>
      <c r="B76" s="408" t="s">
        <v>174</v>
      </c>
      <c r="C76" s="409">
        <v>0</v>
      </c>
      <c r="D76" s="107">
        <v>0</v>
      </c>
      <c r="E76" s="418">
        <v>0</v>
      </c>
      <c r="F76" s="426">
        <v>110</v>
      </c>
      <c r="G76" s="409">
        <v>0</v>
      </c>
      <c r="H76" s="107">
        <f aca="true" t="shared" si="7" ref="H76:O76">SUM(H77:H80)</f>
        <v>0</v>
      </c>
      <c r="I76" s="107">
        <f>SUM(I77:I80)</f>
        <v>0</v>
      </c>
      <c r="J76" s="107">
        <f>SUM(J77:J80)</f>
        <v>0</v>
      </c>
      <c r="K76" s="412">
        <f t="shared" si="7"/>
        <v>0</v>
      </c>
      <c r="L76" s="412">
        <f t="shared" si="7"/>
        <v>0</v>
      </c>
      <c r="M76" s="412">
        <f t="shared" si="7"/>
        <v>0</v>
      </c>
      <c r="N76" s="412">
        <f t="shared" si="7"/>
        <v>0</v>
      </c>
      <c r="O76" s="412">
        <f t="shared" si="7"/>
        <v>0</v>
      </c>
    </row>
    <row r="77" spans="1:15" ht="12.75">
      <c r="A77" s="345"/>
      <c r="B77" s="414" t="s">
        <v>79</v>
      </c>
      <c r="C77" s="399">
        <f>E56</f>
        <v>0</v>
      </c>
      <c r="D77" s="399">
        <v>75</v>
      </c>
      <c r="E77" s="399">
        <f t="shared" si="1"/>
        <v>-75</v>
      </c>
      <c r="F77" s="399">
        <f>IF(C77&gt;110,110,IF(C77&lt;110,C77))</f>
        <v>0</v>
      </c>
      <c r="G77" s="399">
        <f>C77-F77</f>
        <v>0</v>
      </c>
      <c r="H77" s="399">
        <f>C34</f>
        <v>0</v>
      </c>
      <c r="I77" s="399">
        <f>H77-J77</f>
        <v>0</v>
      </c>
      <c r="J77" s="105">
        <v>0</v>
      </c>
      <c r="K77" s="416">
        <f>SUM(L77:O77)</f>
        <v>0</v>
      </c>
      <c r="L77" s="417">
        <f>ROUND(D77*I77*12/1000,4)</f>
        <v>0</v>
      </c>
      <c r="M77" s="417">
        <f aca="true" t="shared" si="8" ref="M77:N80">ROUND(E77*I77*12/1000,4)</f>
        <v>0</v>
      </c>
      <c r="N77" s="417">
        <f t="shared" si="8"/>
        <v>0</v>
      </c>
      <c r="O77" s="417">
        <f>ROUND(G77*J77*12/1000,4)</f>
        <v>0</v>
      </c>
    </row>
    <row r="78" spans="1:15" ht="12.75">
      <c r="A78" s="345"/>
      <c r="B78" s="414" t="s">
        <v>40</v>
      </c>
      <c r="C78" s="399">
        <f>E57</f>
        <v>0</v>
      </c>
      <c r="D78" s="399">
        <v>75</v>
      </c>
      <c r="E78" s="399">
        <f t="shared" si="1"/>
        <v>-75</v>
      </c>
      <c r="F78" s="399">
        <f>IF(C78&gt;110,110,IF(C78&lt;110,C78))</f>
        <v>0</v>
      </c>
      <c r="G78" s="399">
        <f>C78-F78</f>
        <v>0</v>
      </c>
      <c r="H78" s="399">
        <f>C38</f>
        <v>0</v>
      </c>
      <c r="I78" s="399">
        <f>H78-J78</f>
        <v>0</v>
      </c>
      <c r="J78" s="105">
        <v>0</v>
      </c>
      <c r="K78" s="416">
        <f>SUM(L78:O78)</f>
        <v>0</v>
      </c>
      <c r="L78" s="417">
        <f>ROUND(D78*I78*12/1000,4)</f>
        <v>0</v>
      </c>
      <c r="M78" s="417">
        <f t="shared" si="8"/>
        <v>0</v>
      </c>
      <c r="N78" s="417">
        <f t="shared" si="8"/>
        <v>0</v>
      </c>
      <c r="O78" s="417">
        <f>ROUND(G78*J78*12/1000,4)</f>
        <v>0</v>
      </c>
    </row>
    <row r="79" spans="2:15" ht="12.75">
      <c r="B79" s="11" t="s">
        <v>41</v>
      </c>
      <c r="C79" s="12">
        <f>E58</f>
        <v>0</v>
      </c>
      <c r="D79" s="12">
        <v>75</v>
      </c>
      <c r="E79" s="12">
        <f t="shared" si="1"/>
        <v>-75</v>
      </c>
      <c r="F79" s="12">
        <f>IF(C79&gt;110,110,IF(C79&lt;110,C79))</f>
        <v>0</v>
      </c>
      <c r="G79" s="12">
        <f>C79-F79</f>
        <v>0</v>
      </c>
      <c r="H79" s="12">
        <f>C42</f>
        <v>0</v>
      </c>
      <c r="I79" s="12">
        <f>H79-J79</f>
        <v>0</v>
      </c>
      <c r="J79" s="14">
        <v>0</v>
      </c>
      <c r="K79" s="4">
        <f>SUM(L79:O79)</f>
        <v>0</v>
      </c>
      <c r="L79" s="5">
        <f>ROUND(D79*I79*12/1000,4)</f>
        <v>0</v>
      </c>
      <c r="M79" s="5">
        <f t="shared" si="8"/>
        <v>0</v>
      </c>
      <c r="N79" s="5">
        <f t="shared" si="8"/>
        <v>0</v>
      </c>
      <c r="O79" s="5">
        <f>ROUND(G79*J79*12/1000,4)</f>
        <v>0</v>
      </c>
    </row>
    <row r="80" spans="2:15" ht="12.75">
      <c r="B80" s="11" t="s">
        <v>42</v>
      </c>
      <c r="C80" s="12">
        <f>E59</f>
        <v>0</v>
      </c>
      <c r="D80" s="12">
        <v>75</v>
      </c>
      <c r="E80" s="12">
        <f t="shared" si="1"/>
        <v>-75</v>
      </c>
      <c r="F80" s="12">
        <f>IF(C80&gt;110,110,IF(C80&lt;110,C80))</f>
        <v>0</v>
      </c>
      <c r="G80" s="12">
        <f>C80-F80</f>
        <v>0</v>
      </c>
      <c r="H80" s="12">
        <f>C46</f>
        <v>0</v>
      </c>
      <c r="I80" s="12">
        <f>H80-J80</f>
        <v>0</v>
      </c>
      <c r="J80" s="14">
        <v>0</v>
      </c>
      <c r="K80" s="4">
        <f>SUM(L80:O80)</f>
        <v>0</v>
      </c>
      <c r="L80" s="5">
        <f>ROUND(D80*I80*12/1000,4)</f>
        <v>0</v>
      </c>
      <c r="M80" s="5">
        <f t="shared" si="8"/>
        <v>0</v>
      </c>
      <c r="N80" s="5">
        <f t="shared" si="8"/>
        <v>0</v>
      </c>
      <c r="O80" s="5">
        <f>ROUND(G80*J80*12/1000,4)</f>
        <v>0</v>
      </c>
    </row>
    <row r="82" spans="1:11" s="3" customFormat="1" ht="23.25" customHeight="1">
      <c r="A82" s="1"/>
      <c r="B82" s="514" t="s">
        <v>201</v>
      </c>
      <c r="C82" s="514"/>
      <c r="D82" s="17"/>
      <c r="E82" s="1"/>
      <c r="F82" s="21"/>
      <c r="G82" s="32"/>
      <c r="H82" s="16"/>
      <c r="I82" s="17"/>
      <c r="J82" s="17"/>
      <c r="K82" s="30" t="s">
        <v>131</v>
      </c>
    </row>
    <row r="83" spans="3:11" s="3" customFormat="1" ht="14.25">
      <c r="C83" s="19"/>
      <c r="D83" s="20"/>
      <c r="E83" s="19"/>
      <c r="F83" s="25"/>
      <c r="G83" s="26"/>
      <c r="H83" s="19"/>
      <c r="I83" s="20"/>
      <c r="J83" s="23"/>
      <c r="K83" s="30"/>
    </row>
    <row r="84" spans="1:11" s="3" customFormat="1" ht="15.75">
      <c r="A84" s="1"/>
      <c r="B84" s="3" t="s">
        <v>85</v>
      </c>
      <c r="C84" s="17"/>
      <c r="D84" s="17"/>
      <c r="E84" s="17"/>
      <c r="F84" s="17"/>
      <c r="G84" s="27"/>
      <c r="H84" s="17"/>
      <c r="I84" s="17"/>
      <c r="J84" s="17"/>
      <c r="K84" s="30"/>
    </row>
    <row r="85" spans="1:11" s="3" customFormat="1" ht="15.75">
      <c r="A85" s="1"/>
      <c r="B85" s="3" t="s">
        <v>206</v>
      </c>
      <c r="C85" s="1"/>
      <c r="D85" s="1"/>
      <c r="E85" s="18"/>
      <c r="F85" s="17"/>
      <c r="G85" s="27"/>
      <c r="H85" s="1"/>
      <c r="I85" s="17"/>
      <c r="J85" s="17"/>
      <c r="K85" s="30"/>
    </row>
    <row r="86" spans="1:11" s="3" customFormat="1" ht="12.75">
      <c r="A86" s="22"/>
      <c r="F86" s="28"/>
      <c r="G86" s="24"/>
      <c r="I86" s="13"/>
      <c r="J86" s="13"/>
      <c r="K86" s="30"/>
    </row>
  </sheetData>
  <sheetProtection/>
  <mergeCells count="26">
    <mergeCell ref="H1:O1"/>
    <mergeCell ref="B82:C82"/>
    <mergeCell ref="L2:M2"/>
    <mergeCell ref="L63:O63"/>
    <mergeCell ref="D64:E64"/>
    <mergeCell ref="F64:G64"/>
    <mergeCell ref="I64:I65"/>
    <mergeCell ref="J64:J65"/>
    <mergeCell ref="L64:M64"/>
    <mergeCell ref="N64:O64"/>
    <mergeCell ref="A2:H2"/>
    <mergeCell ref="K62:O62"/>
    <mergeCell ref="C63:C65"/>
    <mergeCell ref="D63:G63"/>
    <mergeCell ref="H63:H65"/>
    <mergeCell ref="I63:J63"/>
    <mergeCell ref="K63:K65"/>
    <mergeCell ref="H62:J62"/>
    <mergeCell ref="C3:E3"/>
    <mergeCell ref="C4:E4"/>
    <mergeCell ref="E33:E34"/>
    <mergeCell ref="E37:E38"/>
    <mergeCell ref="E41:E42"/>
    <mergeCell ref="B62:B65"/>
    <mergeCell ref="C62:G62"/>
    <mergeCell ref="E45:E46"/>
  </mergeCells>
  <printOptions/>
  <pageMargins left="0.1968503937007874" right="0.15748031496062992" top="0.1968503937007874" bottom="0.31496062992125984" header="0.2362204724409449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Анна П. Самйлова</cp:lastModifiedBy>
  <cp:lastPrinted>2017-03-30T06:42:21Z</cp:lastPrinted>
  <dcterms:created xsi:type="dcterms:W3CDTF">2006-02-15T04:07:14Z</dcterms:created>
  <dcterms:modified xsi:type="dcterms:W3CDTF">2017-04-12T06:54:18Z</dcterms:modified>
  <cp:category/>
  <cp:version/>
  <cp:contentType/>
  <cp:contentStatus/>
</cp:coreProperties>
</file>