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7395" tabRatio="614" activeTab="5"/>
  </bookViews>
  <sheets>
    <sheet name="Расчет" sheetId="1" r:id="rId1"/>
    <sheet name="отопление" sheetId="2" r:id="rId2"/>
    <sheet name="гвс" sheetId="3" r:id="rId3"/>
    <sheet name="хвс" sheetId="4" r:id="rId4"/>
    <sheet name="водоотведение" sheetId="5" r:id="rId5"/>
    <sheet name="Эл. энергия" sheetId="6" r:id="rId6"/>
    <sheet name="ТКО" sheetId="7" r:id="rId7"/>
  </sheets>
  <externalReferences>
    <externalReference r:id="rId10"/>
  </externalReferences>
  <definedNames>
    <definedName name="_xlnm.Print_Area" localSheetId="4">'водоотведение'!$A$1:$L$57</definedName>
    <definedName name="_xlnm.Print_Area" localSheetId="2">'гвс'!$A$1:$S$62</definedName>
    <definedName name="_xlnm.Print_Area" localSheetId="1">'отопление'!$A$1:$N$69</definedName>
    <definedName name="_xlnm.Print_Area" localSheetId="0">'Расчет'!$A$1:$AB$112</definedName>
    <definedName name="_xlnm.Print_Area" localSheetId="6">'ТКО'!$A$1:$M$49</definedName>
    <definedName name="_xlnm.Print_Area" localSheetId="3">'хвс'!$A$1:$N$57</definedName>
    <definedName name="_xlnm.Print_Area" localSheetId="5">'Эл. энергия'!$A$1:$R$81</definedName>
  </definedNames>
  <calcPr fullCalcOnLoad="1" fullPrecision="0"/>
</workbook>
</file>

<file path=xl/sharedStrings.xml><?xml version="1.0" encoding="utf-8"?>
<sst xmlns="http://schemas.openxmlformats.org/spreadsheetml/2006/main" count="1449" uniqueCount="213">
  <si>
    <t>%</t>
  </si>
  <si>
    <t>ед.изм.</t>
  </si>
  <si>
    <t>руб.</t>
  </si>
  <si>
    <t>Итого</t>
  </si>
  <si>
    <t>х</t>
  </si>
  <si>
    <t>Единицы измерения</t>
  </si>
  <si>
    <t>Уровень оплаты населением коммунальных услуг (гр.5 / гр.4 * 100)</t>
  </si>
  <si>
    <t>Средневзвешенный норматив потребления услуг</t>
  </si>
  <si>
    <t>Уровень оплаты населением коммунальных услуг (гр.16 / гр.15 * 100)</t>
  </si>
  <si>
    <t>норматив</t>
  </si>
  <si>
    <t>чел.</t>
  </si>
  <si>
    <t>Гкал</t>
  </si>
  <si>
    <t>Гкал/м2/мес.</t>
  </si>
  <si>
    <t>при отсутствии приборов учета</t>
  </si>
  <si>
    <t>м3/чел./мес.</t>
  </si>
  <si>
    <t>в домах с электроплитами</t>
  </si>
  <si>
    <t>квт.час</t>
  </si>
  <si>
    <t>квт.час/чел./мес.</t>
  </si>
  <si>
    <t>Расчетно с учетом предельного индекса</t>
  </si>
  <si>
    <t xml:space="preserve">Центральное отопление, Гкал </t>
  </si>
  <si>
    <t xml:space="preserve">Горячее водоснабжение </t>
  </si>
  <si>
    <t xml:space="preserve">при отсутствии приборов учета </t>
  </si>
  <si>
    <t>1.</t>
  </si>
  <si>
    <t>кв.м</t>
  </si>
  <si>
    <t>2.</t>
  </si>
  <si>
    <t xml:space="preserve">Средневзвешенный утвержденный норматив потребления на 1 человека в месяц, кВтч* </t>
  </si>
  <si>
    <t>Количество человек, пользующихся услугами, чел.</t>
  </si>
  <si>
    <t>Всего</t>
  </si>
  <si>
    <t>в том числе:</t>
  </si>
  <si>
    <t>в том числе</t>
  </si>
  <si>
    <t>семьи, состоящие из 2-х и более человек</t>
  </si>
  <si>
    <t>одиноко проживающие</t>
  </si>
  <si>
    <t>в пределах соц. нормы</t>
  </si>
  <si>
    <t>Руководитель</t>
  </si>
  <si>
    <t xml:space="preserve">Нормативный объем </t>
  </si>
  <si>
    <t>куб.м</t>
  </si>
  <si>
    <t>Всего, Гкал</t>
  </si>
  <si>
    <t>ОДН</t>
  </si>
  <si>
    <t>ИТОГО:</t>
  </si>
  <si>
    <r>
      <t>куб.м</t>
    </r>
  </si>
  <si>
    <t xml:space="preserve"> тел. исполнителя______________</t>
  </si>
  <si>
    <t>ВСЕГО с ОДПУ</t>
  </si>
  <si>
    <t>ГВС ИПУ</t>
  </si>
  <si>
    <t xml:space="preserve">Холодное водоснабжение </t>
  </si>
  <si>
    <t>ИТОГО</t>
  </si>
  <si>
    <t>№ п/п</t>
  </si>
  <si>
    <t>Исполнитель                                                                                                                                                                       И.С.Казакова</t>
  </si>
  <si>
    <t>м3</t>
  </si>
  <si>
    <t>ФИО исполнителя, контактный телефон</t>
  </si>
  <si>
    <t>и т.д.</t>
  </si>
  <si>
    <t>м2</t>
  </si>
  <si>
    <t>Текущий период    20___г.</t>
  </si>
  <si>
    <t>МКД, ЖД</t>
  </si>
  <si>
    <t>Руководитель 
исполнителя коммунальных услуг</t>
  </si>
  <si>
    <t>__________________    (Ф И О)</t>
  </si>
  <si>
    <t>Текущий период 20___г.</t>
  </si>
  <si>
    <t xml:space="preserve">Расчет средневзвешенных нормативов и объемов потребления тепловой энергии  по горячему водоснабжению </t>
  </si>
  <si>
    <t>Расчет средневзвешенного норматива потребления холодного водоснабжения для жилых помещений с центральным отоплением</t>
  </si>
  <si>
    <t>Расчетный объем т/эн. на нужды ГВС</t>
  </si>
  <si>
    <t>Гкал/чел.</t>
  </si>
  <si>
    <t>куб.м./чел.</t>
  </si>
  <si>
    <t>Объем потребления коммунальных услуг</t>
  </si>
  <si>
    <t xml:space="preserve">  Расчет средневзвешенных нормативов и объемов потребления тепловой энергии по отоплению</t>
  </si>
  <si>
    <t>Примечание:* данные по переходу с норматива указываются по каждому нормативному значению</t>
  </si>
  <si>
    <t>исполнителя коммунальных услуг</t>
  </si>
  <si>
    <t>ФИО исполнителя коммунальных услуг, контактный телефон</t>
  </si>
  <si>
    <t xml:space="preserve">                         (Ф И О)</t>
  </si>
  <si>
    <t>Расчет средневзвешенных нормативов и объемов потребления по  водоотведению для жилых помещений с центральным отоплением</t>
  </si>
  <si>
    <t>ХВС ИПУ</t>
  </si>
  <si>
    <t>20___ год</t>
  </si>
  <si>
    <t>Наименование исполнителя коммунальных услуг</t>
  </si>
  <si>
    <t>Жилые дома с центральным отоплением</t>
  </si>
  <si>
    <t xml:space="preserve">Наименование </t>
  </si>
  <si>
    <t>Плата за коммунальные услуги граждан, проживающих в многоквартирных домах (жилых домах), в базовом периоде</t>
  </si>
  <si>
    <t>Объем потребления коммунальных услуг, определенный  по показаниям приборов учета или исходя из нормативов потребления коммунальных услуг</t>
  </si>
  <si>
    <t>Плата за коммунальные услуги граждан, проживающих 
в многоквартирных домах (жилых домах )</t>
  </si>
  <si>
    <t>при наличии общедомовых приборов учета</t>
  </si>
  <si>
    <t>при отсутствии общедомовых приборов учета</t>
  </si>
  <si>
    <t>Среднеэксплуатируемая общая площадь жилых помещений, на которую рассчитывается стоимость соответствующей услуги</t>
  </si>
  <si>
    <t>Средняя численность проживающих в обслуживаемом жилищном фонде</t>
  </si>
  <si>
    <t xml:space="preserve">Численность граждан, зарегистрированных в жилых помещениях, используемая при расчетах платежей за коммунальные услуги в базовом периоде </t>
  </si>
  <si>
    <t xml:space="preserve">Площадь жилых помещений, используемая при расчетах платежей  за коммунальные услуги в базовом периоде </t>
  </si>
  <si>
    <t>Плата за коммунальные услуги граждан, проживающих 
в многоквартирных домах (жилых домах)</t>
  </si>
  <si>
    <t>с учетом  предельного (максимального)  индекса по расчетному размеру цены (тарифа) (гр.16*гр.23)</t>
  </si>
  <si>
    <t xml:space="preserve">Коэффициент роста цен </t>
  </si>
  <si>
    <t>с учетом утвержденной цены (тарифа), текущий год/базовый период (гр.24/гр.13)</t>
  </si>
  <si>
    <t xml:space="preserve"> с учетом  предельного индекса  по расчетному размеру цены (тарифа), текущий год/базовый период (гр.25/гр.14)</t>
  </si>
  <si>
    <t>Сумма компенсации платы граждан за коммунальные услуги исполнителям коммунальных услуг в  текущем  году (гр.24 - гр.25)</t>
  </si>
  <si>
    <t>Водоотведение</t>
  </si>
  <si>
    <t>Плата за коммунальные услуги граждан, проживающих в многоквартирных домах (жилых домах) с учетом предельного (максимального)  индекса в текущем периоде</t>
  </si>
  <si>
    <t>Руководитель исполнителя коммунальных услуг</t>
  </si>
  <si>
    <t>(ФИО)</t>
  </si>
  <si>
    <t>М П</t>
  </si>
  <si>
    <t>Общая площадь жилых помещений обеспеченная отоплением
м2</t>
  </si>
  <si>
    <t>Количество МКД и жилых домов</t>
  </si>
  <si>
    <t>Количество 
МКД и жилых домов</t>
  </si>
  <si>
    <t>Гкал/чел/мес.</t>
  </si>
  <si>
    <t xml:space="preserve">Общая площадь  жилых помещений, обеспеченных ГВС/общая площадь помещений, входящих в состав общего имущества в  МКД
</t>
  </si>
  <si>
    <t>Количество зарегистрированных  граждан, пользующихся ГВС</t>
  </si>
  <si>
    <t>Количество зарегистрированных граждан пользующихся отоплением, чел.</t>
  </si>
  <si>
    <t xml:space="preserve">Общая площадь  жилых помещений, обеспеченных ХВС/общая площадь помещений, входящих в состав общего имущества в  МКД
</t>
  </si>
  <si>
    <t>Количество зарегистрированных  граждан, пользующихся услугой</t>
  </si>
  <si>
    <t xml:space="preserve">Объем потребления коммунальных услуг
 </t>
  </si>
  <si>
    <t>м3/мес/чел</t>
  </si>
  <si>
    <t xml:space="preserve">Общая площадь жилых помещений, на которой проживают граждане пользующиеся услугой
</t>
  </si>
  <si>
    <r>
      <t xml:space="preserve">объем  цен.от. </t>
    </r>
    <r>
      <rPr>
        <i/>
        <sz val="9"/>
        <rFont val="Times New Roman"/>
        <family val="1"/>
      </rPr>
      <t>(гр.8*гр.9*1 мес.)</t>
    </r>
    <r>
      <rPr>
        <sz val="9"/>
        <rFont val="Times New Roman"/>
        <family val="1"/>
      </rPr>
      <t xml:space="preserve">, ком.усл. </t>
    </r>
    <r>
      <rPr>
        <i/>
        <sz val="9"/>
        <rFont val="Times New Roman"/>
        <family val="1"/>
      </rPr>
      <t>(гр.8*гр.10*1 мес./1000)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</si>
  <si>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"/>
        <family val="1"/>
      </rPr>
      <t>гр.5*гр.12)</t>
    </r>
  </si>
  <si>
    <r>
      <t xml:space="preserve">объем  цен.от. </t>
    </r>
    <r>
      <rPr>
        <i/>
        <sz val="9"/>
        <rFont val="Times New Roman"/>
        <family val="1"/>
      </rPr>
      <t>(гр.19*гр.20*1 мес.)</t>
    </r>
    <r>
      <rPr>
        <sz val="9"/>
        <rFont val="Times New Roman"/>
        <family val="1"/>
      </rPr>
      <t xml:space="preserve">, ком.усл. </t>
    </r>
    <r>
      <rPr>
        <i/>
        <sz val="9"/>
        <rFont val="Times New Roman"/>
        <family val="1"/>
      </rPr>
      <t>(гр.19*гр.21*1 мес./1000)</t>
    </r>
  </si>
  <si>
    <r>
      <t xml:space="preserve">при наличии приборов учета </t>
    </r>
    <r>
      <rPr>
        <b/>
        <sz val="11"/>
        <color indexed="60"/>
        <rFont val="Times New Roman"/>
        <family val="1"/>
      </rPr>
      <t>ОДПУ</t>
    </r>
  </si>
  <si>
    <r>
      <t>м</t>
    </r>
    <r>
      <rPr>
        <vertAlign val="superscript"/>
        <sz val="9"/>
        <rFont val="Times New Roman"/>
        <family val="1"/>
      </rPr>
      <t>3</t>
    </r>
  </si>
  <si>
    <r>
      <t xml:space="preserve">при наличии приборов учета </t>
    </r>
    <r>
      <rPr>
        <b/>
        <sz val="11"/>
        <color indexed="60"/>
        <rFont val="Times New Roman"/>
        <family val="1"/>
      </rPr>
      <t>ИПУ</t>
    </r>
  </si>
  <si>
    <r>
      <t>м</t>
    </r>
    <r>
      <rPr>
        <vertAlign val="superscript"/>
        <sz val="9"/>
        <rFont val="Times New Roman"/>
        <family val="1"/>
      </rPr>
      <t>1</t>
    </r>
  </si>
  <si>
    <r>
      <t>м</t>
    </r>
    <r>
      <rPr>
        <vertAlign val="superscript"/>
        <sz val="9"/>
        <rFont val="Times New Roman"/>
        <family val="1"/>
      </rPr>
      <t>2</t>
    </r>
  </si>
  <si>
    <t>Базовый период (декабрь 20____г.)                           
  (данные не меняются)</t>
  </si>
  <si>
    <t>Базовый период (декабрь 20____г.)                             (данные не меняются)</t>
  </si>
  <si>
    <t>по _________________________ за _________________ (нарастающим итогом) 20__ года</t>
  </si>
  <si>
    <t>Среднеэксплуатируемая общая площадь жилых помещений обеспеченная отоплением
м2</t>
  </si>
  <si>
    <t xml:space="preserve">Среднеэксплуатируемая общая площадь  жилых помещений, обеспеченных ГВС/общая площадь помещений, входящих в состав общего имущества в  МКД
</t>
  </si>
  <si>
    <t xml:space="preserve">Среднеэксплуатируемая общая площадь  жилых помещений, обеспеченных ХВС/общая площадь помещений, входящих в состав общего имущества в  МКД
</t>
  </si>
  <si>
    <t>Средняя численность проживающих в обслуживаемом жилищном фонде, пользующихся услугой</t>
  </si>
  <si>
    <t xml:space="preserve">Среднеэксплуатируемая общая площадь жилых помещений, на которой проживают граждане пользующиеся услугой
</t>
  </si>
  <si>
    <t>ГВС ИПУ базового периода</t>
  </si>
  <si>
    <t xml:space="preserve">Количество месяцев, принятых в расчет норматива </t>
  </si>
  <si>
    <t>мес.</t>
  </si>
  <si>
    <t>ХВС ИПУ базового периода</t>
  </si>
  <si>
    <t xml:space="preserve">ХВС ИПУ </t>
  </si>
  <si>
    <t>Многоквартирные (жилые) дома с действующим нормативом потребления коммунальной услуги по отоплению 0,0447</t>
  </si>
  <si>
    <t>Многоквартирные (жилые) дома с действующим нормативом потребления коммунальной услуги по отоплению 0,0445</t>
  </si>
  <si>
    <t>Многоквартирные (жилые) дома с ПУ</t>
  </si>
  <si>
    <t>Многоквартирные (жилые) дома с ОДПУ</t>
  </si>
  <si>
    <t>Объем и численность, установивших ИПУ в отчетном периоде (переход с норматива)*</t>
  </si>
  <si>
    <t>Объем и численность, установивших в отчетном периоде ИПУ  (переход с норматива)*</t>
  </si>
  <si>
    <t>Объем и численность, установивших ИПУ ГВС в отчетном периоде (переход с норматива)</t>
  </si>
  <si>
    <t>Объем и численность, установивших ИПУ ХВС в отчетном периоде (переход с норматива)</t>
  </si>
  <si>
    <t>Многоквартирные (жилые) дома с ПУ базового периода</t>
  </si>
  <si>
    <t xml:space="preserve"> по ______________ (наименование исполнителя коммунальных услуг) за ___________ (месяц, нарастающим итогом) 20___года</t>
  </si>
  <si>
    <t>Электроснабжение**</t>
  </si>
  <si>
    <t>Второе полугодие (межотопительный период)</t>
  </si>
  <si>
    <t>за 2 полугодие (межотопительный период)</t>
  </si>
  <si>
    <t>ВСЕГО  по  исполнителю коммунальных услуг</t>
  </si>
  <si>
    <t>ВСЕГО по исполнителю коммунальных услуг с учетом предельного (максимального) индекса</t>
  </si>
  <si>
    <t>за 2 полугодие (отопительный период)</t>
  </si>
  <si>
    <t>(Ф. И. О.)</t>
  </si>
  <si>
    <t>(подпись)</t>
  </si>
  <si>
    <t>Форма 1 к приложению 2
к Порядку предоставления исполнителям коммунальных услуг субсидии на компенсацию части платы  граждан за  коммунальные  услуги, контроля за соблюдением условий предоставления субсидии на компенсацию части платы граждан за коммунальные услуги и возврата средств субсидии в случае нарушения условий, установленных при ее предоставлении</t>
  </si>
  <si>
    <t xml:space="preserve">Норматив потребления на отопление </t>
  </si>
  <si>
    <t>Норматив потребления (с учетом коэффициента перевода), Гкал/кв.м (показания ПУ)</t>
  </si>
  <si>
    <t>Второе полугодие (отопительный период)</t>
  </si>
  <si>
    <t>Первое полугодие (межотопительный период)</t>
  </si>
  <si>
    <t>Первое полугодие (отопительный период)</t>
  </si>
  <si>
    <t>Объем и площадь, установивших ПУ в отчетном периоде  (переход с норматива)*</t>
  </si>
  <si>
    <t>Объем и площадь, установивших ОДПУ в отчетном периоде (переход с норматива)*</t>
  </si>
  <si>
    <t>Примечание: * данные по переходу с норматива указываются по каждому нормативному значению</t>
  </si>
  <si>
    <t>Норматив потребления на ГВС (показания ИПУ)</t>
  </si>
  <si>
    <t>Норматив 
расхода т/э на подогрев</t>
  </si>
  <si>
    <t>Норматив 
потребления на ГВС (показания ИПУ)</t>
  </si>
  <si>
    <t>Расчетный 
объем т/эн. на нужды ГВС
гр.5*гр.6</t>
  </si>
  <si>
    <t>Форма 2 к приложению 2
к Порядку предоставления исполнителям коммунальных услуг субсидии на компенсацию части платы  граждан за  коммунальные  услуги, контроля за соблюдением условий предоставления субсидии на компенсацию части платы граждан за коммунальные услуги и возврата средств субсидии в случае нарушения условий, установленных при ее предоставлении</t>
  </si>
  <si>
    <t>Приложение 2
к Порядку предоставления исполнителям коммунальных услуг субсидии на компенсацию части платы  граждан за  коммунальные  услуги, контроля за соблюдением условий предоставления субсидии на компенсацию части платы граждан за коммунальные услуги и возврата средств субсидии в случае нарушения условий, установленных при ее предоставлении</t>
  </si>
  <si>
    <t>Форма 3 к приложению 2
к Порядку предоставления исполнителям коммунальных услуг субсидии на компенсацию части платы  граждан за  коммунальные  услуги, контроля за соблюдением условий предоставления субсидии на компенсацию части платы граждан за коммунальные услуги и возврата средств субсидии в случае нарушения условий, установленных при ее предоставлении</t>
  </si>
  <si>
    <t>Форма 4 к приложению 2
к Порядку предоставления исполнителям коммунальных услуг субсидии на компенсацию части платы  граждан за  коммунальные  услуги, контроля за соблюдением условий предоставления субсидии на компенсацию части платы граждан за коммунальные услуги и возврата средств субсидии в случае нарушения условий, установленных при ее предоставлении</t>
  </si>
  <si>
    <t>Норматив потребления  (показания ИПУ)</t>
  </si>
  <si>
    <t>Норматив потребления (показания ИПУ)</t>
  </si>
  <si>
    <t>Норматив потребления (объем по показаниям ИПУ)</t>
  </si>
  <si>
    <t>Степень санитарно-технического оборудования жилых домов</t>
  </si>
  <si>
    <t>базовый период 1 полугодие (отопительный период)</t>
  </si>
  <si>
    <t>Утвержденные цены (тарифы) с НДС, руб./кВтч</t>
  </si>
  <si>
    <t xml:space="preserve">количество месяцев, принятых в расчет </t>
  </si>
  <si>
    <t>Объем потребления электроэнергии, тыс.кВтч</t>
  </si>
  <si>
    <t xml:space="preserve">Всего
</t>
  </si>
  <si>
    <t>средневзвешенный  тариф 
гр18/гр.13</t>
  </si>
  <si>
    <t>при потреблении в пределах соц. нормы</t>
  </si>
  <si>
    <t xml:space="preserve">в пределах соц. нормы
</t>
  </si>
  <si>
    <t>дома, оборудованные электрическими плитами в установленном порядке</t>
  </si>
  <si>
    <t>дома,  оборудованные газовыми плитами и  плитами на твердом топливе, всего
в том числе:</t>
  </si>
  <si>
    <t xml:space="preserve">Итого </t>
  </si>
  <si>
    <t>базовый период 1 полугодие (межотопительный период)</t>
  </si>
  <si>
    <t>базовый период 2 полугодие  (межотопительный период )</t>
  </si>
  <si>
    <t>базовый период 2 полугодие  (отопительный период )</t>
  </si>
  <si>
    <t>Расчет  платы граждан  за коммунальную услугу электроснабжение для домов с центральным отоплением в 20     году</t>
  </si>
  <si>
    <t>текущий период 1 полугодие (отопительный период)</t>
  </si>
  <si>
    <t>текущий период 1 полугодие (межотопительный период)</t>
  </si>
  <si>
    <t>текущий период 2 полугодие (межотопительный период)</t>
  </si>
  <si>
    <t>текущий период  2 полугодие (отопительный период)</t>
  </si>
  <si>
    <t>Общая площадь жилищного фонда, кв.м</t>
  </si>
  <si>
    <t>Форма 5 к приложению 2
к Порядку предоставления исполнителям коммунальных услуг субсидии на компенсацию части платы  граждан за  коммунальные  услуги, контроля за соблюдением условий предоставления субсидии на компенсацию части платы граждан за коммунальные услуги и возврата средств субсидии в случае нарушения условий, установленных при ее предоставлении</t>
  </si>
  <si>
    <t>Наименование муниципального поселения</t>
  </si>
  <si>
    <t>Общая площадь жилых помещений, в которой проживают граждане, пользующиеся услугой</t>
  </si>
  <si>
    <t>Количество человек, пользующихся услугой, всего</t>
  </si>
  <si>
    <t>Кол-во месяцев, принятых в расчет норматива</t>
  </si>
  <si>
    <t>Норматив  накопления твердых коммунальных отходов в месяц</t>
  </si>
  <si>
    <t>тыс.м3</t>
  </si>
  <si>
    <t>Наименование муниципального образования ( поселения) района</t>
  </si>
  <si>
    <t>Объем потребления коммунальной услуги (гр.4*гр.5*гр.6)</t>
  </si>
  <si>
    <t>Объем потребления коммунальной  услуги (гр.9*гр.10*гр.11)</t>
  </si>
  <si>
    <t>Форма 6 к приложению 2
к Порядку предоставления исполнителям коммунальных услуг субсидии на компенсацию части платы  граждан за  коммунальные  услуги, контроля за соблюдением условий предоставления субсидии на компенсацию части платы граждан за коммунальные услуги и возврата средств субсидии в случае нарушения условий, установленных при ее предоставлении</t>
  </si>
  <si>
    <t>Расчет  объема расходов граждан на оплату по услуге вывоз твердых коммунальных отходов в многоквартирных домах (жилых домах )  в 20____году</t>
  </si>
  <si>
    <t>базовый период 1 полугодие (межотопительный)</t>
  </si>
  <si>
    <t>базовый период 2 полугодие  (межотопительный период)</t>
  </si>
  <si>
    <t>базовый период 2 полугодие  (отопительный период)</t>
  </si>
  <si>
    <t>Расчет фактического размера  средств субсидии на компенсацию части платы граждан за  коммунальные услуги для жилых помещений с центральным отоплением *</t>
  </si>
  <si>
    <t>за 1 полугодие (отопительный период)</t>
  </si>
  <si>
    <t>за 1 полугодие (межотопительный период)</t>
  </si>
  <si>
    <t xml:space="preserve">Обращение с твердыми коммунальными отходами </t>
  </si>
  <si>
    <r>
      <t>м</t>
    </r>
    <r>
      <rPr>
        <vertAlign val="superscript"/>
        <sz val="9"/>
        <rFont val="Times New Roman Cyr"/>
        <family val="1"/>
      </rPr>
      <t>3</t>
    </r>
  </si>
  <si>
    <r>
      <t>тыс.м</t>
    </r>
    <r>
      <rPr>
        <b/>
        <vertAlign val="superscript"/>
        <sz val="9"/>
        <rFont val="Times New Roman Cyr"/>
        <family val="0"/>
      </rPr>
      <t>3</t>
    </r>
  </si>
  <si>
    <r>
      <t>м</t>
    </r>
    <r>
      <rPr>
        <b/>
        <vertAlign val="superscript"/>
        <sz val="9"/>
        <rFont val="Times New Roman Cyr"/>
        <family val="1"/>
      </rPr>
      <t>3</t>
    </r>
  </si>
  <si>
    <t>Примечание: * При наличии многоквартирных (жилых) домов без центрального отопления расчет выполняется отдельно по каждой группе домов (Пример: Жилые дома с отоплением от электрических установок (эл.котлы, теплофоны, эл. конвекторы)
** По группам многоквартирных и жилых домов с электрической энергией вырабатываемой дизельными электростанциями расчет за отчетный период может быть выполнен с учетом фактических показателей в пределах объемов базового периода (без учета объемов на освещение мест общего пользования) по форме согласованной с Уполномоченным органом</t>
  </si>
  <si>
    <t>Цены (тарифы) ресурсоснабжающих организаций, региональных операторов по обращению с ТКО для группы потребителей «население», установленные в порядке, определенном законодательством Российской Федерации  в базовом периоде</t>
  </si>
  <si>
    <t>Цены (тарифы) ресурсоснабжающих организаций, региональных операторов по обращению с ТКО для группы потребителей «население», установленные в порядке, определенном законодательством Российской Федерации  в текущем периоде</t>
  </si>
  <si>
    <t>рассчитанная по ценам (тарифам) , установленным ресурсоснабжающей организации, региональному оператору по обращению с ТКО (гр.15*гр.23)</t>
  </si>
  <si>
    <r>
      <t>рассчитанная по ценам (тарифам), установленным ресурсоснабжающей организации, региональному оператору по обращению с ТКО   (</t>
    </r>
    <r>
      <rPr>
        <i/>
        <sz val="9"/>
        <rFont val="Times New Roman"/>
        <family val="1"/>
      </rPr>
      <t>гр.4*гр.12)</t>
    </r>
  </si>
  <si>
    <t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</si>
</sst>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0"/>
    <numFmt numFmtId="176" formatCode="0.0000000000"/>
    <numFmt numFmtId="177" formatCode="0.00000000"/>
    <numFmt numFmtId="178" formatCode="[$-F800]dddd\,\ mmmm\ dd\,\ yyyy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 CE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9"/>
      <name val="Times New Roman CE"/>
      <family val="0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1"/>
      <color indexed="60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u val="single"/>
      <sz val="12"/>
      <name val="Times New Roman"/>
      <family val="1"/>
    </font>
    <font>
      <sz val="7.5"/>
      <name val="Times New Roman"/>
      <family val="1"/>
    </font>
    <font>
      <sz val="7.5"/>
      <name val="Times New Roman Cyr"/>
      <family val="1"/>
    </font>
    <font>
      <sz val="10"/>
      <name val="Times New Roman Cyr"/>
      <family val="1"/>
    </font>
    <font>
      <sz val="7.5"/>
      <name val="Arial Cyr"/>
      <family val="0"/>
    </font>
    <font>
      <b/>
      <sz val="10"/>
      <name val="Times New Roman CE"/>
      <family val="1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b/>
      <sz val="9"/>
      <name val="Times New Roman Cyr"/>
      <family val="0"/>
    </font>
    <font>
      <b/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6" fillId="0" borderId="6" applyBorder="0">
      <alignment horizontal="center" vertical="center" wrapText="1"/>
      <protection/>
    </xf>
    <xf numFmtId="0" fontId="77" fillId="0" borderId="7" applyNumberFormat="0" applyFill="0" applyAlignment="0" applyProtection="0"/>
    <xf numFmtId="0" fontId="78" fillId="28" borderId="8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2" fontId="7" fillId="0" borderId="0" xfId="0" applyNumberFormat="1" applyFont="1" applyBorder="1" applyAlignment="1">
      <alignment wrapText="1"/>
    </xf>
    <xf numFmtId="1" fontId="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Alignment="1">
      <alignment wrapText="1"/>
    </xf>
    <xf numFmtId="4" fontId="11" fillId="0" borderId="0" xfId="0" applyNumberFormat="1" applyFont="1" applyBorder="1" applyAlignment="1">
      <alignment wrapText="1"/>
    </xf>
    <xf numFmtId="4" fontId="11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171" fontId="9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1" fontId="7" fillId="0" borderId="0" xfId="0" applyNumberFormat="1" applyFont="1" applyAlignment="1">
      <alignment horizontal="center" vertical="center" wrapText="1"/>
    </xf>
    <xf numFmtId="171" fontId="7" fillId="0" borderId="0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23" fillId="0" borderId="0" xfId="0" applyNumberFormat="1" applyFont="1" applyAlignment="1">
      <alignment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center"/>
    </xf>
    <xf numFmtId="4" fontId="21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4" fontId="23" fillId="33" borderId="0" xfId="0" applyNumberFormat="1" applyFont="1" applyFill="1" applyAlignment="1">
      <alignment/>
    </xf>
    <xf numFmtId="4" fontId="21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4" fillId="0" borderId="0" xfId="0" applyNumberFormat="1" applyFont="1" applyAlignment="1">
      <alignment vertical="center"/>
    </xf>
    <xf numFmtId="4" fontId="3" fillId="33" borderId="0" xfId="0" applyNumberFormat="1" applyFont="1" applyFill="1" applyAlignment="1">
      <alignment/>
    </xf>
    <xf numFmtId="179" fontId="11" fillId="0" borderId="0" xfId="0" applyNumberFormat="1" applyFont="1" applyAlignment="1">
      <alignment wrapText="1"/>
    </xf>
    <xf numFmtId="181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4" fontId="4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wrapText="1"/>
    </xf>
    <xf numFmtId="4" fontId="26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 wrapText="1"/>
    </xf>
    <xf numFmtId="4" fontId="29" fillId="34" borderId="0" xfId="0" applyNumberFormat="1" applyFont="1" applyFill="1" applyAlignment="1">
      <alignment wrapText="1"/>
    </xf>
    <xf numFmtId="4" fontId="12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left" vertical="center"/>
    </xf>
    <xf numFmtId="3" fontId="12" fillId="34" borderId="0" xfId="0" applyNumberFormat="1" applyFont="1" applyFill="1" applyBorder="1" applyAlignment="1">
      <alignment horizontal="left" vertical="center"/>
    </xf>
    <xf numFmtId="179" fontId="12" fillId="34" borderId="0" xfId="0" applyNumberFormat="1" applyFont="1" applyFill="1" applyBorder="1" applyAlignment="1">
      <alignment horizontal="left" vertical="center"/>
    </xf>
    <xf numFmtId="180" fontId="12" fillId="34" borderId="0" xfId="0" applyNumberFormat="1" applyFont="1" applyFill="1" applyBorder="1" applyAlignment="1">
      <alignment horizontal="left" vertical="center"/>
    </xf>
    <xf numFmtId="4" fontId="11" fillId="34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29" fillId="34" borderId="0" xfId="0" applyNumberFormat="1" applyFont="1" applyFill="1" applyBorder="1" applyAlignment="1">
      <alignment wrapText="1"/>
    </xf>
    <xf numFmtId="4" fontId="3" fillId="35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1" fontId="11" fillId="36" borderId="11" xfId="0" applyNumberFormat="1" applyFont="1" applyFill="1" applyBorder="1" applyAlignment="1">
      <alignment horizontal="center" vertical="center" wrapText="1"/>
    </xf>
    <xf numFmtId="172" fontId="12" fillId="36" borderId="0" xfId="0" applyNumberFormat="1" applyFont="1" applyFill="1" applyBorder="1" applyAlignment="1">
      <alignment horizontal="center"/>
    </xf>
    <xf numFmtId="4" fontId="11" fillId="34" borderId="0" xfId="0" applyNumberFormat="1" applyFont="1" applyFill="1" applyBorder="1" applyAlignment="1">
      <alignment horizontal="left"/>
    </xf>
    <xf numFmtId="166" fontId="20" fillId="36" borderId="0" xfId="43" applyFont="1" applyFill="1" applyAlignment="1">
      <alignment/>
    </xf>
    <xf numFmtId="166" fontId="7" fillId="36" borderId="0" xfId="43" applyFont="1" applyFill="1" applyAlignment="1">
      <alignment/>
    </xf>
    <xf numFmtId="166" fontId="7" fillId="36" borderId="0" xfId="43" applyFont="1" applyFill="1" applyBorder="1" applyAlignment="1">
      <alignment horizontal="center"/>
    </xf>
    <xf numFmtId="166" fontId="7" fillId="36" borderId="0" xfId="43" applyFont="1" applyFill="1" applyBorder="1" applyAlignment="1">
      <alignment/>
    </xf>
    <xf numFmtId="166" fontId="8" fillId="36" borderId="0" xfId="43" applyFont="1" applyFill="1" applyAlignment="1">
      <alignment horizontal="right"/>
    </xf>
    <xf numFmtId="166" fontId="9" fillId="36" borderId="0" xfId="43" applyFont="1" applyFill="1" applyAlignment="1">
      <alignment/>
    </xf>
    <xf numFmtId="181" fontId="11" fillId="36" borderId="11" xfId="0" applyNumberFormat="1" applyFont="1" applyFill="1" applyBorder="1" applyAlignment="1">
      <alignment horizontal="center" vertical="center" wrapText="1"/>
    </xf>
    <xf numFmtId="171" fontId="11" fillId="36" borderId="11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0" fillId="36" borderId="11" xfId="0" applyFont="1" applyFill="1" applyBorder="1" applyAlignment="1">
      <alignment horizontal="center"/>
    </xf>
    <xf numFmtId="4" fontId="11" fillId="36" borderId="11" xfId="0" applyNumberFormat="1" applyFont="1" applyFill="1" applyBorder="1" applyAlignment="1">
      <alignment horizontal="left" wrapText="1"/>
    </xf>
    <xf numFmtId="4" fontId="12" fillId="36" borderId="11" xfId="0" applyNumberFormat="1" applyFont="1" applyFill="1" applyBorder="1" applyAlignment="1">
      <alignment horizontal="center" wrapText="1"/>
    </xf>
    <xf numFmtId="4" fontId="12" fillId="36" borderId="11" xfId="0" applyNumberFormat="1" applyFont="1" applyFill="1" applyBorder="1" applyAlignment="1">
      <alignment wrapText="1"/>
    </xf>
    <xf numFmtId="172" fontId="12" fillId="36" borderId="11" xfId="0" applyNumberFormat="1" applyFont="1" applyFill="1" applyBorder="1" applyAlignment="1">
      <alignment horizontal="center"/>
    </xf>
    <xf numFmtId="172" fontId="11" fillId="36" borderId="0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2" fontId="7" fillId="36" borderId="0" xfId="0" applyNumberFormat="1" applyFont="1" applyFill="1" applyAlignment="1">
      <alignment wrapText="1"/>
    </xf>
    <xf numFmtId="4" fontId="30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top" wrapText="1"/>
    </xf>
    <xf numFmtId="2" fontId="7" fillId="36" borderId="0" xfId="0" applyNumberFormat="1" applyFont="1" applyFill="1" applyBorder="1" applyAlignment="1">
      <alignment wrapText="1"/>
    </xf>
    <xf numFmtId="4" fontId="7" fillId="36" borderId="11" xfId="0" applyNumberFormat="1" applyFont="1" applyFill="1" applyBorder="1" applyAlignment="1">
      <alignment wrapText="1"/>
    </xf>
    <xf numFmtId="4" fontId="8" fillId="36" borderId="11" xfId="0" applyNumberFormat="1" applyFont="1" applyFill="1" applyBorder="1" applyAlignment="1">
      <alignment wrapText="1"/>
    </xf>
    <xf numFmtId="0" fontId="12" fillId="36" borderId="11" xfId="0" applyFont="1" applyFill="1" applyBorder="1" applyAlignment="1">
      <alignment/>
    </xf>
    <xf numFmtId="0" fontId="8" fillId="36" borderId="0" xfId="0" applyFont="1" applyFill="1" applyAlignment="1">
      <alignment/>
    </xf>
    <xf numFmtId="0" fontId="7" fillId="36" borderId="11" xfId="0" applyFont="1" applyFill="1" applyBorder="1" applyAlignment="1">
      <alignment vertical="top" wrapText="1"/>
    </xf>
    <xf numFmtId="4" fontId="31" fillId="36" borderId="11" xfId="0" applyNumberFormat="1" applyFont="1" applyFill="1" applyBorder="1" applyAlignment="1">
      <alignment wrapText="1"/>
    </xf>
    <xf numFmtId="2" fontId="11" fillId="36" borderId="0" xfId="0" applyNumberFormat="1" applyFont="1" applyFill="1" applyBorder="1" applyAlignment="1">
      <alignment horizontal="center" wrapText="1"/>
    </xf>
    <xf numFmtId="4" fontId="9" fillId="36" borderId="11" xfId="0" applyNumberFormat="1" applyFont="1" applyFill="1" applyBorder="1" applyAlignment="1">
      <alignment horizontal="left" wrapText="1"/>
    </xf>
    <xf numFmtId="4" fontId="27" fillId="36" borderId="11" xfId="0" applyNumberFormat="1" applyFont="1" applyFill="1" applyBorder="1" applyAlignment="1">
      <alignment horizontal="right" wrapText="1"/>
    </xf>
    <xf numFmtId="4" fontId="27" fillId="36" borderId="0" xfId="0" applyNumberFormat="1" applyFont="1" applyFill="1" applyBorder="1" applyAlignment="1">
      <alignment horizontal="right" wrapText="1"/>
    </xf>
    <xf numFmtId="4" fontId="11" fillId="36" borderId="0" xfId="0" applyNumberFormat="1" applyFont="1" applyFill="1" applyBorder="1" applyAlignment="1">
      <alignment horizontal="left" wrapText="1"/>
    </xf>
    <xf numFmtId="4" fontId="11" fillId="36" borderId="0" xfId="0" applyNumberFormat="1" applyFont="1" applyFill="1" applyBorder="1" applyAlignment="1">
      <alignment horizontal="left"/>
    </xf>
    <xf numFmtId="4" fontId="12" fillId="36" borderId="0" xfId="0" applyNumberFormat="1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17" fillId="36" borderId="0" xfId="0" applyFont="1" applyFill="1" applyBorder="1" applyAlignment="1">
      <alignment/>
    </xf>
    <xf numFmtId="4" fontId="7" fillId="36" borderId="11" xfId="0" applyNumberFormat="1" applyFont="1" applyFill="1" applyBorder="1" applyAlignment="1">
      <alignment horizontal="left" wrapText="1"/>
    </xf>
    <xf numFmtId="4" fontId="12" fillId="36" borderId="11" xfId="0" applyNumberFormat="1" applyFont="1" applyFill="1" applyBorder="1" applyAlignment="1">
      <alignment horizontal="right" wrapText="1"/>
    </xf>
    <xf numFmtId="2" fontId="9" fillId="36" borderId="0" xfId="0" applyNumberFormat="1" applyFont="1" applyFill="1" applyAlignment="1">
      <alignment horizontal="center" wrapText="1"/>
    </xf>
    <xf numFmtId="0" fontId="3" fillId="36" borderId="0" xfId="0" applyFont="1" applyFill="1" applyBorder="1" applyAlignment="1">
      <alignment/>
    </xf>
    <xf numFmtId="4" fontId="11" fillId="36" borderId="0" xfId="0" applyNumberFormat="1" applyFont="1" applyFill="1" applyAlignment="1">
      <alignment wrapText="1"/>
    </xf>
    <xf numFmtId="0" fontId="7" fillId="36" borderId="12" xfId="0" applyFont="1" applyFill="1" applyBorder="1" applyAlignment="1">
      <alignment horizontal="center" vertical="center" wrapText="1"/>
    </xf>
    <xf numFmtId="4" fontId="20" fillId="36" borderId="0" xfId="0" applyNumberFormat="1" applyFont="1" applyFill="1" applyAlignment="1">
      <alignment wrapText="1"/>
    </xf>
    <xf numFmtId="4" fontId="8" fillId="36" borderId="0" xfId="0" applyNumberFormat="1" applyFont="1" applyFill="1" applyAlignment="1">
      <alignment wrapText="1"/>
    </xf>
    <xf numFmtId="179" fontId="11" fillId="36" borderId="0" xfId="0" applyNumberFormat="1" applyFont="1" applyFill="1" applyAlignment="1">
      <alignment wrapText="1"/>
    </xf>
    <xf numFmtId="4" fontId="3" fillId="36" borderId="0" xfId="0" applyNumberFormat="1" applyFont="1" applyFill="1" applyBorder="1" applyAlignment="1">
      <alignment/>
    </xf>
    <xf numFmtId="4" fontId="8" fillId="36" borderId="0" xfId="0" applyNumberFormat="1" applyFont="1" applyFill="1" applyAlignment="1">
      <alignment horizontal="center" wrapText="1"/>
    </xf>
    <xf numFmtId="3" fontId="11" fillId="36" borderId="0" xfId="0" applyNumberFormat="1" applyFont="1" applyFill="1" applyAlignment="1">
      <alignment wrapText="1"/>
    </xf>
    <xf numFmtId="181" fontId="11" fillId="36" borderId="0" xfId="0" applyNumberFormat="1" applyFont="1" applyFill="1" applyAlignment="1">
      <alignment wrapText="1"/>
    </xf>
    <xf numFmtId="4" fontId="11" fillId="36" borderId="0" xfId="0" applyNumberFormat="1" applyFont="1" applyFill="1" applyAlignment="1">
      <alignment horizontal="left" wrapText="1"/>
    </xf>
    <xf numFmtId="1" fontId="7" fillId="36" borderId="0" xfId="0" applyNumberFormat="1" applyFont="1" applyFill="1" applyAlignment="1">
      <alignment/>
    </xf>
    <xf numFmtId="4" fontId="7" fillId="36" borderId="0" xfId="0" applyNumberFormat="1" applyFont="1" applyFill="1" applyAlignment="1">
      <alignment/>
    </xf>
    <xf numFmtId="1" fontId="9" fillId="36" borderId="0" xfId="0" applyNumberFormat="1" applyFont="1" applyFill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175" fontId="29" fillId="36" borderId="11" xfId="0" applyNumberFormat="1" applyFont="1" applyFill="1" applyBorder="1" applyAlignment="1">
      <alignment horizontal="center" vertical="top" wrapText="1"/>
    </xf>
    <xf numFmtId="3" fontId="29" fillId="36" borderId="11" xfId="0" applyNumberFormat="1" applyFont="1" applyFill="1" applyBorder="1" applyAlignment="1">
      <alignment vertical="top" wrapText="1"/>
    </xf>
    <xf numFmtId="4" fontId="29" fillId="36" borderId="11" xfId="0" applyNumberFormat="1" applyFont="1" applyFill="1" applyBorder="1" applyAlignment="1">
      <alignment vertical="top" wrapText="1"/>
    </xf>
    <xf numFmtId="179" fontId="29" fillId="36" borderId="11" xfId="0" applyNumberFormat="1" applyFont="1" applyFill="1" applyBorder="1" applyAlignment="1">
      <alignment vertical="top" wrapText="1"/>
    </xf>
    <xf numFmtId="177" fontId="29" fillId="36" borderId="11" xfId="0" applyNumberFormat="1" applyFont="1" applyFill="1" applyBorder="1" applyAlignment="1">
      <alignment horizontal="center" vertical="top" wrapText="1"/>
    </xf>
    <xf numFmtId="177" fontId="11" fillId="36" borderId="11" xfId="0" applyNumberFormat="1" applyFont="1" applyFill="1" applyBorder="1" applyAlignment="1">
      <alignment horizontal="center"/>
    </xf>
    <xf numFmtId="1" fontId="11" fillId="36" borderId="11" xfId="0" applyNumberFormat="1" applyFont="1" applyFill="1" applyBorder="1" applyAlignment="1">
      <alignment horizontal="center"/>
    </xf>
    <xf numFmtId="2" fontId="11" fillId="36" borderId="11" xfId="0" applyNumberFormat="1" applyFont="1" applyFill="1" applyBorder="1" applyAlignment="1">
      <alignment horizontal="center"/>
    </xf>
    <xf numFmtId="172" fontId="11" fillId="36" borderId="11" xfId="0" applyNumberFormat="1" applyFont="1" applyFill="1" applyBorder="1" applyAlignment="1">
      <alignment horizontal="center"/>
    </xf>
    <xf numFmtId="4" fontId="11" fillId="36" borderId="11" xfId="0" applyNumberFormat="1" applyFont="1" applyFill="1" applyBorder="1" applyAlignment="1">
      <alignment horizontal="center"/>
    </xf>
    <xf numFmtId="176" fontId="11" fillId="36" borderId="11" xfId="0" applyNumberFormat="1" applyFont="1" applyFill="1" applyBorder="1" applyAlignment="1">
      <alignment horizontal="center"/>
    </xf>
    <xf numFmtId="4" fontId="22" fillId="36" borderId="11" xfId="0" applyNumberFormat="1" applyFont="1" applyFill="1" applyBorder="1" applyAlignment="1">
      <alignment horizontal="center"/>
    </xf>
    <xf numFmtId="4" fontId="20" fillId="36" borderId="11" xfId="0" applyNumberFormat="1" applyFont="1" applyFill="1" applyBorder="1" applyAlignment="1">
      <alignment wrapText="1"/>
    </xf>
    <xf numFmtId="175" fontId="12" fillId="36" borderId="11" xfId="0" applyNumberFormat="1" applyFont="1" applyFill="1" applyBorder="1" applyAlignment="1">
      <alignment horizontal="center"/>
    </xf>
    <xf numFmtId="3" fontId="12" fillId="36" borderId="11" xfId="0" applyNumberFormat="1" applyFont="1" applyFill="1" applyBorder="1" applyAlignment="1">
      <alignment horizontal="center"/>
    </xf>
    <xf numFmtId="4" fontId="12" fillId="36" borderId="11" xfId="0" applyNumberFormat="1" applyFont="1" applyFill="1" applyBorder="1" applyAlignment="1">
      <alignment horizontal="center"/>
    </xf>
    <xf numFmtId="177" fontId="12" fillId="36" borderId="11" xfId="0" applyNumberFormat="1" applyFont="1" applyFill="1" applyBorder="1" applyAlignment="1">
      <alignment horizontal="center"/>
    </xf>
    <xf numFmtId="181" fontId="12" fillId="36" borderId="11" xfId="0" applyNumberFormat="1" applyFont="1" applyFill="1" applyBorder="1" applyAlignment="1">
      <alignment horizontal="center"/>
    </xf>
    <xf numFmtId="1" fontId="12" fillId="36" borderId="11" xfId="0" applyNumberFormat="1" applyFont="1" applyFill="1" applyBorder="1" applyAlignment="1">
      <alignment horizontal="center"/>
    </xf>
    <xf numFmtId="174" fontId="12" fillId="36" borderId="11" xfId="0" applyNumberFormat="1" applyFont="1" applyFill="1" applyBorder="1" applyAlignment="1">
      <alignment horizontal="center"/>
    </xf>
    <xf numFmtId="1" fontId="12" fillId="36" borderId="0" xfId="0" applyNumberFormat="1" applyFont="1" applyFill="1" applyBorder="1" applyAlignment="1">
      <alignment horizontal="center"/>
    </xf>
    <xf numFmtId="4" fontId="12" fillId="36" borderId="0" xfId="0" applyNumberFormat="1" applyFont="1" applyFill="1" applyBorder="1" applyAlignment="1">
      <alignment horizontal="center"/>
    </xf>
    <xf numFmtId="179" fontId="12" fillId="36" borderId="0" xfId="0" applyNumberFormat="1" applyFont="1" applyFill="1" applyBorder="1" applyAlignment="1">
      <alignment horizontal="center"/>
    </xf>
    <xf numFmtId="174" fontId="12" fillId="36" borderId="0" xfId="0" applyNumberFormat="1" applyFont="1" applyFill="1" applyBorder="1" applyAlignment="1">
      <alignment horizontal="center"/>
    </xf>
    <xf numFmtId="1" fontId="11" fillId="36" borderId="0" xfId="0" applyNumberFormat="1" applyFont="1" applyFill="1" applyBorder="1" applyAlignment="1">
      <alignment horizontal="center"/>
    </xf>
    <xf numFmtId="4" fontId="11" fillId="36" borderId="0" xfId="0" applyNumberFormat="1" applyFont="1" applyFill="1" applyBorder="1" applyAlignment="1">
      <alignment horizontal="center"/>
    </xf>
    <xf numFmtId="179" fontId="11" fillId="36" borderId="0" xfId="0" applyNumberFormat="1" applyFont="1" applyFill="1" applyBorder="1" applyAlignment="1">
      <alignment horizontal="center"/>
    </xf>
    <xf numFmtId="174" fontId="11" fillId="36" borderId="0" xfId="0" applyNumberFormat="1" applyFont="1" applyFill="1" applyBorder="1" applyAlignment="1">
      <alignment horizontal="center"/>
    </xf>
    <xf numFmtId="3" fontId="11" fillId="36" borderId="0" xfId="0" applyNumberFormat="1" applyFont="1" applyFill="1" applyAlignment="1">
      <alignment/>
    </xf>
    <xf numFmtId="4" fontId="20" fillId="36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4" fontId="11" fillId="36" borderId="0" xfId="0" applyNumberFormat="1" applyFont="1" applyFill="1" applyAlignment="1">
      <alignment horizontal="center"/>
    </xf>
    <xf numFmtId="3" fontId="11" fillId="36" borderId="0" xfId="0" applyNumberFormat="1" applyFont="1" applyFill="1" applyAlignment="1">
      <alignment horizontal="center"/>
    </xf>
    <xf numFmtId="4" fontId="8" fillId="36" borderId="0" xfId="0" applyNumberFormat="1" applyFont="1" applyFill="1" applyAlignment="1">
      <alignment horizontal="center"/>
    </xf>
    <xf numFmtId="181" fontId="11" fillId="36" borderId="0" xfId="0" applyNumberFormat="1" applyFont="1" applyFill="1" applyAlignment="1">
      <alignment horizontal="center"/>
    </xf>
    <xf numFmtId="179" fontId="11" fillId="36" borderId="0" xfId="0" applyNumberFormat="1" applyFont="1" applyFill="1" applyAlignment="1">
      <alignment horizontal="center"/>
    </xf>
    <xf numFmtId="4" fontId="11" fillId="36" borderId="0" xfId="0" applyNumberFormat="1" applyFont="1" applyFill="1" applyAlignment="1">
      <alignment/>
    </xf>
    <xf numFmtId="179" fontId="11" fillId="36" borderId="0" xfId="0" applyNumberFormat="1" applyFont="1" applyFill="1" applyBorder="1" applyAlignment="1">
      <alignment horizontal="center" vertical="top" wrapText="1"/>
    </xf>
    <xf numFmtId="4" fontId="11" fillId="36" borderId="0" xfId="0" applyNumberFormat="1" applyFont="1" applyFill="1" applyBorder="1" applyAlignment="1">
      <alignment horizontal="center" vertical="top" wrapText="1"/>
    </xf>
    <xf numFmtId="3" fontId="11" fillId="36" borderId="0" xfId="0" applyNumberFormat="1" applyFont="1" applyFill="1" applyBorder="1" applyAlignment="1">
      <alignment horizontal="center" vertical="top" wrapText="1"/>
    </xf>
    <xf numFmtId="4" fontId="8" fillId="36" borderId="11" xfId="0" applyNumberFormat="1" applyFont="1" applyFill="1" applyBorder="1" applyAlignment="1">
      <alignment horizontal="center" vertical="center" wrapText="1"/>
    </xf>
    <xf numFmtId="181" fontId="8" fillId="36" borderId="11" xfId="0" applyNumberFormat="1" applyFont="1" applyFill="1" applyBorder="1" applyAlignment="1">
      <alignment horizontal="center" vertical="center" wrapText="1"/>
    </xf>
    <xf numFmtId="4" fontId="32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179" fontId="8" fillId="36" borderId="11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4" fontId="34" fillId="36" borderId="11" xfId="0" applyNumberFormat="1" applyFont="1" applyFill="1" applyBorder="1" applyAlignment="1">
      <alignment horizontal="left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3" fontId="20" fillId="36" borderId="14" xfId="0" applyNumberFormat="1" applyFont="1" applyFill="1" applyBorder="1" applyAlignment="1">
      <alignment horizontal="center" vertical="center" wrapText="1"/>
    </xf>
    <xf numFmtId="3" fontId="11" fillId="36" borderId="14" xfId="0" applyNumberFormat="1" applyFont="1" applyFill="1" applyBorder="1" applyAlignment="1">
      <alignment horizontal="center" vertical="center" wrapText="1"/>
    </xf>
    <xf numFmtId="3" fontId="12" fillId="36" borderId="14" xfId="0" applyNumberFormat="1" applyFont="1" applyFill="1" applyBorder="1" applyAlignment="1">
      <alignment horizontal="center" vertical="center" wrapText="1"/>
    </xf>
    <xf numFmtId="4" fontId="15" fillId="36" borderId="11" xfId="0" applyNumberFormat="1" applyFont="1" applyFill="1" applyBorder="1" applyAlignment="1">
      <alignment vertical="top" wrapText="1"/>
    </xf>
    <xf numFmtId="4" fontId="34" fillId="36" borderId="11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3" fontId="12" fillId="36" borderId="11" xfId="0" applyNumberFormat="1" applyFont="1" applyFill="1" applyBorder="1" applyAlignment="1">
      <alignment horizontal="center" vertical="center" wrapText="1"/>
    </xf>
    <xf numFmtId="181" fontId="12" fillId="36" borderId="11" xfId="61" applyNumberFormat="1" applyFont="1" applyFill="1" applyBorder="1" applyAlignment="1">
      <alignment vertical="center" wrapText="1"/>
    </xf>
    <xf numFmtId="179" fontId="12" fillId="36" borderId="11" xfId="0" applyNumberFormat="1" applyFont="1" applyFill="1" applyBorder="1" applyAlignment="1">
      <alignment horizontal="center" vertical="center" wrapText="1"/>
    </xf>
    <xf numFmtId="181" fontId="12" fillId="36" borderId="11" xfId="0" applyNumberFormat="1" applyFont="1" applyFill="1" applyBorder="1" applyAlignment="1">
      <alignment horizontal="center" vertical="center" wrapText="1"/>
    </xf>
    <xf numFmtId="3" fontId="11" fillId="36" borderId="11" xfId="0" applyNumberFormat="1" applyFont="1" applyFill="1" applyBorder="1" applyAlignment="1">
      <alignment horizontal="center" vertical="center" wrapText="1"/>
    </xf>
    <xf numFmtId="184" fontId="12" fillId="36" borderId="11" xfId="61" applyNumberFormat="1" applyFont="1" applyFill="1" applyBorder="1" applyAlignment="1">
      <alignment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vertical="center" wrapText="1"/>
    </xf>
    <xf numFmtId="4" fontId="11" fillId="36" borderId="15" xfId="0" applyNumberFormat="1" applyFont="1" applyFill="1" applyBorder="1" applyAlignment="1">
      <alignment horizontal="center" vertical="center" wrapText="1"/>
    </xf>
    <xf numFmtId="184" fontId="11" fillId="36" borderId="11" xfId="0" applyNumberFormat="1" applyFont="1" applyFill="1" applyBorder="1" applyAlignment="1">
      <alignment horizontal="center" vertical="center" wrapText="1"/>
    </xf>
    <xf numFmtId="179" fontId="11" fillId="36" borderId="11" xfId="0" applyNumberFormat="1" applyFont="1" applyFill="1" applyBorder="1" applyAlignment="1">
      <alignment horizontal="center" vertical="center" wrapText="1"/>
    </xf>
    <xf numFmtId="184" fontId="11" fillId="36" borderId="11" xfId="61" applyNumberFormat="1" applyFont="1" applyFill="1" applyBorder="1" applyAlignment="1">
      <alignment horizontal="center" vertical="center" wrapText="1"/>
    </xf>
    <xf numFmtId="4" fontId="11" fillId="36" borderId="13" xfId="0" applyNumberFormat="1" applyFont="1" applyFill="1" applyBorder="1" applyAlignment="1">
      <alignment horizontal="center" vertical="center" wrapText="1"/>
    </xf>
    <xf numFmtId="185" fontId="11" fillId="36" borderId="11" xfId="0" applyNumberFormat="1" applyFont="1" applyFill="1" applyBorder="1" applyAlignment="1">
      <alignment horizontal="center" vertical="center" wrapText="1"/>
    </xf>
    <xf numFmtId="180" fontId="11" fillId="36" borderId="11" xfId="0" applyNumberFormat="1" applyFont="1" applyFill="1" applyBorder="1" applyAlignment="1">
      <alignment horizontal="center" vertical="center" wrapText="1"/>
    </xf>
    <xf numFmtId="181" fontId="11" fillId="36" borderId="11" xfId="61" applyNumberFormat="1" applyFont="1" applyFill="1" applyBorder="1" applyAlignment="1">
      <alignment horizontal="center" vertical="center" wrapText="1"/>
    </xf>
    <xf numFmtId="4" fontId="20" fillId="36" borderId="11" xfId="0" applyNumberFormat="1" applyFont="1" applyFill="1" applyBorder="1" applyAlignment="1">
      <alignment vertical="center" wrapText="1"/>
    </xf>
    <xf numFmtId="4" fontId="8" fillId="36" borderId="11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right" vertical="center" wrapText="1"/>
    </xf>
    <xf numFmtId="2" fontId="8" fillId="36" borderId="15" xfId="0" applyNumberFormat="1" applyFont="1" applyFill="1" applyBorder="1" applyAlignment="1">
      <alignment horizontal="center" vertical="center" wrapText="1"/>
    </xf>
    <xf numFmtId="3" fontId="11" fillId="36" borderId="14" xfId="0" applyNumberFormat="1" applyFont="1" applyFill="1" applyBorder="1" applyAlignment="1">
      <alignment horizontal="center" vertical="center"/>
    </xf>
    <xf numFmtId="2" fontId="20" fillId="36" borderId="11" xfId="0" applyNumberFormat="1" applyFont="1" applyFill="1" applyBorder="1" applyAlignment="1">
      <alignment horizontal="center" vertical="center" wrapText="1"/>
    </xf>
    <xf numFmtId="183" fontId="11" fillId="36" borderId="11" xfId="0" applyNumberFormat="1" applyFont="1" applyFill="1" applyBorder="1" applyAlignment="1">
      <alignment horizontal="center" vertical="center" wrapText="1"/>
    </xf>
    <xf numFmtId="182" fontId="12" fillId="36" borderId="11" xfId="0" applyNumberFormat="1" applyFont="1" applyFill="1" applyBorder="1" applyAlignment="1">
      <alignment horizontal="center" vertical="center" wrapText="1"/>
    </xf>
    <xf numFmtId="182" fontId="11" fillId="36" borderId="11" xfId="0" applyNumberFormat="1" applyFont="1" applyFill="1" applyBorder="1" applyAlignment="1">
      <alignment horizontal="center" vertical="center" wrapText="1"/>
    </xf>
    <xf numFmtId="4" fontId="15" fillId="36" borderId="11" xfId="0" applyNumberFormat="1" applyFont="1" applyFill="1" applyBorder="1" applyAlignment="1">
      <alignment vertical="center" wrapText="1"/>
    </xf>
    <xf numFmtId="180" fontId="12" fillId="36" borderId="11" xfId="0" applyNumberFormat="1" applyFont="1" applyFill="1" applyBorder="1" applyAlignment="1">
      <alignment horizontal="center" vertical="center" wrapText="1"/>
    </xf>
    <xf numFmtId="4" fontId="20" fillId="36" borderId="11" xfId="0" applyNumberFormat="1" applyFont="1" applyFill="1" applyBorder="1" applyAlignment="1">
      <alignment vertical="top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3" fontId="12" fillId="36" borderId="14" xfId="0" applyNumberFormat="1" applyFont="1" applyFill="1" applyBorder="1" applyAlignment="1">
      <alignment/>
    </xf>
    <xf numFmtId="4" fontId="15" fillId="36" borderId="11" xfId="0" applyNumberFormat="1" applyFont="1" applyFill="1" applyBorder="1" applyAlignment="1">
      <alignment/>
    </xf>
    <xf numFmtId="4" fontId="34" fillId="36" borderId="11" xfId="0" applyNumberFormat="1" applyFont="1" applyFill="1" applyBorder="1" applyAlignment="1">
      <alignment horizontal="center"/>
    </xf>
    <xf numFmtId="179" fontId="12" fillId="36" borderId="11" xfId="0" applyNumberFormat="1" applyFont="1" applyFill="1" applyBorder="1" applyAlignment="1">
      <alignment horizontal="center"/>
    </xf>
    <xf numFmtId="3" fontId="12" fillId="36" borderId="16" xfId="0" applyNumberFormat="1" applyFont="1" applyFill="1" applyBorder="1" applyAlignment="1">
      <alignment/>
    </xf>
    <xf numFmtId="4" fontId="15" fillId="36" borderId="17" xfId="0" applyNumberFormat="1" applyFont="1" applyFill="1" applyBorder="1" applyAlignment="1">
      <alignment wrapText="1"/>
    </xf>
    <xf numFmtId="4" fontId="34" fillId="36" borderId="17" xfId="0" applyNumberFormat="1" applyFont="1" applyFill="1" applyBorder="1" applyAlignment="1">
      <alignment horizontal="center" wrapText="1"/>
    </xf>
    <xf numFmtId="4" fontId="12" fillId="36" borderId="17" xfId="0" applyNumberFormat="1" applyFont="1" applyFill="1" applyBorder="1" applyAlignment="1">
      <alignment horizontal="center"/>
    </xf>
    <xf numFmtId="3" fontId="12" fillId="36" borderId="17" xfId="0" applyNumberFormat="1" applyFont="1" applyFill="1" applyBorder="1" applyAlignment="1">
      <alignment horizontal="center"/>
    </xf>
    <xf numFmtId="4" fontId="34" fillId="36" borderId="17" xfId="0" applyNumberFormat="1" applyFont="1" applyFill="1" applyBorder="1" applyAlignment="1">
      <alignment horizontal="center"/>
    </xf>
    <xf numFmtId="181" fontId="12" fillId="36" borderId="17" xfId="0" applyNumberFormat="1" applyFont="1" applyFill="1" applyBorder="1" applyAlignment="1">
      <alignment horizontal="center"/>
    </xf>
    <xf numFmtId="179" fontId="12" fillId="36" borderId="17" xfId="0" applyNumberFormat="1" applyFont="1" applyFill="1" applyBorder="1" applyAlignment="1">
      <alignment horizontal="center"/>
    </xf>
    <xf numFmtId="4" fontId="12" fillId="36" borderId="17" xfId="0" applyNumberFormat="1" applyFont="1" applyFill="1" applyBorder="1" applyAlignment="1">
      <alignment horizontal="center" wrapText="1"/>
    </xf>
    <xf numFmtId="4" fontId="12" fillId="36" borderId="18" xfId="0" applyNumberFormat="1" applyFont="1" applyFill="1" applyBorder="1" applyAlignment="1">
      <alignment horizontal="center"/>
    </xf>
    <xf numFmtId="181" fontId="11" fillId="36" borderId="0" xfId="0" applyNumberFormat="1" applyFont="1" applyFill="1" applyAlignment="1">
      <alignment/>
    </xf>
    <xf numFmtId="3" fontId="12" fillId="36" borderId="0" xfId="0" applyNumberFormat="1" applyFont="1" applyFill="1" applyBorder="1" applyAlignment="1">
      <alignment horizontal="center"/>
    </xf>
    <xf numFmtId="4" fontId="34" fillId="36" borderId="0" xfId="0" applyNumberFormat="1" applyFont="1" applyFill="1" applyBorder="1" applyAlignment="1">
      <alignment horizontal="center"/>
    </xf>
    <xf numFmtId="181" fontId="12" fillId="36" borderId="0" xfId="0" applyNumberFormat="1" applyFont="1" applyFill="1" applyBorder="1" applyAlignment="1">
      <alignment horizontal="center"/>
    </xf>
    <xf numFmtId="3" fontId="11" fillId="36" borderId="0" xfId="0" applyNumberFormat="1" applyFont="1" applyFill="1" applyBorder="1" applyAlignment="1">
      <alignment/>
    </xf>
    <xf numFmtId="4" fontId="11" fillId="36" borderId="0" xfId="0" applyNumberFormat="1" applyFont="1" applyFill="1" applyBorder="1" applyAlignment="1">
      <alignment/>
    </xf>
    <xf numFmtId="3" fontId="11" fillId="36" borderId="0" xfId="0" applyNumberFormat="1" applyFont="1" applyFill="1" applyBorder="1" applyAlignment="1">
      <alignment horizontal="center"/>
    </xf>
    <xf numFmtId="4" fontId="8" fillId="36" borderId="0" xfId="0" applyNumberFormat="1" applyFont="1" applyFill="1" applyAlignment="1">
      <alignment horizontal="left" wrapText="1"/>
    </xf>
    <xf numFmtId="3" fontId="11" fillId="36" borderId="0" xfId="0" applyNumberFormat="1" applyFont="1" applyFill="1" applyBorder="1" applyAlignment="1">
      <alignment horizontal="center" wrapText="1"/>
    </xf>
    <xf numFmtId="4" fontId="8" fillId="36" borderId="0" xfId="0" applyNumberFormat="1" applyFont="1" applyFill="1" applyBorder="1" applyAlignment="1">
      <alignment horizontal="left" wrapText="1"/>
    </xf>
    <xf numFmtId="4" fontId="8" fillId="36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1" fontId="11" fillId="0" borderId="19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wrapText="1"/>
    </xf>
    <xf numFmtId="181" fontId="11" fillId="0" borderId="0" xfId="0" applyNumberFormat="1" applyFont="1" applyAlignment="1">
      <alignment/>
    </xf>
    <xf numFmtId="4" fontId="34" fillId="0" borderId="0" xfId="0" applyNumberFormat="1" applyFont="1" applyBorder="1" applyAlignment="1">
      <alignment/>
    </xf>
    <xf numFmtId="4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 horizontal="center"/>
    </xf>
    <xf numFmtId="4" fontId="11" fillId="35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79" fontId="11" fillId="0" borderId="0" xfId="0" applyNumberFormat="1" applyFont="1" applyBorder="1" applyAlignment="1">
      <alignment horizontal="center"/>
    </xf>
    <xf numFmtId="0" fontId="9" fillId="36" borderId="0" xfId="0" applyFont="1" applyFill="1" applyAlignment="1">
      <alignment/>
    </xf>
    <xf numFmtId="4" fontId="7" fillId="36" borderId="11" xfId="0" applyNumberFormat="1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0" xfId="0" applyNumberFormat="1" applyFont="1" applyFill="1" applyBorder="1" applyAlignment="1">
      <alignment horizontal="center" vertical="center" wrapText="1"/>
    </xf>
    <xf numFmtId="181" fontId="7" fillId="36" borderId="11" xfId="0" applyNumberFormat="1" applyFont="1" applyFill="1" applyBorder="1" applyAlignment="1">
      <alignment horizontal="center" wrapText="1"/>
    </xf>
    <xf numFmtId="4" fontId="11" fillId="36" borderId="11" xfId="0" applyNumberFormat="1" applyFont="1" applyFill="1" applyBorder="1" applyAlignment="1">
      <alignment horizontal="center" wrapText="1"/>
    </xf>
    <xf numFmtId="4" fontId="11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181" fontId="11" fillId="36" borderId="11" xfId="0" applyNumberFormat="1" applyFont="1" applyFill="1" applyBorder="1" applyAlignment="1">
      <alignment horizontal="center" vertical="center"/>
    </xf>
    <xf numFmtId="170" fontId="10" fillId="36" borderId="11" xfId="0" applyNumberFormat="1" applyFont="1" applyFill="1" applyBorder="1" applyAlignment="1">
      <alignment horizontal="center" vertical="center" wrapText="1"/>
    </xf>
    <xf numFmtId="181" fontId="11" fillId="36" borderId="11" xfId="0" applyNumberFormat="1" applyFont="1" applyFill="1" applyBorder="1" applyAlignment="1">
      <alignment horizontal="center" wrapText="1"/>
    </xf>
    <xf numFmtId="2" fontId="11" fillId="36" borderId="11" xfId="0" applyNumberFormat="1" applyFont="1" applyFill="1" applyBorder="1" applyAlignment="1">
      <alignment horizontal="center" wrapText="1"/>
    </xf>
    <xf numFmtId="171" fontId="11" fillId="36" borderId="11" xfId="0" applyNumberFormat="1" applyFont="1" applyFill="1" applyBorder="1" applyAlignment="1">
      <alignment horizontal="center" wrapText="1"/>
    </xf>
    <xf numFmtId="179" fontId="7" fillId="36" borderId="11" xfId="0" applyNumberFormat="1" applyFont="1" applyFill="1" applyBorder="1" applyAlignment="1">
      <alignment horizontal="center" wrapText="1"/>
    </xf>
    <xf numFmtId="179" fontId="11" fillId="36" borderId="11" xfId="0" applyNumberFormat="1" applyFont="1" applyFill="1" applyBorder="1" applyAlignment="1">
      <alignment horizontal="center" vertical="center"/>
    </xf>
    <xf numFmtId="180" fontId="11" fillId="36" borderId="11" xfId="0" applyNumberFormat="1" applyFont="1" applyFill="1" applyBorder="1" applyAlignment="1">
      <alignment horizontal="center" wrapText="1"/>
    </xf>
    <xf numFmtId="4" fontId="13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181" fontId="9" fillId="36" borderId="11" xfId="0" applyNumberFormat="1" applyFont="1" applyFill="1" applyBorder="1" applyAlignment="1">
      <alignment horizontal="center" wrapText="1"/>
    </xf>
    <xf numFmtId="180" fontId="12" fillId="36" borderId="11" xfId="0" applyNumberFormat="1" applyFont="1" applyFill="1" applyBorder="1" applyAlignment="1">
      <alignment horizontal="center" wrapText="1"/>
    </xf>
    <xf numFmtId="4" fontId="12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/>
    </xf>
    <xf numFmtId="170" fontId="18" fillId="36" borderId="11" xfId="0" applyNumberFormat="1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171" fontId="12" fillId="36" borderId="11" xfId="0" applyNumberFormat="1" applyFont="1" applyFill="1" applyBorder="1" applyAlignment="1">
      <alignment/>
    </xf>
    <xf numFmtId="171" fontId="9" fillId="36" borderId="0" xfId="0" applyNumberFormat="1" applyFont="1" applyFill="1" applyAlignment="1">
      <alignment/>
    </xf>
    <xf numFmtId="1" fontId="7" fillId="36" borderId="0" xfId="0" applyNumberFormat="1" applyFont="1" applyFill="1" applyBorder="1" applyAlignment="1">
      <alignment horizontal="center" wrapText="1"/>
    </xf>
    <xf numFmtId="0" fontId="20" fillId="36" borderId="0" xfId="0" applyFont="1" applyFill="1" applyAlignment="1">
      <alignment horizontal="left" wrapText="1"/>
    </xf>
    <xf numFmtId="4" fontId="20" fillId="36" borderId="0" xfId="0" applyNumberFormat="1" applyFont="1" applyFill="1" applyBorder="1" applyAlignment="1">
      <alignment horizontal="left"/>
    </xf>
    <xf numFmtId="171" fontId="20" fillId="36" borderId="0" xfId="0" applyNumberFormat="1" applyFont="1" applyFill="1" applyBorder="1" applyAlignment="1">
      <alignment horizontal="left" wrapText="1"/>
    </xf>
    <xf numFmtId="4" fontId="11" fillId="36" borderId="0" xfId="0" applyNumberFormat="1" applyFont="1" applyFill="1" applyAlignment="1">
      <alignment horizontal="center" wrapText="1"/>
    </xf>
    <xf numFmtId="0" fontId="11" fillId="36" borderId="0" xfId="0" applyFont="1" applyFill="1" applyBorder="1" applyAlignment="1">
      <alignment/>
    </xf>
    <xf numFmtId="171" fontId="7" fillId="36" borderId="0" xfId="0" applyNumberFormat="1" applyFont="1" applyFill="1" applyBorder="1" applyAlignment="1">
      <alignment wrapText="1"/>
    </xf>
    <xf numFmtId="4" fontId="7" fillId="36" borderId="0" xfId="0" applyNumberFormat="1" applyFont="1" applyFill="1" applyAlignment="1">
      <alignment wrapText="1"/>
    </xf>
    <xf numFmtId="0" fontId="12" fillId="36" borderId="0" xfId="0" applyFont="1" applyFill="1" applyBorder="1" applyAlignment="1">
      <alignment/>
    </xf>
    <xf numFmtId="171" fontId="9" fillId="36" borderId="0" xfId="0" applyNumberFormat="1" applyFont="1" applyFill="1" applyAlignment="1">
      <alignment wrapText="1"/>
    </xf>
    <xf numFmtId="0" fontId="10" fillId="36" borderId="0" xfId="0" applyFont="1" applyFill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Alignment="1">
      <alignment horizontal="center" vertical="center" wrapText="1"/>
    </xf>
    <xf numFmtId="0" fontId="7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2" fontId="11" fillId="36" borderId="11" xfId="0" applyNumberFormat="1" applyFont="1" applyFill="1" applyBorder="1" applyAlignment="1">
      <alignment horizontal="center" vertical="center" wrapText="1"/>
    </xf>
    <xf numFmtId="4" fontId="27" fillId="36" borderId="0" xfId="0" applyNumberFormat="1" applyFont="1" applyFill="1" applyBorder="1" applyAlignment="1">
      <alignment horizontal="center" vertical="center" wrapText="1"/>
    </xf>
    <xf numFmtId="3" fontId="11" fillId="36" borderId="21" xfId="0" applyNumberFormat="1" applyFont="1" applyFill="1" applyBorder="1" applyAlignment="1">
      <alignment horizontal="center" vertical="center" wrapText="1"/>
    </xf>
    <xf numFmtId="3" fontId="27" fillId="36" borderId="0" xfId="0" applyNumberFormat="1" applyFont="1" applyFill="1" applyBorder="1" applyAlignment="1">
      <alignment horizontal="center" vertical="center" wrapText="1"/>
    </xf>
    <xf numFmtId="179" fontId="27" fillId="36" borderId="0" xfId="0" applyNumberFormat="1" applyFont="1" applyFill="1" applyBorder="1" applyAlignment="1">
      <alignment horizontal="center" vertical="center" wrapText="1"/>
    </xf>
    <xf numFmtId="4" fontId="11" fillId="36" borderId="0" xfId="0" applyNumberFormat="1" applyFont="1" applyFill="1" applyBorder="1" applyAlignment="1">
      <alignment horizontal="center" vertical="center" wrapText="1"/>
    </xf>
    <xf numFmtId="4" fontId="11" fillId="36" borderId="19" xfId="0" applyNumberFormat="1" applyFont="1" applyFill="1" applyBorder="1" applyAlignment="1">
      <alignment horizontal="left" vertical="center"/>
    </xf>
    <xf numFmtId="4" fontId="11" fillId="36" borderId="0" xfId="0" applyNumberFormat="1" applyFont="1" applyFill="1" applyBorder="1" applyAlignment="1">
      <alignment horizontal="left" vertical="center"/>
    </xf>
    <xf numFmtId="3" fontId="12" fillId="36" borderId="0" xfId="0" applyNumberFormat="1" applyFont="1" applyFill="1" applyBorder="1" applyAlignment="1">
      <alignment horizontal="left" vertical="center"/>
    </xf>
    <xf numFmtId="179" fontId="12" fillId="36" borderId="0" xfId="0" applyNumberFormat="1" applyFont="1" applyFill="1" applyBorder="1" applyAlignment="1">
      <alignment horizontal="left" vertical="center"/>
    </xf>
    <xf numFmtId="171" fontId="7" fillId="36" borderId="0" xfId="0" applyNumberFormat="1" applyFont="1" applyFill="1" applyAlignment="1">
      <alignment horizontal="center" vertical="center" wrapText="1"/>
    </xf>
    <xf numFmtId="179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171" fontId="3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4" fontId="12" fillId="36" borderId="0" xfId="0" applyNumberFormat="1" applyFont="1" applyFill="1" applyBorder="1" applyAlignment="1">
      <alignment horizontal="center" vertical="center" wrapText="1"/>
    </xf>
    <xf numFmtId="4" fontId="12" fillId="36" borderId="0" xfId="0" applyNumberFormat="1" applyFont="1" applyFill="1" applyBorder="1" applyAlignment="1">
      <alignment horizontal="right" wrapText="1"/>
    </xf>
    <xf numFmtId="0" fontId="19" fillId="36" borderId="11" xfId="0" applyFont="1" applyFill="1" applyBorder="1" applyAlignment="1">
      <alignment horizontal="center"/>
    </xf>
    <xf numFmtId="173" fontId="12" fillId="36" borderId="11" xfId="0" applyNumberFormat="1" applyFont="1" applyFill="1" applyBorder="1" applyAlignment="1">
      <alignment/>
    </xf>
    <xf numFmtId="0" fontId="19" fillId="36" borderId="11" xfId="0" applyFont="1" applyFill="1" applyBorder="1" applyAlignment="1">
      <alignment horizontal="left"/>
    </xf>
    <xf numFmtId="4" fontId="12" fillId="36" borderId="11" xfId="0" applyNumberFormat="1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right"/>
    </xf>
    <xf numFmtId="4" fontId="8" fillId="36" borderId="11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172" fontId="11" fillId="36" borderId="0" xfId="0" applyNumberFormat="1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171" fontId="12" fillId="36" borderId="11" xfId="0" applyNumberFormat="1" applyFont="1" applyFill="1" applyBorder="1" applyAlignment="1">
      <alignment horizontal="center"/>
    </xf>
    <xf numFmtId="172" fontId="12" fillId="36" borderId="11" xfId="0" applyNumberFormat="1" applyFont="1" applyFill="1" applyBorder="1" applyAlignment="1">
      <alignment horizontal="left"/>
    </xf>
    <xf numFmtId="4" fontId="8" fillId="36" borderId="11" xfId="0" applyNumberFormat="1" applyFont="1" applyFill="1" applyBorder="1" applyAlignment="1">
      <alignment horizontal="center" vertical="center" wrapText="1"/>
    </xf>
    <xf numFmtId="4" fontId="35" fillId="36" borderId="11" xfId="0" applyNumberFormat="1" applyFont="1" applyFill="1" applyBorder="1" applyAlignment="1">
      <alignment horizontal="left" vertical="center" wrapText="1"/>
    </xf>
    <xf numFmtId="4" fontId="35" fillId="36" borderId="13" xfId="0" applyNumberFormat="1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 horizontal="center"/>
    </xf>
    <xf numFmtId="2" fontId="15" fillId="36" borderId="0" xfId="0" applyNumberFormat="1" applyFont="1" applyFill="1" applyBorder="1" applyAlignment="1">
      <alignment horizontal="center" vertical="top" wrapText="1"/>
    </xf>
    <xf numFmtId="2" fontId="7" fillId="36" borderId="11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20" fillId="36" borderId="0" xfId="0" applyNumberFormat="1" applyFont="1" applyFill="1" applyBorder="1" applyAlignment="1">
      <alignment horizontal="left" wrapText="1"/>
    </xf>
    <xf numFmtId="172" fontId="12" fillId="36" borderId="0" xfId="0" applyNumberFormat="1" applyFont="1" applyFill="1" applyBorder="1" applyAlignment="1">
      <alignment horizontal="left"/>
    </xf>
    <xf numFmtId="175" fontId="12" fillId="36" borderId="0" xfId="0" applyNumberFormat="1" applyFont="1" applyFill="1" applyBorder="1" applyAlignment="1">
      <alignment horizontal="center"/>
    </xf>
    <xf numFmtId="172" fontId="12" fillId="37" borderId="0" xfId="0" applyNumberFormat="1" applyFont="1" applyFill="1" applyBorder="1" applyAlignment="1">
      <alignment horizontal="left"/>
    </xf>
    <xf numFmtId="0" fontId="12" fillId="37" borderId="0" xfId="0" applyFont="1" applyFill="1" applyAlignment="1">
      <alignment/>
    </xf>
    <xf numFmtId="172" fontId="12" fillId="37" borderId="0" xfId="0" applyNumberFormat="1" applyFont="1" applyFill="1" applyBorder="1" applyAlignment="1">
      <alignment horizontal="center"/>
    </xf>
    <xf numFmtId="175" fontId="12" fillId="37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173" fontId="12" fillId="36" borderId="0" xfId="0" applyNumberFormat="1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171" fontId="12" fillId="36" borderId="0" xfId="0" applyNumberFormat="1" applyFont="1" applyFill="1" applyBorder="1" applyAlignment="1">
      <alignment/>
    </xf>
    <xf numFmtId="171" fontId="12" fillId="36" borderId="0" xfId="0" applyNumberFormat="1" applyFont="1" applyFill="1" applyBorder="1" applyAlignment="1">
      <alignment horizontal="center"/>
    </xf>
    <xf numFmtId="4" fontId="12" fillId="36" borderId="0" xfId="0" applyNumberFormat="1" applyFont="1" applyFill="1" applyBorder="1" applyAlignment="1">
      <alignment horizontal="left" wrapText="1"/>
    </xf>
    <xf numFmtId="4" fontId="12" fillId="36" borderId="21" xfId="0" applyNumberFormat="1" applyFont="1" applyFill="1" applyBorder="1" applyAlignment="1">
      <alignment horizontal="center" vertical="center" wrapText="1"/>
    </xf>
    <xf numFmtId="3" fontId="12" fillId="36" borderId="21" xfId="0" applyNumberFormat="1" applyFont="1" applyFill="1" applyBorder="1" applyAlignment="1">
      <alignment horizontal="center" vertical="center" wrapText="1"/>
    </xf>
    <xf numFmtId="181" fontId="12" fillId="36" borderId="21" xfId="0" applyNumberFormat="1" applyFont="1" applyFill="1" applyBorder="1" applyAlignment="1">
      <alignment horizontal="center" vertical="center" wrapText="1"/>
    </xf>
    <xf numFmtId="4" fontId="12" fillId="36" borderId="21" xfId="0" applyNumberFormat="1" applyFont="1" applyFill="1" applyBorder="1" applyAlignment="1">
      <alignment horizontal="left" wrapText="1"/>
    </xf>
    <xf numFmtId="4" fontId="12" fillId="36" borderId="21" xfId="0" applyNumberFormat="1" applyFont="1" applyFill="1" applyBorder="1" applyAlignment="1">
      <alignment horizontal="right" wrapText="1"/>
    </xf>
    <xf numFmtId="4" fontId="12" fillId="36" borderId="20" xfId="0" applyNumberFormat="1" applyFont="1" applyFill="1" applyBorder="1" applyAlignment="1">
      <alignment horizontal="center" vertical="center" wrapText="1"/>
    </xf>
    <xf numFmtId="3" fontId="12" fillId="36" borderId="20" xfId="0" applyNumberFormat="1" applyFont="1" applyFill="1" applyBorder="1" applyAlignment="1">
      <alignment horizontal="center" vertical="center" wrapText="1"/>
    </xf>
    <xf numFmtId="4" fontId="12" fillId="36" borderId="20" xfId="0" applyNumberFormat="1" applyFont="1" applyFill="1" applyBorder="1" applyAlignment="1">
      <alignment horizontal="left" wrapText="1"/>
    </xf>
    <xf numFmtId="4" fontId="12" fillId="36" borderId="20" xfId="0" applyNumberFormat="1" applyFont="1" applyFill="1" applyBorder="1" applyAlignment="1">
      <alignment horizontal="right" wrapText="1"/>
    </xf>
    <xf numFmtId="181" fontId="12" fillId="36" borderId="20" xfId="0" applyNumberFormat="1" applyFont="1" applyFill="1" applyBorder="1" applyAlignment="1">
      <alignment horizontal="center" vertical="center" wrapText="1"/>
    </xf>
    <xf numFmtId="3" fontId="12" fillId="36" borderId="0" xfId="0" applyNumberFormat="1" applyFont="1" applyFill="1" applyBorder="1" applyAlignment="1">
      <alignment horizontal="center" vertical="center" wrapText="1"/>
    </xf>
    <xf numFmtId="181" fontId="12" fillId="36" borderId="0" xfId="0" applyNumberFormat="1" applyFont="1" applyFill="1" applyBorder="1" applyAlignment="1">
      <alignment horizontal="center" vertical="center" wrapText="1"/>
    </xf>
    <xf numFmtId="180" fontId="12" fillId="36" borderId="0" xfId="0" applyNumberFormat="1" applyFont="1" applyFill="1" applyBorder="1" applyAlignment="1">
      <alignment horizontal="center" vertical="center" wrapText="1"/>
    </xf>
    <xf numFmtId="3" fontId="12" fillId="36" borderId="0" xfId="0" applyNumberFormat="1" applyFont="1" applyFill="1" applyBorder="1" applyAlignment="1">
      <alignment/>
    </xf>
    <xf numFmtId="4" fontId="12" fillId="36" borderId="0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35" fillId="36" borderId="11" xfId="0" applyNumberFormat="1" applyFont="1" applyFill="1" applyBorder="1" applyAlignment="1">
      <alignment horizontal="left" vertical="center" wrapText="1"/>
    </xf>
    <xf numFmtId="4" fontId="35" fillId="36" borderId="13" xfId="0" applyNumberFormat="1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0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172" fontId="11" fillId="36" borderId="0" xfId="0" applyNumberFormat="1" applyFont="1" applyFill="1" applyBorder="1" applyAlignment="1">
      <alignment horizontal="left" wrapText="1"/>
    </xf>
    <xf numFmtId="0" fontId="7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2" fontId="15" fillId="36" borderId="0" xfId="0" applyNumberFormat="1" applyFont="1" applyFill="1" applyBorder="1" applyAlignment="1">
      <alignment horizontal="center" vertical="top" wrapText="1"/>
    </xf>
    <xf numFmtId="2" fontId="7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181" fontId="7" fillId="36" borderId="0" xfId="0" applyNumberFormat="1" applyFont="1" applyFill="1" applyAlignment="1">
      <alignment horizontal="left" wrapText="1"/>
    </xf>
    <xf numFmtId="0" fontId="7" fillId="37" borderId="0" xfId="0" applyFont="1" applyFill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36" borderId="0" xfId="0" applyFont="1" applyFill="1" applyAlignment="1">
      <alignment horizontal="right"/>
    </xf>
    <xf numFmtId="0" fontId="12" fillId="36" borderId="0" xfId="0" applyFont="1" applyFill="1" applyAlignment="1">
      <alignment/>
    </xf>
    <xf numFmtId="0" fontId="20" fillId="36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37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8" fillId="36" borderId="0" xfId="0" applyFont="1" applyFill="1" applyAlignment="1">
      <alignment vertical="top" wrapText="1"/>
    </xf>
    <xf numFmtId="0" fontId="38" fillId="36" borderId="11" xfId="0" applyFont="1" applyFill="1" applyBorder="1" applyAlignment="1">
      <alignment horizont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0" xfId="0" applyFont="1" applyFill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vertical="center" wrapText="1"/>
    </xf>
    <xf numFmtId="2" fontId="7" fillId="36" borderId="11" xfId="0" applyNumberFormat="1" applyFont="1" applyFill="1" applyBorder="1" applyAlignment="1">
      <alignment horizontal="right" wrapText="1"/>
    </xf>
    <xf numFmtId="173" fontId="7" fillId="36" borderId="11" xfId="0" applyNumberFormat="1" applyFont="1" applyFill="1" applyBorder="1" applyAlignment="1">
      <alignment horizontal="right" wrapText="1"/>
    </xf>
    <xf numFmtId="170" fontId="7" fillId="36" borderId="11" xfId="0" applyNumberFormat="1" applyFont="1" applyFill="1" applyBorder="1" applyAlignment="1">
      <alignment horizontal="right" wrapText="1"/>
    </xf>
    <xf numFmtId="1" fontId="7" fillId="36" borderId="11" xfId="0" applyNumberFormat="1" applyFont="1" applyFill="1" applyBorder="1" applyAlignment="1">
      <alignment horizontal="right" wrapText="1"/>
    </xf>
    <xf numFmtId="0" fontId="7" fillId="36" borderId="11" xfId="0" applyFont="1" applyFill="1" applyBorder="1" applyAlignment="1">
      <alignment horizontal="right" wrapText="1"/>
    </xf>
    <xf numFmtId="171" fontId="7" fillId="36" borderId="11" xfId="0" applyNumberFormat="1" applyFont="1" applyFill="1" applyBorder="1" applyAlignment="1">
      <alignment horizontal="right" wrapText="1"/>
    </xf>
    <xf numFmtId="171" fontId="7" fillId="36" borderId="1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174" fontId="7" fillId="36" borderId="11" xfId="0" applyNumberFormat="1" applyFont="1" applyFill="1" applyBorder="1" applyAlignment="1">
      <alignment horizontal="right" wrapText="1"/>
    </xf>
    <xf numFmtId="168" fontId="7" fillId="36" borderId="11" xfId="0" applyNumberFormat="1" applyFont="1" applyFill="1" applyBorder="1" applyAlignment="1">
      <alignment horizontal="right" wrapText="1"/>
    </xf>
    <xf numFmtId="180" fontId="9" fillId="36" borderId="23" xfId="0" applyNumberFormat="1" applyFont="1" applyFill="1" applyBorder="1" applyAlignment="1">
      <alignment horizontal="right" wrapText="1"/>
    </xf>
    <xf numFmtId="2" fontId="9" fillId="36" borderId="24" xfId="0" applyNumberFormat="1" applyFont="1" applyFill="1" applyBorder="1" applyAlignment="1">
      <alignment horizontal="right" wrapText="1"/>
    </xf>
    <xf numFmtId="0" fontId="9" fillId="36" borderId="24" xfId="0" applyFont="1" applyFill="1" applyBorder="1" applyAlignment="1">
      <alignment horizontal="right" wrapText="1"/>
    </xf>
    <xf numFmtId="170" fontId="9" fillId="36" borderId="11" xfId="0" applyNumberFormat="1" applyFont="1" applyFill="1" applyBorder="1" applyAlignment="1">
      <alignment horizontal="right" wrapText="1"/>
    </xf>
    <xf numFmtId="1" fontId="9" fillId="36" borderId="11" xfId="0" applyNumberFormat="1" applyFont="1" applyFill="1" applyBorder="1" applyAlignment="1">
      <alignment horizontal="right" wrapText="1"/>
    </xf>
    <xf numFmtId="171" fontId="9" fillId="36" borderId="11" xfId="0" applyNumberFormat="1" applyFont="1" applyFill="1" applyBorder="1" applyAlignment="1">
      <alignment horizontal="right" wrapText="1"/>
    </xf>
    <xf numFmtId="2" fontId="7" fillId="36" borderId="11" xfId="0" applyNumberFormat="1" applyFont="1" applyFill="1" applyBorder="1" applyAlignment="1">
      <alignment wrapText="1"/>
    </xf>
    <xf numFmtId="173" fontId="7" fillId="36" borderId="11" xfId="0" applyNumberFormat="1" applyFont="1" applyFill="1" applyBorder="1" applyAlignment="1">
      <alignment wrapText="1"/>
    </xf>
    <xf numFmtId="170" fontId="7" fillId="36" borderId="11" xfId="0" applyNumberFormat="1" applyFont="1" applyFill="1" applyBorder="1" applyAlignment="1">
      <alignment wrapText="1"/>
    </xf>
    <xf numFmtId="1" fontId="7" fillId="36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171" fontId="7" fillId="36" borderId="11" xfId="0" applyNumberFormat="1" applyFont="1" applyFill="1" applyBorder="1" applyAlignment="1">
      <alignment wrapText="1"/>
    </xf>
    <xf numFmtId="171" fontId="7" fillId="36" borderId="11" xfId="0" applyNumberFormat="1" applyFont="1" applyFill="1" applyBorder="1" applyAlignment="1">
      <alignment/>
    </xf>
    <xf numFmtId="0" fontId="7" fillId="36" borderId="11" xfId="0" applyFont="1" applyFill="1" applyBorder="1" applyAlignment="1">
      <alignment/>
    </xf>
    <xf numFmtId="173" fontId="7" fillId="36" borderId="24" xfId="0" applyNumberFormat="1" applyFont="1" applyFill="1" applyBorder="1" applyAlignment="1">
      <alignment wrapText="1"/>
    </xf>
    <xf numFmtId="168" fontId="7" fillId="36" borderId="11" xfId="0" applyNumberFormat="1" applyFont="1" applyFill="1" applyBorder="1" applyAlignment="1">
      <alignment wrapText="1"/>
    </xf>
    <xf numFmtId="180" fontId="9" fillId="36" borderId="25" xfId="0" applyNumberFormat="1" applyFont="1" applyFill="1" applyBorder="1" applyAlignment="1">
      <alignment wrapText="1"/>
    </xf>
    <xf numFmtId="2" fontId="9" fillId="36" borderId="26" xfId="0" applyNumberFormat="1" applyFont="1" applyFill="1" applyBorder="1" applyAlignment="1">
      <alignment wrapText="1"/>
    </xf>
    <xf numFmtId="173" fontId="9" fillId="36" borderId="26" xfId="0" applyNumberFormat="1" applyFont="1" applyFill="1" applyBorder="1" applyAlignment="1">
      <alignment wrapText="1"/>
    </xf>
    <xf numFmtId="170" fontId="9" fillId="36" borderId="20" xfId="0" applyNumberFormat="1" applyFont="1" applyFill="1" applyBorder="1" applyAlignment="1">
      <alignment wrapText="1"/>
    </xf>
    <xf numFmtId="1" fontId="9" fillId="36" borderId="20" xfId="0" applyNumberFormat="1" applyFont="1" applyFill="1" applyBorder="1" applyAlignment="1">
      <alignment wrapText="1"/>
    </xf>
    <xf numFmtId="171" fontId="9" fillId="36" borderId="20" xfId="0" applyNumberFormat="1" applyFont="1" applyFill="1" applyBorder="1" applyAlignment="1">
      <alignment wrapText="1"/>
    </xf>
    <xf numFmtId="0" fontId="34" fillId="36" borderId="0" xfId="0" applyFont="1" applyFill="1" applyAlignment="1">
      <alignment vertical="top" wrapText="1"/>
    </xf>
    <xf numFmtId="0" fontId="34" fillId="36" borderId="27" xfId="0" applyFont="1" applyFill="1" applyBorder="1" applyAlignment="1">
      <alignment vertical="center" wrapText="1"/>
    </xf>
    <xf numFmtId="0" fontId="34" fillId="36" borderId="21" xfId="0" applyFont="1" applyFill="1" applyBorder="1" applyAlignment="1">
      <alignment vertical="center" wrapText="1"/>
    </xf>
    <xf numFmtId="180" fontId="34" fillId="36" borderId="0" xfId="0" applyNumberFormat="1" applyFont="1" applyFill="1" applyBorder="1" applyAlignment="1">
      <alignment horizontal="right" vertical="center" wrapText="1"/>
    </xf>
    <xf numFmtId="2" fontId="34" fillId="36" borderId="21" xfId="0" applyNumberFormat="1" applyFont="1" applyFill="1" applyBorder="1" applyAlignment="1">
      <alignment vertical="center" wrapText="1"/>
    </xf>
    <xf numFmtId="0" fontId="34" fillId="36" borderId="21" xfId="0" applyFont="1" applyFill="1" applyBorder="1" applyAlignment="1">
      <alignment horizontal="right" vertical="center" wrapText="1"/>
    </xf>
    <xf numFmtId="1" fontId="34" fillId="36" borderId="21" xfId="0" applyNumberFormat="1" applyFont="1" applyFill="1" applyBorder="1" applyAlignment="1">
      <alignment horizontal="right" vertical="center" wrapText="1"/>
    </xf>
    <xf numFmtId="171" fontId="34" fillId="36" borderId="21" xfId="0" applyNumberFormat="1" applyFont="1" applyFill="1" applyBorder="1" applyAlignment="1">
      <alignment horizontal="right" vertical="center" wrapText="1"/>
    </xf>
    <xf numFmtId="168" fontId="34" fillId="36" borderId="26" xfId="0" applyNumberFormat="1" applyFont="1" applyFill="1" applyBorder="1" applyAlignment="1">
      <alignment horizontal="right" vertical="center" wrapText="1"/>
    </xf>
    <xf numFmtId="174" fontId="7" fillId="36" borderId="11" xfId="0" applyNumberFormat="1" applyFont="1" applyFill="1" applyBorder="1" applyAlignment="1">
      <alignment wrapText="1"/>
    </xf>
    <xf numFmtId="0" fontId="7" fillId="36" borderId="24" xfId="0" applyFont="1" applyFill="1" applyBorder="1" applyAlignment="1">
      <alignment wrapText="1"/>
    </xf>
    <xf numFmtId="180" fontId="9" fillId="36" borderId="23" xfId="0" applyNumberFormat="1" applyFont="1" applyFill="1" applyBorder="1" applyAlignment="1">
      <alignment wrapText="1"/>
    </xf>
    <xf numFmtId="2" fontId="9" fillId="36" borderId="24" xfId="0" applyNumberFormat="1" applyFont="1" applyFill="1" applyBorder="1" applyAlignment="1">
      <alignment wrapText="1"/>
    </xf>
    <xf numFmtId="0" fontId="9" fillId="36" borderId="24" xfId="0" applyFont="1" applyFill="1" applyBorder="1" applyAlignment="1">
      <alignment wrapText="1"/>
    </xf>
    <xf numFmtId="170" fontId="9" fillId="36" borderId="11" xfId="0" applyNumberFormat="1" applyFont="1" applyFill="1" applyBorder="1" applyAlignment="1">
      <alignment wrapText="1"/>
    </xf>
    <xf numFmtId="1" fontId="9" fillId="36" borderId="11" xfId="0" applyNumberFormat="1" applyFont="1" applyFill="1" applyBorder="1" applyAlignment="1">
      <alignment wrapText="1"/>
    </xf>
    <xf numFmtId="171" fontId="9" fillId="36" borderId="11" xfId="0" applyNumberFormat="1" applyFont="1" applyFill="1" applyBorder="1" applyAlignment="1">
      <alignment wrapText="1"/>
    </xf>
    <xf numFmtId="0" fontId="8" fillId="36" borderId="2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vertical="center" wrapText="1"/>
    </xf>
    <xf numFmtId="0" fontId="7" fillId="36" borderId="20" xfId="0" applyFont="1" applyFill="1" applyBorder="1" applyAlignment="1">
      <alignment horizontal="right" wrapText="1"/>
    </xf>
    <xf numFmtId="2" fontId="7" fillId="36" borderId="20" xfId="0" applyNumberFormat="1" applyFont="1" applyFill="1" applyBorder="1" applyAlignment="1">
      <alignment horizontal="right" wrapText="1"/>
    </xf>
    <xf numFmtId="173" fontId="7" fillId="36" borderId="26" xfId="0" applyNumberFormat="1" applyFont="1" applyFill="1" applyBorder="1" applyAlignment="1">
      <alignment horizontal="right" wrapText="1"/>
    </xf>
    <xf numFmtId="1" fontId="7" fillId="36" borderId="20" xfId="0" applyNumberFormat="1" applyFont="1" applyFill="1" applyBorder="1" applyAlignment="1">
      <alignment horizontal="right" wrapText="1"/>
    </xf>
    <xf numFmtId="171" fontId="7" fillId="36" borderId="20" xfId="0" applyNumberFormat="1" applyFont="1" applyFill="1" applyBorder="1" applyAlignment="1">
      <alignment horizontal="right" wrapText="1"/>
    </xf>
    <xf numFmtId="168" fontId="7" fillId="36" borderId="20" xfId="0" applyNumberFormat="1" applyFont="1" applyFill="1" applyBorder="1" applyAlignment="1">
      <alignment horizontal="right" wrapText="1"/>
    </xf>
    <xf numFmtId="180" fontId="9" fillId="36" borderId="28" xfId="0" applyNumberFormat="1" applyFont="1" applyFill="1" applyBorder="1" applyAlignment="1">
      <alignment horizontal="right" wrapText="1"/>
    </xf>
    <xf numFmtId="173" fontId="9" fillId="36" borderId="24" xfId="0" applyNumberFormat="1" applyFont="1" applyFill="1" applyBorder="1" applyAlignment="1">
      <alignment wrapText="1"/>
    </xf>
    <xf numFmtId="16" fontId="33" fillId="36" borderId="11" xfId="0" applyNumberFormat="1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vertical="center" wrapText="1"/>
    </xf>
    <xf numFmtId="0" fontId="39" fillId="36" borderId="11" xfId="0" applyFont="1" applyFill="1" applyBorder="1" applyAlignment="1">
      <alignment wrapText="1"/>
    </xf>
    <xf numFmtId="173" fontId="39" fillId="36" borderId="11" xfId="0" applyNumberFormat="1" applyFont="1" applyFill="1" applyBorder="1" applyAlignment="1">
      <alignment/>
    </xf>
    <xf numFmtId="170" fontId="39" fillId="36" borderId="11" xfId="0" applyNumberFormat="1" applyFont="1" applyFill="1" applyBorder="1" applyAlignment="1">
      <alignment/>
    </xf>
    <xf numFmtId="170" fontId="39" fillId="36" borderId="11" xfId="0" applyNumberFormat="1" applyFont="1" applyFill="1" applyBorder="1" applyAlignment="1">
      <alignment wrapText="1"/>
    </xf>
    <xf numFmtId="171" fontId="39" fillId="36" borderId="11" xfId="0" applyNumberFormat="1" applyFont="1" applyFill="1" applyBorder="1" applyAlignment="1">
      <alignment wrapText="1"/>
    </xf>
    <xf numFmtId="171" fontId="39" fillId="36" borderId="11" xfId="0" applyNumberFormat="1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33" fillId="36" borderId="0" xfId="0" applyFont="1" applyFill="1" applyAlignment="1">
      <alignment/>
    </xf>
    <xf numFmtId="180" fontId="9" fillId="36" borderId="11" xfId="0" applyNumberFormat="1" applyFont="1" applyFill="1" applyBorder="1" applyAlignment="1">
      <alignment wrapText="1"/>
    </xf>
    <xf numFmtId="0" fontId="9" fillId="36" borderId="26" xfId="0" applyFont="1" applyFill="1" applyBorder="1" applyAlignment="1">
      <alignment wrapText="1"/>
    </xf>
    <xf numFmtId="2" fontId="9" fillId="36" borderId="11" xfId="0" applyNumberFormat="1" applyFont="1" applyFill="1" applyBorder="1" applyAlignment="1">
      <alignment wrapText="1"/>
    </xf>
    <xf numFmtId="0" fontId="9" fillId="36" borderId="11" xfId="0" applyFont="1" applyFill="1" applyBorder="1" applyAlignment="1">
      <alignment wrapText="1"/>
    </xf>
    <xf numFmtId="0" fontId="8" fillId="36" borderId="0" xfId="0" applyFont="1" applyFill="1" applyBorder="1" applyAlignment="1">
      <alignment horizontal="left" vertical="center" wrapText="1"/>
    </xf>
    <xf numFmtId="0" fontId="40" fillId="36" borderId="0" xfId="0" applyFont="1" applyFill="1" applyBorder="1" applyAlignment="1">
      <alignment vertical="center" wrapText="1"/>
    </xf>
    <xf numFmtId="0" fontId="20" fillId="36" borderId="0" xfId="0" applyFont="1" applyFill="1" applyAlignment="1">
      <alignment horizontal="center" vertical="center"/>
    </xf>
    <xf numFmtId="0" fontId="20" fillId="36" borderId="0" xfId="0" applyFont="1" applyFill="1" applyAlignment="1">
      <alignment vertical="center"/>
    </xf>
    <xf numFmtId="0" fontId="15" fillId="36" borderId="0" xfId="0" applyFont="1" applyFill="1" applyBorder="1" applyAlignment="1">
      <alignment horizontal="right" vertical="center"/>
    </xf>
    <xf numFmtId="0" fontId="15" fillId="36" borderId="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vertical="center"/>
    </xf>
    <xf numFmtId="0" fontId="15" fillId="36" borderId="0" xfId="0" applyFont="1" applyFill="1" applyAlignment="1">
      <alignment/>
    </xf>
    <xf numFmtId="0" fontId="41" fillId="36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36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170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72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 horizontal="center" vertical="top"/>
    </xf>
    <xf numFmtId="170" fontId="9" fillId="0" borderId="11" xfId="0" applyNumberFormat="1" applyFont="1" applyBorder="1" applyAlignment="1">
      <alignment/>
    </xf>
    <xf numFmtId="168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172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44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170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7" fillId="37" borderId="0" xfId="0" applyFont="1" applyFill="1" applyAlignment="1">
      <alignment/>
    </xf>
    <xf numFmtId="0" fontId="46" fillId="36" borderId="15" xfId="0" applyFont="1" applyFill="1" applyBorder="1" applyAlignment="1">
      <alignment vertical="center" wrapText="1"/>
    </xf>
    <xf numFmtId="0" fontId="47" fillId="36" borderId="24" xfId="0" applyFont="1" applyFill="1" applyBorder="1" applyAlignment="1">
      <alignment horizontal="center" vertical="center"/>
    </xf>
    <xf numFmtId="172" fontId="46" fillId="36" borderId="15" xfId="0" applyNumberFormat="1" applyFont="1" applyFill="1" applyBorder="1" applyAlignment="1">
      <alignment horizontal="right" vertical="center" wrapText="1"/>
    </xf>
    <xf numFmtId="168" fontId="46" fillId="36" borderId="15" xfId="0" applyNumberFormat="1" applyFont="1" applyFill="1" applyBorder="1" applyAlignment="1">
      <alignment horizontal="right" vertical="center" wrapText="1"/>
    </xf>
    <xf numFmtId="170" fontId="46" fillId="36" borderId="15" xfId="0" applyNumberFormat="1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/>
    </xf>
    <xf numFmtId="181" fontId="46" fillId="36" borderId="15" xfId="0" applyNumberFormat="1" applyFont="1" applyFill="1" applyBorder="1" applyAlignment="1">
      <alignment horizontal="right" vertical="center" wrapText="1"/>
    </xf>
    <xf numFmtId="179" fontId="46" fillId="36" borderId="15" xfId="0" applyNumberFormat="1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/>
    </xf>
    <xf numFmtId="0" fontId="49" fillId="36" borderId="24" xfId="0" applyFont="1" applyFill="1" applyBorder="1" applyAlignment="1">
      <alignment horizontal="center" vertical="center"/>
    </xf>
    <xf numFmtId="179" fontId="46" fillId="36" borderId="11" xfId="0" applyNumberFormat="1" applyFont="1" applyFill="1" applyBorder="1" applyAlignment="1">
      <alignment horizontal="center" vertical="center" wrapText="1"/>
    </xf>
    <xf numFmtId="2" fontId="26" fillId="36" borderId="15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left" vertical="center" wrapText="1"/>
    </xf>
    <xf numFmtId="4" fontId="12" fillId="36" borderId="11" xfId="0" applyNumberFormat="1" applyFont="1" applyFill="1" applyBorder="1" applyAlignment="1">
      <alignment vertical="center" wrapText="1"/>
    </xf>
    <xf numFmtId="4" fontId="11" fillId="36" borderId="11" xfId="0" applyNumberFormat="1" applyFont="1" applyFill="1" applyBorder="1" applyAlignment="1">
      <alignment vertical="center" wrapText="1"/>
    </xf>
    <xf numFmtId="0" fontId="86" fillId="38" borderId="22" xfId="0" applyFont="1" applyFill="1" applyBorder="1" applyAlignment="1">
      <alignment horizontal="left" vertical="center" wrapText="1"/>
    </xf>
    <xf numFmtId="0" fontId="86" fillId="38" borderId="31" xfId="0" applyFont="1" applyFill="1" applyBorder="1" applyAlignment="1">
      <alignment horizontal="left" vertical="center" wrapText="1"/>
    </xf>
    <xf numFmtId="0" fontId="86" fillId="38" borderId="24" xfId="0" applyFont="1" applyFill="1" applyBorder="1" applyAlignment="1">
      <alignment horizontal="left" vertical="center" wrapText="1"/>
    </xf>
    <xf numFmtId="0" fontId="86" fillId="38" borderId="32" xfId="0" applyFont="1" applyFill="1" applyBorder="1" applyAlignment="1">
      <alignment horizontal="left" vertical="center" wrapText="1"/>
    </xf>
    <xf numFmtId="0" fontId="86" fillId="38" borderId="33" xfId="0" applyFont="1" applyFill="1" applyBorder="1" applyAlignment="1">
      <alignment horizontal="left" vertical="center" wrapText="1"/>
    </xf>
    <xf numFmtId="0" fontId="86" fillId="38" borderId="34" xfId="0" applyFont="1" applyFill="1" applyBorder="1" applyAlignment="1">
      <alignment horizontal="left" vertical="center" wrapText="1"/>
    </xf>
    <xf numFmtId="0" fontId="8" fillId="36" borderId="20" xfId="0" applyFont="1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textRotation="90"/>
    </xf>
    <xf numFmtId="4" fontId="8" fillId="36" borderId="35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36" xfId="0" applyNumberFormat="1" applyFont="1" applyFill="1" applyBorder="1" applyAlignment="1">
      <alignment horizontal="center" vertical="center" wrapText="1"/>
    </xf>
    <xf numFmtId="4" fontId="8" fillId="36" borderId="29" xfId="0" applyNumberFormat="1" applyFont="1" applyFill="1" applyBorder="1" applyAlignment="1">
      <alignment horizontal="center" vertical="center" wrapText="1"/>
    </xf>
    <xf numFmtId="4" fontId="8" fillId="36" borderId="12" xfId="0" applyNumberFormat="1" applyFont="1" applyFill="1" applyBorder="1" applyAlignment="1">
      <alignment horizontal="center" vertical="center" wrapText="1"/>
    </xf>
    <xf numFmtId="3" fontId="8" fillId="36" borderId="6" xfId="0" applyNumberFormat="1" applyFont="1" applyFill="1" applyBorder="1" applyAlignment="1">
      <alignment horizontal="center" vertical="center" wrapText="1"/>
    </xf>
    <xf numFmtId="3" fontId="8" fillId="36" borderId="37" xfId="0" applyNumberFormat="1" applyFont="1" applyFill="1" applyBorder="1" applyAlignment="1">
      <alignment horizontal="center" vertical="center" wrapText="1"/>
    </xf>
    <xf numFmtId="3" fontId="8" fillId="36" borderId="38" xfId="0" applyNumberFormat="1" applyFont="1" applyFill="1" applyBorder="1" applyAlignment="1">
      <alignment horizontal="center" vertical="center" wrapText="1"/>
    </xf>
    <xf numFmtId="179" fontId="11" fillId="36" borderId="0" xfId="0" applyNumberFormat="1" applyFont="1" applyFill="1" applyAlignment="1">
      <alignment horizontal="justify" wrapText="1"/>
    </xf>
    <xf numFmtId="179" fontId="11" fillId="36" borderId="0" xfId="0" applyNumberFormat="1" applyFont="1" applyFill="1" applyAlignment="1">
      <alignment horizontal="justify"/>
    </xf>
    <xf numFmtId="0" fontId="19" fillId="36" borderId="39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 wrapText="1"/>
    </xf>
    <xf numFmtId="4" fontId="8" fillId="36" borderId="11" xfId="0" applyNumberFormat="1" applyFont="1" applyFill="1" applyBorder="1" applyAlignment="1">
      <alignment horizontal="center" vertical="center" textRotation="90" wrapText="1"/>
    </xf>
    <xf numFmtId="4" fontId="8" fillId="36" borderId="35" xfId="0" applyNumberFormat="1" applyFont="1" applyFill="1" applyBorder="1" applyAlignment="1">
      <alignment horizontal="center" vertical="center"/>
    </xf>
    <xf numFmtId="4" fontId="8" fillId="36" borderId="12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>
      <alignment horizontal="center" vertical="center" textRotation="90" wrapText="1"/>
    </xf>
    <xf numFmtId="3" fontId="8" fillId="36" borderId="11" xfId="0" applyNumberFormat="1" applyFont="1" applyFill="1" applyBorder="1" applyAlignment="1">
      <alignment horizontal="center" textRotation="90"/>
    </xf>
    <xf numFmtId="4" fontId="35" fillId="36" borderId="11" xfId="0" applyNumberFormat="1" applyFont="1" applyFill="1" applyBorder="1" applyAlignment="1">
      <alignment horizontal="left" vertical="center" wrapText="1"/>
    </xf>
    <xf numFmtId="4" fontId="35" fillId="36" borderId="13" xfId="0" applyNumberFormat="1" applyFont="1" applyFill="1" applyBorder="1" applyAlignment="1">
      <alignment horizontal="left" vertical="center" wrapText="1"/>
    </xf>
    <xf numFmtId="4" fontId="8" fillId="36" borderId="11" xfId="0" applyNumberFormat="1" applyFont="1" applyFill="1" applyBorder="1" applyAlignment="1">
      <alignment horizontal="center" textRotation="90"/>
    </xf>
    <xf numFmtId="4" fontId="12" fillId="36" borderId="13" xfId="0" applyNumberFormat="1" applyFont="1" applyFill="1" applyBorder="1" applyAlignment="1">
      <alignment horizontal="left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right" vertical="center" textRotation="90" wrapText="1"/>
    </xf>
    <xf numFmtId="0" fontId="8" fillId="36" borderId="12" xfId="0" applyFont="1" applyFill="1" applyBorder="1" applyAlignment="1">
      <alignment horizontal="right" textRotation="90"/>
    </xf>
    <xf numFmtId="4" fontId="8" fillId="36" borderId="40" xfId="0" applyNumberFormat="1" applyFont="1" applyFill="1" applyBorder="1" applyAlignment="1">
      <alignment horizontal="center" vertical="center" textRotation="90" wrapText="1"/>
    </xf>
    <xf numFmtId="4" fontId="8" fillId="36" borderId="13" xfId="0" applyNumberFormat="1" applyFont="1" applyFill="1" applyBorder="1" applyAlignment="1">
      <alignment horizontal="center" textRotation="90"/>
    </xf>
    <xf numFmtId="4" fontId="12" fillId="36" borderId="32" xfId="0" applyNumberFormat="1" applyFont="1" applyFill="1" applyBorder="1" applyAlignment="1">
      <alignment horizontal="center"/>
    </xf>
    <xf numFmtId="4" fontId="12" fillId="36" borderId="33" xfId="0" applyNumberFormat="1" applyFont="1" applyFill="1" applyBorder="1" applyAlignment="1">
      <alignment horizontal="center"/>
    </xf>
    <xf numFmtId="4" fontId="12" fillId="36" borderId="34" xfId="0" applyNumberFormat="1" applyFont="1" applyFill="1" applyBorder="1" applyAlignment="1">
      <alignment horizontal="center"/>
    </xf>
    <xf numFmtId="4" fontId="12" fillId="36" borderId="41" xfId="0" applyNumberFormat="1" applyFont="1" applyFill="1" applyBorder="1" applyAlignment="1">
      <alignment horizontal="center"/>
    </xf>
    <xf numFmtId="4" fontId="12" fillId="36" borderId="42" xfId="0" applyNumberFormat="1" applyFont="1" applyFill="1" applyBorder="1" applyAlignment="1">
      <alignment horizontal="center"/>
    </xf>
    <xf numFmtId="4" fontId="12" fillId="36" borderId="43" xfId="0" applyNumberFormat="1" applyFont="1" applyFill="1" applyBorder="1" applyAlignment="1">
      <alignment horizontal="center"/>
    </xf>
    <xf numFmtId="4" fontId="20" fillId="36" borderId="44" xfId="0" applyNumberFormat="1" applyFont="1" applyFill="1" applyBorder="1" applyAlignment="1">
      <alignment horizontal="left" wrapText="1"/>
    </xf>
    <xf numFmtId="4" fontId="20" fillId="36" borderId="19" xfId="0" applyNumberFormat="1" applyFont="1" applyFill="1" applyBorder="1" applyAlignment="1">
      <alignment horizontal="center" wrapText="1"/>
    </xf>
    <xf numFmtId="179" fontId="7" fillId="36" borderId="21" xfId="0" applyNumberFormat="1" applyFont="1" applyFill="1" applyBorder="1" applyAlignment="1">
      <alignment horizontal="center" wrapText="1"/>
    </xf>
    <xf numFmtId="4" fontId="20" fillId="36" borderId="0" xfId="0" applyNumberFormat="1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4" fontId="7" fillId="36" borderId="20" xfId="0" applyNumberFormat="1" applyFont="1" applyFill="1" applyBorder="1" applyAlignment="1">
      <alignment horizontal="center" vertical="center" wrapText="1"/>
    </xf>
    <xf numFmtId="4" fontId="7" fillId="36" borderId="12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wrapText="1"/>
    </xf>
    <xf numFmtId="0" fontId="7" fillId="36" borderId="0" xfId="0" applyFont="1" applyFill="1" applyAlignment="1">
      <alignment horizontal="left"/>
    </xf>
    <xf numFmtId="0" fontId="12" fillId="36" borderId="0" xfId="0" applyFont="1" applyFill="1" applyAlignment="1">
      <alignment horizontal="center" wrapText="1"/>
    </xf>
    <xf numFmtId="0" fontId="14" fillId="36" borderId="0" xfId="0" applyFont="1" applyFill="1" applyAlignment="1">
      <alignment horizontal="center" wrapText="1"/>
    </xf>
    <xf numFmtId="172" fontId="11" fillId="36" borderId="0" xfId="0" applyNumberFormat="1" applyFont="1" applyFill="1" applyBorder="1" applyAlignment="1">
      <alignment horizontal="left" wrapText="1"/>
    </xf>
    <xf numFmtId="0" fontId="20" fillId="36" borderId="21" xfId="0" applyFont="1" applyFill="1" applyBorder="1" applyAlignment="1">
      <alignment horizontal="left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20" fillId="36" borderId="0" xfId="0" applyFont="1" applyFill="1" applyAlignment="1">
      <alignment horizontal="justify" wrapText="1"/>
    </xf>
    <xf numFmtId="0" fontId="20" fillId="36" borderId="0" xfId="0" applyFont="1" applyFill="1" applyAlignment="1">
      <alignment horizontal="justify"/>
    </xf>
    <xf numFmtId="0" fontId="12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2" fontId="7" fillId="36" borderId="20" xfId="0" applyNumberFormat="1" applyFont="1" applyFill="1" applyBorder="1" applyAlignment="1">
      <alignment horizontal="center" vertical="center" wrapText="1"/>
    </xf>
    <xf numFmtId="2" fontId="7" fillId="36" borderId="12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Alignment="1">
      <alignment horizontal="center" wrapText="1"/>
    </xf>
    <xf numFmtId="4" fontId="11" fillId="36" borderId="0" xfId="0" applyNumberFormat="1" applyFont="1" applyFill="1" applyBorder="1" applyAlignment="1">
      <alignment horizontal="left" vertical="center" wrapText="1"/>
    </xf>
    <xf numFmtId="2" fontId="12" fillId="36" borderId="0" xfId="0" applyNumberFormat="1" applyFont="1" applyFill="1" applyBorder="1" applyAlignment="1">
      <alignment horizontal="center" wrapText="1"/>
    </xf>
    <xf numFmtId="2" fontId="15" fillId="36" borderId="0" xfId="0" applyNumberFormat="1" applyFont="1" applyFill="1" applyBorder="1" applyAlignment="1">
      <alignment horizontal="center" vertical="top" wrapText="1"/>
    </xf>
    <xf numFmtId="0" fontId="7" fillId="36" borderId="0" xfId="0" applyFont="1" applyFill="1" applyAlignment="1">
      <alignment horizontal="justify" wrapText="1"/>
    </xf>
    <xf numFmtId="0" fontId="7" fillId="36" borderId="0" xfId="0" applyFont="1" applyFill="1" applyAlignment="1">
      <alignment horizontal="justify"/>
    </xf>
    <xf numFmtId="2" fontId="9" fillId="36" borderId="0" xfId="0" applyNumberFormat="1" applyFont="1" applyFill="1" applyBorder="1" applyAlignment="1">
      <alignment horizontal="center" wrapText="1"/>
    </xf>
    <xf numFmtId="2" fontId="15" fillId="36" borderId="0" xfId="0" applyNumberFormat="1" applyFont="1" applyFill="1" applyBorder="1" applyAlignment="1">
      <alignment horizontal="center" wrapText="1"/>
    </xf>
    <xf numFmtId="2" fontId="15" fillId="36" borderId="39" xfId="0" applyNumberFormat="1" applyFont="1" applyFill="1" applyBorder="1" applyAlignment="1">
      <alignment horizontal="center" vertical="top" wrapText="1"/>
    </xf>
    <xf numFmtId="0" fontId="34" fillId="36" borderId="22" xfId="0" applyFont="1" applyFill="1" applyBorder="1" applyAlignment="1">
      <alignment vertical="center" wrapText="1"/>
    </xf>
    <xf numFmtId="0" fontId="34" fillId="36" borderId="31" xfId="0" applyFont="1" applyFill="1" applyBorder="1" applyAlignment="1">
      <alignment vertical="center" wrapText="1"/>
    </xf>
    <xf numFmtId="0" fontId="34" fillId="36" borderId="22" xfId="0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24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34" fillId="36" borderId="27" xfId="0" applyFont="1" applyFill="1" applyBorder="1" applyAlignment="1">
      <alignment vertical="center" wrapText="1"/>
    </xf>
    <xf numFmtId="0" fontId="34" fillId="36" borderId="21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horizontal="left" vertical="center"/>
    </xf>
    <xf numFmtId="0" fontId="34" fillId="36" borderId="11" xfId="0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0" fontId="42" fillId="36" borderId="20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78" fontId="9" fillId="36" borderId="11" xfId="0" applyNumberFormat="1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8" fontId="9" fillId="36" borderId="22" xfId="0" applyNumberFormat="1" applyFont="1" applyFill="1" applyBorder="1" applyAlignment="1">
      <alignment horizontal="center" vertical="center"/>
    </xf>
    <xf numFmtId="178" fontId="9" fillId="36" borderId="31" xfId="0" applyNumberFormat="1" applyFont="1" applyFill="1" applyBorder="1" applyAlignment="1">
      <alignment horizontal="center" vertical="center"/>
    </xf>
    <xf numFmtId="0" fontId="42" fillId="36" borderId="29" xfId="0" applyFont="1" applyFill="1" applyBorder="1" applyAlignment="1">
      <alignment horizontal="center" vertical="center" wrapText="1"/>
    </xf>
    <xf numFmtId="178" fontId="9" fillId="36" borderId="24" xfId="0" applyNumberFormat="1" applyFont="1" applyFill="1" applyBorder="1" applyAlignment="1">
      <alignment horizontal="center" vertical="center"/>
    </xf>
    <xf numFmtId="0" fontId="43" fillId="36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omgkh\Desktop\&#1054;&#1058;&#1063;&#1045;&#1058;&#1067;\&#1042;&#1099;&#1087;&#1072;&#1076;&#1072;&#1102;&#1097;&#1080;&#1077;%20&#1076;&#1086;&#1093;&#1086;&#1076;&#1099;\&#8470;78-768%20&#1086;&#1090;%2026.02.2021.&#1059;&#1090;&#1086;&#1095;&#1085;&#1077;&#1085;&#1085;&#1099;&#1081;%20&#1088;&#1072;&#1089;&#1095;&#1077;&#1090;%20&#1087;&#1086;%20&#1050;&#1059;%20&#1085;&#1072;%202021%20&#1075;&#1086;&#1076;\&#1042;%20&#1084;&#1080;&#1085;&#1080;&#1089;&#1090;&#1077;&#1088;&#1089;&#1090;&#1074;&#1086;\22.03.2021.&#1059;&#1046;&#1050;&#1061;&#1080;&#1057;.&#1059;&#1090;&#1086;&#1095;&#1085;.%20&#1088;&#1072;&#1089;&#1095;&#1077;&#1090;%20%20&#1050;&#1059;%20&#1089;%20&#1062;&#1054;%20&#1087;&#1086;%20&#1044;&#1052;&#1047;%20&#1085;&#1072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-1 цен. от.15"/>
      <sheetName val="норм отопл  (2-1) "/>
      <sheetName val="отопление плата . (2-2)"/>
      <sheetName val="норм. ГВС  (3-1)"/>
      <sheetName val="Расчет ср норм"/>
      <sheetName val="ГВС  плата  базов. (3-2)"/>
      <sheetName val="ГВС  1 пол.плата(3-3)"/>
      <sheetName val="ГВС  2 пол.плата (3-4)"/>
      <sheetName val="норм. ХВС для ЦО (4-1) "/>
      <sheetName val=" ХВС плата для ЦО (4-2)"/>
      <sheetName val="норм водоотв  ЦО (5-1)"/>
      <sheetName val=" водоотв.  плата ЦО (5-2 )"/>
      <sheetName val="7-2"/>
      <sheetName val="Газ (8) "/>
      <sheetName val="ТКО (10)"/>
    </sheetNames>
    <sheetDataSet>
      <sheetData sheetId="1">
        <row r="76">
          <cell r="M76">
            <v>4293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5"/>
  <sheetViews>
    <sheetView view="pageBreakPreview" zoomScale="64" zoomScaleSheetLayoutView="64" workbookViewId="0" topLeftCell="A3">
      <selection activeCell="A32" sqref="A32"/>
    </sheetView>
  </sheetViews>
  <sheetFormatPr defaultColWidth="9.00390625" defaultRowHeight="30" customHeight="1"/>
  <cols>
    <col min="1" max="1" width="4.625" style="35" customWidth="1"/>
    <col min="2" max="2" width="32.375" style="54" customWidth="1"/>
    <col min="3" max="3" width="7.875" style="28" customWidth="1"/>
    <col min="4" max="4" width="11.125" style="30" customWidth="1"/>
    <col min="5" max="5" width="10.75390625" style="30" customWidth="1"/>
    <col min="6" max="6" width="6.25390625" style="36" customWidth="1"/>
    <col min="7" max="7" width="6.75390625" style="56" customWidth="1"/>
    <col min="8" max="8" width="14.625" style="34" customWidth="1"/>
    <col min="9" max="9" width="14.875" style="30" customWidth="1"/>
    <col min="10" max="10" width="8.875" style="36" customWidth="1"/>
    <col min="11" max="11" width="7.875" style="56" customWidth="1"/>
    <col min="12" max="12" width="12.375" style="33" customWidth="1"/>
    <col min="13" max="13" width="16.875" style="30" customWidth="1"/>
    <col min="14" max="14" width="17.00390625" style="30" customWidth="1"/>
    <col min="15" max="15" width="11.25390625" style="73" customWidth="1"/>
    <col min="16" max="16" width="13.75390625" style="73" customWidth="1"/>
    <col min="17" max="17" width="10.75390625" style="36" customWidth="1"/>
    <col min="18" max="18" width="7.75390625" style="56" customWidth="1"/>
    <col min="19" max="19" width="13.75390625" style="34" customWidth="1"/>
    <col min="20" max="20" width="12.875" style="30" customWidth="1"/>
    <col min="21" max="21" width="9.00390625" style="36" customWidth="1"/>
    <col min="22" max="22" width="7.25390625" style="56" customWidth="1"/>
    <col min="23" max="23" width="13.75390625" style="33" customWidth="1"/>
    <col min="24" max="24" width="15.875" style="33" customWidth="1"/>
    <col min="25" max="25" width="17.875" style="33" customWidth="1"/>
    <col min="26" max="26" width="17.125" style="30" customWidth="1"/>
    <col min="27" max="27" width="15.00390625" style="36" customWidth="1"/>
    <col min="28" max="28" width="17.75390625" style="30" customWidth="1"/>
    <col min="29" max="29" width="14.75390625" style="29" bestFit="1" customWidth="1"/>
    <col min="30" max="30" width="14.875" style="29" customWidth="1"/>
    <col min="31" max="37" width="9.125" style="29" customWidth="1"/>
    <col min="38" max="16384" width="9.125" style="38" customWidth="1"/>
  </cols>
  <sheetData>
    <row r="1" spans="1:28" ht="96.75" customHeight="1">
      <c r="A1" s="161"/>
      <c r="B1" s="162"/>
      <c r="C1" s="163"/>
      <c r="D1" s="164"/>
      <c r="E1" s="164"/>
      <c r="F1" s="165"/>
      <c r="G1" s="166"/>
      <c r="H1" s="167"/>
      <c r="I1" s="164"/>
      <c r="J1" s="165"/>
      <c r="K1" s="166"/>
      <c r="L1" s="168"/>
      <c r="M1" s="164"/>
      <c r="N1" s="164"/>
      <c r="O1" s="164"/>
      <c r="P1" s="164"/>
      <c r="Q1" s="165"/>
      <c r="R1" s="166"/>
      <c r="S1" s="167"/>
      <c r="T1" s="164"/>
      <c r="U1" s="165"/>
      <c r="V1" s="166"/>
      <c r="W1" s="168"/>
      <c r="X1" s="559" t="s">
        <v>158</v>
      </c>
      <c r="Y1" s="560"/>
      <c r="Z1" s="560"/>
      <c r="AA1" s="560"/>
      <c r="AB1" s="560"/>
    </row>
    <row r="2" spans="1:28" ht="37.5" customHeight="1">
      <c r="A2" s="564" t="s">
        <v>200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164"/>
    </row>
    <row r="3" spans="1:37" ht="30" customHeight="1" thickBot="1">
      <c r="A3" s="561" t="s">
        <v>135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170"/>
      <c r="Y3" s="170"/>
      <c r="Z3" s="171"/>
      <c r="AA3" s="172"/>
      <c r="AB3" s="171"/>
      <c r="AC3" s="39"/>
      <c r="AD3" s="39"/>
      <c r="AE3" s="39"/>
      <c r="AF3" s="39"/>
      <c r="AG3" s="39"/>
      <c r="AH3" s="39"/>
      <c r="AI3" s="39"/>
      <c r="AJ3" s="39"/>
      <c r="AK3" s="39"/>
    </row>
    <row r="4" spans="1:37" ht="30" customHeight="1">
      <c r="A4" s="556" t="s">
        <v>45</v>
      </c>
      <c r="B4" s="553" t="s">
        <v>72</v>
      </c>
      <c r="C4" s="551" t="s">
        <v>5</v>
      </c>
      <c r="D4" s="566" t="s">
        <v>69</v>
      </c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 t="s">
        <v>69</v>
      </c>
      <c r="P4" s="566"/>
      <c r="Q4" s="566"/>
      <c r="R4" s="566"/>
      <c r="S4" s="566"/>
      <c r="T4" s="566"/>
      <c r="U4" s="566"/>
      <c r="V4" s="566"/>
      <c r="W4" s="567"/>
      <c r="X4" s="566"/>
      <c r="Y4" s="566"/>
      <c r="Z4" s="551" t="s">
        <v>84</v>
      </c>
      <c r="AA4" s="551"/>
      <c r="AB4" s="578" t="s">
        <v>87</v>
      </c>
      <c r="AC4" s="39"/>
      <c r="AD4" s="39"/>
      <c r="AE4" s="39"/>
      <c r="AF4" s="39"/>
      <c r="AG4" s="39"/>
      <c r="AH4" s="39"/>
      <c r="AI4" s="39"/>
      <c r="AJ4" s="39"/>
      <c r="AK4" s="39"/>
    </row>
    <row r="5" spans="1:28" ht="91.5" customHeight="1">
      <c r="A5" s="557"/>
      <c r="B5" s="554"/>
      <c r="C5" s="552"/>
      <c r="D5" s="549" t="s">
        <v>208</v>
      </c>
      <c r="E5" s="549" t="s">
        <v>73</v>
      </c>
      <c r="F5" s="568" t="s">
        <v>6</v>
      </c>
      <c r="G5" s="552" t="s">
        <v>7</v>
      </c>
      <c r="H5" s="552"/>
      <c r="I5" s="549" t="s">
        <v>81</v>
      </c>
      <c r="J5" s="549" t="s">
        <v>80</v>
      </c>
      <c r="K5" s="574" t="s">
        <v>74</v>
      </c>
      <c r="L5" s="575"/>
      <c r="M5" s="562" t="s">
        <v>75</v>
      </c>
      <c r="N5" s="563"/>
      <c r="O5" s="565" t="s">
        <v>209</v>
      </c>
      <c r="P5" s="565" t="s">
        <v>89</v>
      </c>
      <c r="Q5" s="568" t="s">
        <v>8</v>
      </c>
      <c r="R5" s="552" t="s">
        <v>7</v>
      </c>
      <c r="S5" s="552"/>
      <c r="T5" s="565" t="s">
        <v>78</v>
      </c>
      <c r="U5" s="576" t="s">
        <v>79</v>
      </c>
      <c r="V5" s="552" t="s">
        <v>74</v>
      </c>
      <c r="W5" s="552"/>
      <c r="X5" s="562" t="s">
        <v>82</v>
      </c>
      <c r="Y5" s="563"/>
      <c r="Z5" s="552"/>
      <c r="AA5" s="552"/>
      <c r="AB5" s="579"/>
    </row>
    <row r="6" spans="1:28" ht="117" customHeight="1">
      <c r="A6" s="557"/>
      <c r="B6" s="554"/>
      <c r="C6" s="552"/>
      <c r="D6" s="550"/>
      <c r="E6" s="550"/>
      <c r="F6" s="569"/>
      <c r="G6" s="173" t="s">
        <v>1</v>
      </c>
      <c r="H6" s="174" t="s">
        <v>9</v>
      </c>
      <c r="I6" s="550"/>
      <c r="J6" s="550"/>
      <c r="K6" s="173" t="s">
        <v>1</v>
      </c>
      <c r="L6" s="175" t="s">
        <v>105</v>
      </c>
      <c r="M6" s="388" t="s">
        <v>211</v>
      </c>
      <c r="N6" s="176" t="s">
        <v>106</v>
      </c>
      <c r="O6" s="565"/>
      <c r="P6" s="565"/>
      <c r="Q6" s="568"/>
      <c r="R6" s="173" t="s">
        <v>1</v>
      </c>
      <c r="S6" s="174" t="s">
        <v>9</v>
      </c>
      <c r="T6" s="572"/>
      <c r="U6" s="577"/>
      <c r="V6" s="173" t="s">
        <v>1</v>
      </c>
      <c r="W6" s="175" t="s">
        <v>107</v>
      </c>
      <c r="X6" s="177" t="s">
        <v>210</v>
      </c>
      <c r="Y6" s="177" t="s">
        <v>83</v>
      </c>
      <c r="Z6" s="173" t="s">
        <v>85</v>
      </c>
      <c r="AA6" s="178" t="s">
        <v>86</v>
      </c>
      <c r="AB6" s="579"/>
    </row>
    <row r="7" spans="1:28" ht="16.5" customHeight="1">
      <c r="A7" s="558"/>
      <c r="B7" s="555"/>
      <c r="C7" s="552"/>
      <c r="D7" s="173" t="s">
        <v>2</v>
      </c>
      <c r="E7" s="173" t="s">
        <v>2</v>
      </c>
      <c r="F7" s="178" t="s">
        <v>0</v>
      </c>
      <c r="G7" s="173"/>
      <c r="H7" s="174"/>
      <c r="I7" s="324" t="s">
        <v>23</v>
      </c>
      <c r="J7" s="178" t="s">
        <v>10</v>
      </c>
      <c r="K7" s="173"/>
      <c r="L7" s="179"/>
      <c r="M7" s="324" t="s">
        <v>2</v>
      </c>
      <c r="N7" s="324" t="s">
        <v>2</v>
      </c>
      <c r="O7" s="173" t="s">
        <v>2</v>
      </c>
      <c r="P7" s="173" t="s">
        <v>2</v>
      </c>
      <c r="Q7" s="178" t="s">
        <v>0</v>
      </c>
      <c r="R7" s="173"/>
      <c r="S7" s="174"/>
      <c r="T7" s="324" t="s">
        <v>23</v>
      </c>
      <c r="U7" s="178" t="s">
        <v>10</v>
      </c>
      <c r="V7" s="173"/>
      <c r="W7" s="179"/>
      <c r="X7" s="177" t="s">
        <v>2</v>
      </c>
      <c r="Y7" s="177" t="s">
        <v>2</v>
      </c>
      <c r="Z7" s="173" t="s">
        <v>0</v>
      </c>
      <c r="AA7" s="178" t="s">
        <v>0</v>
      </c>
      <c r="AB7" s="180" t="s">
        <v>2</v>
      </c>
    </row>
    <row r="8" spans="1:37" s="71" customFormat="1" ht="18.75" customHeight="1">
      <c r="A8" s="181">
        <v>1</v>
      </c>
      <c r="B8" s="178">
        <f aca="true" t="shared" si="0" ref="B8:AB8">A8+1</f>
        <v>2</v>
      </c>
      <c r="C8" s="178">
        <f t="shared" si="0"/>
        <v>3</v>
      </c>
      <c r="D8" s="178">
        <f t="shared" si="0"/>
        <v>4</v>
      </c>
      <c r="E8" s="178">
        <f t="shared" si="0"/>
        <v>5</v>
      </c>
      <c r="F8" s="178">
        <f t="shared" si="0"/>
        <v>6</v>
      </c>
      <c r="G8" s="178">
        <f t="shared" si="0"/>
        <v>7</v>
      </c>
      <c r="H8" s="178">
        <f t="shared" si="0"/>
        <v>8</v>
      </c>
      <c r="I8" s="178">
        <f t="shared" si="0"/>
        <v>9</v>
      </c>
      <c r="J8" s="178">
        <f t="shared" si="0"/>
        <v>10</v>
      </c>
      <c r="K8" s="178">
        <f t="shared" si="0"/>
        <v>11</v>
      </c>
      <c r="L8" s="178">
        <f t="shared" si="0"/>
        <v>12</v>
      </c>
      <c r="M8" s="178">
        <f t="shared" si="0"/>
        <v>13</v>
      </c>
      <c r="N8" s="178">
        <f t="shared" si="0"/>
        <v>14</v>
      </c>
      <c r="O8" s="178">
        <f t="shared" si="0"/>
        <v>15</v>
      </c>
      <c r="P8" s="178">
        <f t="shared" si="0"/>
        <v>16</v>
      </c>
      <c r="Q8" s="178">
        <f t="shared" si="0"/>
        <v>17</v>
      </c>
      <c r="R8" s="178">
        <f t="shared" si="0"/>
        <v>18</v>
      </c>
      <c r="S8" s="178">
        <f t="shared" si="0"/>
        <v>19</v>
      </c>
      <c r="T8" s="178">
        <f t="shared" si="0"/>
        <v>20</v>
      </c>
      <c r="U8" s="178">
        <f t="shared" si="0"/>
        <v>21</v>
      </c>
      <c r="V8" s="178">
        <f t="shared" si="0"/>
        <v>22</v>
      </c>
      <c r="W8" s="178">
        <f t="shared" si="0"/>
        <v>23</v>
      </c>
      <c r="X8" s="178">
        <f t="shared" si="0"/>
        <v>24</v>
      </c>
      <c r="Y8" s="178">
        <f t="shared" si="0"/>
        <v>25</v>
      </c>
      <c r="Z8" s="178">
        <f t="shared" si="0"/>
        <v>26</v>
      </c>
      <c r="AA8" s="178">
        <f t="shared" si="0"/>
        <v>27</v>
      </c>
      <c r="AB8" s="180">
        <f t="shared" si="0"/>
        <v>28</v>
      </c>
      <c r="AC8" s="70"/>
      <c r="AD8" s="70"/>
      <c r="AE8" s="70"/>
      <c r="AF8" s="70"/>
      <c r="AG8" s="70"/>
      <c r="AH8" s="70"/>
      <c r="AI8" s="70"/>
      <c r="AJ8" s="70"/>
      <c r="AK8" s="70"/>
    </row>
    <row r="9" spans="1:37" ht="23.25" customHeight="1">
      <c r="A9" s="182"/>
      <c r="B9" s="540" t="s">
        <v>70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73"/>
      <c r="AC9" s="40"/>
      <c r="AD9" s="40"/>
      <c r="AE9" s="40"/>
      <c r="AF9" s="40"/>
      <c r="AG9" s="40"/>
      <c r="AH9" s="40"/>
      <c r="AI9" s="40"/>
      <c r="AJ9" s="40"/>
      <c r="AK9" s="40"/>
    </row>
    <row r="10" spans="1:28" ht="17.25" customHeight="1">
      <c r="A10" s="182"/>
      <c r="B10" s="570" t="s">
        <v>71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1"/>
    </row>
    <row r="11" spans="1:28" ht="17.25" customHeight="1">
      <c r="A11" s="543" t="s">
        <v>201</v>
      </c>
      <c r="B11" s="544"/>
      <c r="C11" s="544"/>
      <c r="D11" s="544"/>
      <c r="E11" s="54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6"/>
    </row>
    <row r="12" spans="1:37" s="42" customFormat="1" ht="30" customHeight="1">
      <c r="A12" s="183">
        <v>1</v>
      </c>
      <c r="B12" s="184" t="s">
        <v>19</v>
      </c>
      <c r="C12" s="185" t="s">
        <v>11</v>
      </c>
      <c r="D12" s="186" t="e">
        <f>ROUND(M12/L12,5)</f>
        <v>#DIV/0!</v>
      </c>
      <c r="E12" s="186" t="e">
        <f>ROUND(N12/L12,5)</f>
        <v>#DIV/0!</v>
      </c>
      <c r="F12" s="187" t="e">
        <f>ROUND(E12/D12%,1)</f>
        <v>#DIV/0!</v>
      </c>
      <c r="G12" s="185" t="s">
        <v>12</v>
      </c>
      <c r="H12" s="188" t="e">
        <f>L12/I12</f>
        <v>#DIV/0!</v>
      </c>
      <c r="I12" s="186">
        <f>SUM(I13:I14)</f>
        <v>0</v>
      </c>
      <c r="J12" s="187">
        <f>SUM(J13:J14)</f>
        <v>0</v>
      </c>
      <c r="K12" s="185" t="s">
        <v>11</v>
      </c>
      <c r="L12" s="189">
        <f>SUM(L13:L14)</f>
        <v>0</v>
      </c>
      <c r="M12" s="186">
        <f>SUM(M13:M14)</f>
        <v>0</v>
      </c>
      <c r="N12" s="186">
        <f>SUM(N13:N14)</f>
        <v>0</v>
      </c>
      <c r="O12" s="186" t="e">
        <f>X12/W12</f>
        <v>#DIV/0!</v>
      </c>
      <c r="P12" s="190" t="e">
        <f>Y12/W12</f>
        <v>#DIV/0!</v>
      </c>
      <c r="Q12" s="191" t="e">
        <f aca="true" t="shared" si="1" ref="Q12:Q18">ROUND(P12/O12%,1)</f>
        <v>#DIV/0!</v>
      </c>
      <c r="R12" s="185" t="str">
        <f>G12</f>
        <v>Гкал/м2/мес.</v>
      </c>
      <c r="S12" s="192" t="e">
        <f>W12/T12</f>
        <v>#DIV/0!</v>
      </c>
      <c r="T12" s="186">
        <f>SUM(T13:T14)</f>
        <v>0</v>
      </c>
      <c r="U12" s="187">
        <f>SUM(U13:U14)</f>
        <v>0</v>
      </c>
      <c r="V12" s="185" t="str">
        <f>K12</f>
        <v>Гкал</v>
      </c>
      <c r="W12" s="189">
        <f>SUM(W13:W14)</f>
        <v>0</v>
      </c>
      <c r="X12" s="189">
        <f>SUM(X13:X14)</f>
        <v>0</v>
      </c>
      <c r="Y12" s="189">
        <f>SUM(Y13:Y14)</f>
        <v>0</v>
      </c>
      <c r="Z12" s="186" t="e">
        <f>ROUND(X12/M12%,1)</f>
        <v>#DIV/0!</v>
      </c>
      <c r="AA12" s="187" t="e">
        <f>ROUND(Y12/N12%,1)</f>
        <v>#DIV/0!</v>
      </c>
      <c r="AB12" s="193">
        <f>SUM(AB13:AB14)</f>
        <v>0</v>
      </c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28" ht="30" customHeight="1">
      <c r="A13" s="182"/>
      <c r="B13" s="194" t="s">
        <v>76</v>
      </c>
      <c r="C13" s="173" t="s">
        <v>11</v>
      </c>
      <c r="D13" s="87"/>
      <c r="E13" s="195"/>
      <c r="F13" s="191" t="e">
        <f>ROUND(E13/D13%,1)</f>
        <v>#DIV/0!</v>
      </c>
      <c r="G13" s="173" t="s">
        <v>12</v>
      </c>
      <c r="H13" s="196" t="e">
        <f>L13/I13</f>
        <v>#DIV/0!</v>
      </c>
      <c r="I13" s="87"/>
      <c r="J13" s="191"/>
      <c r="K13" s="173" t="s">
        <v>11</v>
      </c>
      <c r="L13" s="197"/>
      <c r="M13" s="87">
        <f>ROUND(L13*D13,2)</f>
        <v>0</v>
      </c>
      <c r="N13" s="87">
        <f>ROUND(L13*E13,2)</f>
        <v>0</v>
      </c>
      <c r="O13" s="87"/>
      <c r="P13" s="85"/>
      <c r="Q13" s="191" t="e">
        <f t="shared" si="1"/>
        <v>#DIV/0!</v>
      </c>
      <c r="R13" s="173" t="s">
        <v>12</v>
      </c>
      <c r="S13" s="198" t="e">
        <f>W13/T13</f>
        <v>#DIV/0!</v>
      </c>
      <c r="T13" s="87"/>
      <c r="U13" s="191"/>
      <c r="V13" s="173" t="s">
        <v>11</v>
      </c>
      <c r="W13" s="197"/>
      <c r="X13" s="197">
        <f>ROUND(W13*O13,2)</f>
        <v>0</v>
      </c>
      <c r="Y13" s="197">
        <f>ROUND(W13*P13,2)</f>
        <v>0</v>
      </c>
      <c r="Z13" s="186" t="e">
        <f>ROUND(X13/M13%,1)</f>
        <v>#DIV/0!</v>
      </c>
      <c r="AA13" s="187" t="e">
        <f aca="true" t="shared" si="2" ref="Z13:AA18">ROUND(Y13/N13%,1)</f>
        <v>#DIV/0!</v>
      </c>
      <c r="AB13" s="199">
        <f>X13-Y13</f>
        <v>0</v>
      </c>
    </row>
    <row r="14" spans="1:28" ht="30" customHeight="1">
      <c r="A14" s="182"/>
      <c r="B14" s="194" t="s">
        <v>77</v>
      </c>
      <c r="C14" s="173" t="s">
        <v>11</v>
      </c>
      <c r="D14" s="87"/>
      <c r="E14" s="87"/>
      <c r="F14" s="191" t="e">
        <f>ROUND(E14/D14%,1)</f>
        <v>#DIV/0!</v>
      </c>
      <c r="G14" s="173" t="s">
        <v>12</v>
      </c>
      <c r="H14" s="200"/>
      <c r="I14" s="87"/>
      <c r="J14" s="191"/>
      <c r="K14" s="173" t="s">
        <v>11</v>
      </c>
      <c r="L14" s="197">
        <f>ROUND(H14*I14,5)</f>
        <v>0</v>
      </c>
      <c r="M14" s="87">
        <f>ROUND(L14*D14,2)</f>
        <v>0</v>
      </c>
      <c r="N14" s="87">
        <f>ROUND(L14*E14,2)</f>
        <v>0</v>
      </c>
      <c r="O14" s="87"/>
      <c r="P14" s="201"/>
      <c r="Q14" s="191" t="e">
        <f t="shared" si="1"/>
        <v>#DIV/0!</v>
      </c>
      <c r="R14" s="173" t="s">
        <v>12</v>
      </c>
      <c r="S14" s="202"/>
      <c r="T14" s="87"/>
      <c r="U14" s="191"/>
      <c r="V14" s="173" t="s">
        <v>11</v>
      </c>
      <c r="W14" s="197">
        <f>ROUND(S14*T14,5)</f>
        <v>0</v>
      </c>
      <c r="X14" s="197">
        <f>ROUND(W14*O14,2)</f>
        <v>0</v>
      </c>
      <c r="Y14" s="197">
        <f>ROUND(W14*P14,2)</f>
        <v>0</v>
      </c>
      <c r="Z14" s="186" t="e">
        <f>ROUND(X14/M14%,1)</f>
        <v>#DIV/0!</v>
      </c>
      <c r="AA14" s="187" t="e">
        <f>ROUND(Y14/N14%,1)</f>
        <v>#DIV/0!</v>
      </c>
      <c r="AB14" s="199">
        <f>X14-Y14</f>
        <v>0</v>
      </c>
    </row>
    <row r="15" spans="1:37" s="43" customFormat="1" ht="30" customHeight="1">
      <c r="A15" s="183">
        <v>2</v>
      </c>
      <c r="B15" s="540" t="s">
        <v>20</v>
      </c>
      <c r="C15" s="540"/>
      <c r="D15" s="186" t="e">
        <f>ROUND(M15/L15,5)</f>
        <v>#DIV/0!</v>
      </c>
      <c r="E15" s="186" t="e">
        <f>ROUND(N15/L15,5)</f>
        <v>#DIV/0!</v>
      </c>
      <c r="F15" s="187"/>
      <c r="G15" s="185"/>
      <c r="H15" s="190" t="e">
        <f>L15/J15</f>
        <v>#DIV/0!</v>
      </c>
      <c r="I15" s="186">
        <f>SUM(I16:I19)</f>
        <v>0</v>
      </c>
      <c r="J15" s="187">
        <f>SUM(J16:J19)</f>
        <v>0</v>
      </c>
      <c r="K15" s="185" t="str">
        <f>K16</f>
        <v>куб.м</v>
      </c>
      <c r="L15" s="189">
        <f>L16+L18+L20</f>
        <v>0</v>
      </c>
      <c r="M15" s="186">
        <f>SUM(M16:M20)</f>
        <v>0</v>
      </c>
      <c r="N15" s="186">
        <f>SUM(N16:N20)</f>
        <v>0</v>
      </c>
      <c r="O15" s="186" t="e">
        <f>X15/W15</f>
        <v>#DIV/0!</v>
      </c>
      <c r="P15" s="186" t="e">
        <f>Y15/W15</f>
        <v>#DIV/0!</v>
      </c>
      <c r="Q15" s="191" t="e">
        <f t="shared" si="1"/>
        <v>#DIV/0!</v>
      </c>
      <c r="R15" s="185" t="str">
        <f>R16</f>
        <v>м3/чел./мес.</v>
      </c>
      <c r="S15" s="190" t="e">
        <f>W15/U15</f>
        <v>#DIV/0!</v>
      </c>
      <c r="T15" s="186">
        <f>SUM(T16:T19)</f>
        <v>0</v>
      </c>
      <c r="U15" s="187">
        <f>SUM(U16:U19)</f>
        <v>0</v>
      </c>
      <c r="V15" s="185" t="str">
        <f>K15</f>
        <v>куб.м</v>
      </c>
      <c r="W15" s="189">
        <f>W16+W18+W20</f>
        <v>0</v>
      </c>
      <c r="X15" s="189">
        <f>SUM(X16:X20)</f>
        <v>0</v>
      </c>
      <c r="Y15" s="189">
        <f>SUM(Y16:Y20)</f>
        <v>0</v>
      </c>
      <c r="Z15" s="186" t="e">
        <f t="shared" si="2"/>
        <v>#DIV/0!</v>
      </c>
      <c r="AA15" s="187" t="e">
        <f t="shared" si="2"/>
        <v>#DIV/0!</v>
      </c>
      <c r="AB15" s="193">
        <f>SUM(AB16:AB20)</f>
        <v>0</v>
      </c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5" customFormat="1" ht="30" customHeight="1" hidden="1">
      <c r="A16" s="182"/>
      <c r="B16" s="203" t="s">
        <v>108</v>
      </c>
      <c r="C16" s="204" t="s">
        <v>109</v>
      </c>
      <c r="D16" s="87"/>
      <c r="E16" s="87"/>
      <c r="F16" s="197" t="e">
        <f>ROUND(E16/D16%,1)</f>
        <v>#DIV/0!</v>
      </c>
      <c r="G16" s="173" t="s">
        <v>14</v>
      </c>
      <c r="H16" s="85" t="s">
        <v>4</v>
      </c>
      <c r="I16" s="205"/>
      <c r="J16" s="191"/>
      <c r="K16" s="204" t="s">
        <v>39</v>
      </c>
      <c r="L16" s="197"/>
      <c r="M16" s="87">
        <f>ROUND(L16*D16,3)</f>
        <v>0</v>
      </c>
      <c r="N16" s="87">
        <f>ROUND(L16*E16,3)</f>
        <v>0</v>
      </c>
      <c r="O16" s="87"/>
      <c r="P16" s="87"/>
      <c r="Q16" s="191" t="e">
        <f t="shared" si="1"/>
        <v>#DIV/0!</v>
      </c>
      <c r="R16" s="173" t="s">
        <v>14</v>
      </c>
      <c r="S16" s="85" t="s">
        <v>4</v>
      </c>
      <c r="T16" s="87"/>
      <c r="U16" s="191"/>
      <c r="V16" s="204" t="s">
        <v>39</v>
      </c>
      <c r="W16" s="197"/>
      <c r="X16" s="197">
        <f>ROUND(O16*W16,3)</f>
        <v>0</v>
      </c>
      <c r="Y16" s="197">
        <f>ROUND(W16*P16,3)</f>
        <v>0</v>
      </c>
      <c r="Z16" s="87" t="e">
        <f t="shared" si="2"/>
        <v>#DIV/0!</v>
      </c>
      <c r="AA16" s="191" t="e">
        <f t="shared" si="2"/>
        <v>#DIV/0!</v>
      </c>
      <c r="AB16" s="199">
        <f>X16-Y16</f>
        <v>0</v>
      </c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s="45" customFormat="1" ht="30" customHeight="1">
      <c r="A17" s="182"/>
      <c r="B17" s="203" t="s">
        <v>110</v>
      </c>
      <c r="C17" s="204" t="s">
        <v>11</v>
      </c>
      <c r="D17" s="87"/>
      <c r="E17" s="87"/>
      <c r="F17" s="197" t="e">
        <f>ROUND(E17/D17%,1)</f>
        <v>#DIV/0!</v>
      </c>
      <c r="G17" s="206" t="s">
        <v>96</v>
      </c>
      <c r="H17" s="85" t="e">
        <f>L17/J17</f>
        <v>#DIV/0!</v>
      </c>
      <c r="I17" s="205"/>
      <c r="J17" s="191"/>
      <c r="K17" s="173" t="s">
        <v>11</v>
      </c>
      <c r="L17" s="197"/>
      <c r="M17" s="87">
        <f>ROUND(L17*D17,2)</f>
        <v>0</v>
      </c>
      <c r="N17" s="87">
        <f>ROUND(L17*E17,2)</f>
        <v>0</v>
      </c>
      <c r="O17" s="87"/>
      <c r="P17" s="87"/>
      <c r="Q17" s="191" t="e">
        <f t="shared" si="1"/>
        <v>#DIV/0!</v>
      </c>
      <c r="R17" s="206" t="s">
        <v>96</v>
      </c>
      <c r="S17" s="85" t="e">
        <f>W17/U17</f>
        <v>#DIV/0!</v>
      </c>
      <c r="T17" s="87"/>
      <c r="U17" s="191"/>
      <c r="V17" s="173" t="s">
        <v>11</v>
      </c>
      <c r="W17" s="197"/>
      <c r="X17" s="197">
        <f>ROUND(O17*W17,2)</f>
        <v>0</v>
      </c>
      <c r="Y17" s="197">
        <f>ROUND(W17*P17,2)</f>
        <v>0</v>
      </c>
      <c r="Z17" s="87" t="e">
        <f>ROUND(X17/M17%,1)</f>
        <v>#DIV/0!</v>
      </c>
      <c r="AA17" s="191" t="e">
        <f>ROUND(Y17/N17%,1)</f>
        <v>#DIV/0!</v>
      </c>
      <c r="AB17" s="199">
        <f>X17-Y17</f>
        <v>0</v>
      </c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s="45" customFormat="1" ht="30" customHeight="1">
      <c r="A18" s="207"/>
      <c r="B18" s="203" t="s">
        <v>110</v>
      </c>
      <c r="C18" s="204" t="s">
        <v>109</v>
      </c>
      <c r="D18" s="87"/>
      <c r="E18" s="87"/>
      <c r="F18" s="191" t="e">
        <f>ROUND(E18/D18%,1)</f>
        <v>#DIV/0!</v>
      </c>
      <c r="G18" s="173" t="s">
        <v>14</v>
      </c>
      <c r="H18" s="85" t="e">
        <f>L18/J18</f>
        <v>#DIV/0!</v>
      </c>
      <c r="I18" s="205">
        <f>I17</f>
        <v>0</v>
      </c>
      <c r="J18" s="191"/>
      <c r="K18" s="204" t="s">
        <v>39</v>
      </c>
      <c r="L18" s="197"/>
      <c r="M18" s="87">
        <f>ROUND(L18*D18,2)</f>
        <v>0</v>
      </c>
      <c r="N18" s="87">
        <f>ROUND(L18*E18,2)</f>
        <v>0</v>
      </c>
      <c r="O18" s="208"/>
      <c r="P18" s="87"/>
      <c r="Q18" s="191" t="e">
        <f t="shared" si="1"/>
        <v>#DIV/0!</v>
      </c>
      <c r="R18" s="173" t="s">
        <v>14</v>
      </c>
      <c r="S18" s="85" t="e">
        <f>W18/U18</f>
        <v>#DIV/0!</v>
      </c>
      <c r="T18" s="87"/>
      <c r="U18" s="191"/>
      <c r="V18" s="204" t="s">
        <v>39</v>
      </c>
      <c r="W18" s="197"/>
      <c r="X18" s="197">
        <f>ROUND(O18*W18,2)</f>
        <v>0</v>
      </c>
      <c r="Y18" s="197">
        <f>ROUND(W18*P18,2)</f>
        <v>0</v>
      </c>
      <c r="Z18" s="87" t="e">
        <f t="shared" si="2"/>
        <v>#DIV/0!</v>
      </c>
      <c r="AA18" s="191" t="e">
        <f t="shared" si="2"/>
        <v>#DIV/0!</v>
      </c>
      <c r="AB18" s="199">
        <f>X18-Y18</f>
        <v>0</v>
      </c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s="45" customFormat="1" ht="30" customHeight="1">
      <c r="A19" s="207"/>
      <c r="B19" s="203" t="s">
        <v>21</v>
      </c>
      <c r="C19" s="204" t="s">
        <v>11</v>
      </c>
      <c r="D19" s="87"/>
      <c r="E19" s="87"/>
      <c r="F19" s="191" t="e">
        <f>ROUND(E19/D19%,1)</f>
        <v>#DIV/0!</v>
      </c>
      <c r="G19" s="206" t="s">
        <v>96</v>
      </c>
      <c r="H19" s="209"/>
      <c r="I19" s="205"/>
      <c r="J19" s="191"/>
      <c r="K19" s="173" t="s">
        <v>11</v>
      </c>
      <c r="L19" s="197">
        <f>ROUND(H19*J19,5)</f>
        <v>0</v>
      </c>
      <c r="M19" s="87">
        <f>ROUND(L19*D19,2)</f>
        <v>0</v>
      </c>
      <c r="N19" s="87">
        <f>ROUND(L19*E19,2)</f>
        <v>0</v>
      </c>
      <c r="O19" s="87"/>
      <c r="P19" s="87"/>
      <c r="Q19" s="191" t="e">
        <f aca="true" t="shared" si="3" ref="Q19:Q28">ROUND(P19/O19%,1)</f>
        <v>#DIV/0!</v>
      </c>
      <c r="R19" s="206" t="s">
        <v>96</v>
      </c>
      <c r="S19" s="209"/>
      <c r="T19" s="87"/>
      <c r="U19" s="191"/>
      <c r="V19" s="173" t="s">
        <v>11</v>
      </c>
      <c r="W19" s="197">
        <f>ROUND(S19*U19,5)</f>
        <v>0</v>
      </c>
      <c r="X19" s="197">
        <f>ROUND(O19*W19,2)</f>
        <v>0</v>
      </c>
      <c r="Y19" s="197">
        <f>ROUND(W19*P19,2)</f>
        <v>0</v>
      </c>
      <c r="Z19" s="87" t="e">
        <f>ROUND(X19/M19%,1)</f>
        <v>#DIV/0!</v>
      </c>
      <c r="AA19" s="191" t="e">
        <f>ROUND(Y19/N19%,1)</f>
        <v>#DIV/0!</v>
      </c>
      <c r="AB19" s="199">
        <f>X19-Y19</f>
        <v>0</v>
      </c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28" s="46" customFormat="1" ht="30" customHeight="1">
      <c r="A20" s="207"/>
      <c r="B20" s="203" t="s">
        <v>21</v>
      </c>
      <c r="C20" s="204" t="s">
        <v>109</v>
      </c>
      <c r="D20" s="87"/>
      <c r="E20" s="87"/>
      <c r="F20" s="191" t="e">
        <f>ROUND(E20/D20%,1)</f>
        <v>#DIV/0!</v>
      </c>
      <c r="G20" s="206" t="s">
        <v>14</v>
      </c>
      <c r="H20" s="85"/>
      <c r="I20" s="205">
        <f>I19</f>
        <v>0</v>
      </c>
      <c r="J20" s="191">
        <f>J19</f>
        <v>0</v>
      </c>
      <c r="K20" s="204" t="s">
        <v>39</v>
      </c>
      <c r="L20" s="197">
        <f>ROUND(H20*J20,5)</f>
        <v>0</v>
      </c>
      <c r="M20" s="87">
        <f>ROUND(L20*D20,2)</f>
        <v>0</v>
      </c>
      <c r="N20" s="87">
        <f>ROUND(L20*E20,2)</f>
        <v>0</v>
      </c>
      <c r="O20" s="87"/>
      <c r="P20" s="87"/>
      <c r="Q20" s="191" t="e">
        <f t="shared" si="3"/>
        <v>#DIV/0!</v>
      </c>
      <c r="R20" s="206" t="s">
        <v>14</v>
      </c>
      <c r="S20" s="209"/>
      <c r="T20" s="87"/>
      <c r="U20" s="191"/>
      <c r="V20" s="204" t="s">
        <v>39</v>
      </c>
      <c r="W20" s="197">
        <f>ROUND(S20*U20,5)</f>
        <v>0</v>
      </c>
      <c r="X20" s="197">
        <f>ROUND(O20*W20,2)</f>
        <v>0</v>
      </c>
      <c r="Y20" s="197">
        <f>ROUND(W20*P20,2)</f>
        <v>0</v>
      </c>
      <c r="Z20" s="87" t="e">
        <f>ROUND(X20/M20%,1)</f>
        <v>#DIV/0!</v>
      </c>
      <c r="AA20" s="191" t="e">
        <f>ROUND(Y20/N20%,1)</f>
        <v>#DIV/0!</v>
      </c>
      <c r="AB20" s="199">
        <f>X20-Y20</f>
        <v>0</v>
      </c>
    </row>
    <row r="21" spans="1:28" s="43" customFormat="1" ht="30" customHeight="1">
      <c r="A21" s="183">
        <v>3</v>
      </c>
      <c r="B21" s="541" t="s">
        <v>43</v>
      </c>
      <c r="C21" s="542"/>
      <c r="D21" s="186" t="e">
        <f>ROUND(M21/L21,5)</f>
        <v>#DIV/0!</v>
      </c>
      <c r="E21" s="186" t="e">
        <f>ROUND(N21/L21,5)</f>
        <v>#DIV/0!</v>
      </c>
      <c r="F21" s="191"/>
      <c r="G21" s="173"/>
      <c r="H21" s="210" t="e">
        <f>L21/J21</f>
        <v>#DIV/0!</v>
      </c>
      <c r="I21" s="186">
        <f>SUM(I22:I24)</f>
        <v>0</v>
      </c>
      <c r="J21" s="187">
        <f>SUM(J22:J24)</f>
        <v>0</v>
      </c>
      <c r="K21" s="185" t="str">
        <f>K22</f>
        <v>куб.м</v>
      </c>
      <c r="L21" s="189">
        <f>SUM(L22:L24)</f>
        <v>0</v>
      </c>
      <c r="M21" s="186">
        <f>SUM(M22:M24)</f>
        <v>0</v>
      </c>
      <c r="N21" s="186">
        <f>SUM(N22:N24)</f>
        <v>0</v>
      </c>
      <c r="O21" s="186" t="e">
        <f>X21/W21</f>
        <v>#DIV/0!</v>
      </c>
      <c r="P21" s="190" t="e">
        <f>Y21/W21</f>
        <v>#DIV/0!</v>
      </c>
      <c r="Q21" s="191" t="e">
        <f t="shared" si="3"/>
        <v>#DIV/0!</v>
      </c>
      <c r="R21" s="185" t="str">
        <f>R22</f>
        <v>м3/чел./мес.</v>
      </c>
      <c r="S21" s="190" t="e">
        <f>W21/U21</f>
        <v>#DIV/0!</v>
      </c>
      <c r="T21" s="186">
        <f>SUM(T22:T24)</f>
        <v>0</v>
      </c>
      <c r="U21" s="187">
        <f>SUM(U22:U24)</f>
        <v>0</v>
      </c>
      <c r="V21" s="185" t="str">
        <f>V22</f>
        <v>куб.м</v>
      </c>
      <c r="W21" s="189">
        <f>SUM(W22:W24)</f>
        <v>0</v>
      </c>
      <c r="X21" s="189">
        <f>SUM(X22:X24)</f>
        <v>0</v>
      </c>
      <c r="Y21" s="189">
        <f>SUM(Y22:Y24)</f>
        <v>0</v>
      </c>
      <c r="Z21" s="186" t="e">
        <f aca="true" t="shared" si="4" ref="Z21:AA25">ROUND(X21/M21%,1)</f>
        <v>#DIV/0!</v>
      </c>
      <c r="AA21" s="187" t="e">
        <f t="shared" si="4"/>
        <v>#DIV/0!</v>
      </c>
      <c r="AB21" s="186">
        <f>SUM(AB22:AB24)</f>
        <v>0</v>
      </c>
    </row>
    <row r="22" spans="1:37" ht="30" customHeight="1" hidden="1">
      <c r="A22" s="183"/>
      <c r="B22" s="203" t="s">
        <v>108</v>
      </c>
      <c r="C22" s="204" t="s">
        <v>111</v>
      </c>
      <c r="D22" s="87"/>
      <c r="E22" s="87"/>
      <c r="F22" s="191" t="e">
        <f>ROUND(E22/D22%,1)</f>
        <v>#DIV/0!</v>
      </c>
      <c r="G22" s="173" t="s">
        <v>14</v>
      </c>
      <c r="H22" s="211" t="e">
        <f>L22/J22</f>
        <v>#DIV/0!</v>
      </c>
      <c r="I22" s="205"/>
      <c r="J22" s="191"/>
      <c r="K22" s="204" t="s">
        <v>39</v>
      </c>
      <c r="L22" s="197"/>
      <c r="M22" s="87">
        <f>ROUND(D22*L22,2)</f>
        <v>0</v>
      </c>
      <c r="N22" s="87">
        <f>ROUND(E22*L22,2)</f>
        <v>0</v>
      </c>
      <c r="O22" s="87"/>
      <c r="P22" s="201"/>
      <c r="Q22" s="191" t="e">
        <f t="shared" si="3"/>
        <v>#DIV/0!</v>
      </c>
      <c r="R22" s="173" t="s">
        <v>14</v>
      </c>
      <c r="S22" s="85" t="e">
        <f>W22/U22</f>
        <v>#DIV/0!</v>
      </c>
      <c r="T22" s="87"/>
      <c r="U22" s="191"/>
      <c r="V22" s="204" t="s">
        <v>39</v>
      </c>
      <c r="W22" s="197"/>
      <c r="X22" s="197">
        <f>ROUND(O22*W22,3)</f>
        <v>0</v>
      </c>
      <c r="Y22" s="197">
        <f>ROUND(W22*P22,3)</f>
        <v>0</v>
      </c>
      <c r="Z22" s="87" t="e">
        <f t="shared" si="4"/>
        <v>#DIV/0!</v>
      </c>
      <c r="AA22" s="191" t="e">
        <f t="shared" si="4"/>
        <v>#DIV/0!</v>
      </c>
      <c r="AB22" s="199">
        <f>X22-Y22</f>
        <v>0</v>
      </c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37" ht="30" customHeight="1">
      <c r="A23" s="183"/>
      <c r="B23" s="203" t="s">
        <v>110</v>
      </c>
      <c r="C23" s="204" t="s">
        <v>112</v>
      </c>
      <c r="D23" s="87"/>
      <c r="E23" s="87"/>
      <c r="F23" s="191" t="e">
        <f>ROUND(E23/D23%,1)</f>
        <v>#DIV/0!</v>
      </c>
      <c r="G23" s="173" t="s">
        <v>14</v>
      </c>
      <c r="H23" s="211" t="e">
        <f>L23/J23</f>
        <v>#DIV/0!</v>
      </c>
      <c r="I23" s="205"/>
      <c r="J23" s="191"/>
      <c r="K23" s="204" t="s">
        <v>39</v>
      </c>
      <c r="L23" s="197"/>
      <c r="M23" s="87">
        <f>ROUND(D23*L23,2)</f>
        <v>0</v>
      </c>
      <c r="N23" s="87">
        <f>ROUND(E23*L23,2)</f>
        <v>0</v>
      </c>
      <c r="O23" s="87"/>
      <c r="P23" s="201"/>
      <c r="Q23" s="191" t="e">
        <f t="shared" si="3"/>
        <v>#DIV/0!</v>
      </c>
      <c r="R23" s="173" t="s">
        <v>14</v>
      </c>
      <c r="S23" s="85" t="e">
        <f>W23/U23</f>
        <v>#DIV/0!</v>
      </c>
      <c r="T23" s="87"/>
      <c r="U23" s="191"/>
      <c r="V23" s="204" t="s">
        <v>39</v>
      </c>
      <c r="W23" s="197"/>
      <c r="X23" s="197">
        <f>ROUND(O23*W23,2)</f>
        <v>0</v>
      </c>
      <c r="Y23" s="197">
        <f>ROUND(W23*P23,2)</f>
        <v>0</v>
      </c>
      <c r="Z23" s="87" t="e">
        <f>ROUND(X23/M23%,1)</f>
        <v>#DIV/0!</v>
      </c>
      <c r="AA23" s="191" t="e">
        <f>ROUND(Y23/N23%,1)</f>
        <v>#DIV/0!</v>
      </c>
      <c r="AB23" s="199">
        <f>X23-Y23</f>
        <v>0</v>
      </c>
      <c r="AC23" s="38"/>
      <c r="AD23" s="38"/>
      <c r="AE23" s="38"/>
      <c r="AF23" s="38"/>
      <c r="AG23" s="38"/>
      <c r="AH23" s="38"/>
      <c r="AI23" s="38"/>
      <c r="AJ23" s="38"/>
      <c r="AK23" s="38"/>
    </row>
    <row r="24" spans="1:28" ht="30" customHeight="1">
      <c r="A24" s="182"/>
      <c r="B24" s="203" t="s">
        <v>21</v>
      </c>
      <c r="C24" s="204" t="s">
        <v>109</v>
      </c>
      <c r="D24" s="87"/>
      <c r="E24" s="87"/>
      <c r="F24" s="191" t="e">
        <f>ROUND(E24/D24%,1)</f>
        <v>#DIV/0!</v>
      </c>
      <c r="G24" s="173" t="s">
        <v>14</v>
      </c>
      <c r="H24" s="209"/>
      <c r="I24" s="205"/>
      <c r="J24" s="191"/>
      <c r="K24" s="204" t="s">
        <v>39</v>
      </c>
      <c r="L24" s="197">
        <f>ROUND(H24*J24,5)</f>
        <v>0</v>
      </c>
      <c r="M24" s="87">
        <f>ROUND(D24*L24,2)</f>
        <v>0</v>
      </c>
      <c r="N24" s="87">
        <f>ROUND(E24*L24,2)</f>
        <v>0</v>
      </c>
      <c r="O24" s="87"/>
      <c r="P24" s="201"/>
      <c r="Q24" s="191" t="e">
        <f t="shared" si="3"/>
        <v>#DIV/0!</v>
      </c>
      <c r="R24" s="173" t="s">
        <v>14</v>
      </c>
      <c r="S24" s="209"/>
      <c r="T24" s="87"/>
      <c r="U24" s="191"/>
      <c r="V24" s="204" t="s">
        <v>39</v>
      </c>
      <c r="W24" s="197">
        <f>ROUND(S24*U24,5)</f>
        <v>0</v>
      </c>
      <c r="X24" s="197">
        <f>ROUND(O24*W24,2)</f>
        <v>0</v>
      </c>
      <c r="Y24" s="197">
        <f>ROUND(W24*P24,2)</f>
        <v>0</v>
      </c>
      <c r="Z24" s="87" t="e">
        <f t="shared" si="4"/>
        <v>#DIV/0!</v>
      </c>
      <c r="AA24" s="191" t="e">
        <f t="shared" si="4"/>
        <v>#DIV/0!</v>
      </c>
      <c r="AB24" s="199">
        <f>X24-Y24</f>
        <v>0</v>
      </c>
    </row>
    <row r="25" spans="1:37" s="43" customFormat="1" ht="30" customHeight="1">
      <c r="A25" s="183">
        <v>4</v>
      </c>
      <c r="B25" s="212" t="s">
        <v>88</v>
      </c>
      <c r="C25" s="204"/>
      <c r="D25" s="186" t="e">
        <f>ROUND(M25/L25,5)</f>
        <v>#DIV/0!</v>
      </c>
      <c r="E25" s="186" t="e">
        <f>ROUND(N25/L25,5)</f>
        <v>#DIV/0!</v>
      </c>
      <c r="F25" s="191"/>
      <c r="G25" s="173"/>
      <c r="H25" s="190" t="e">
        <f>L25/J25</f>
        <v>#DIV/0!</v>
      </c>
      <c r="I25" s="186">
        <f>SUM(I26:I28)</f>
        <v>0</v>
      </c>
      <c r="J25" s="187">
        <f>SUM(J26:J28)</f>
        <v>0</v>
      </c>
      <c r="K25" s="185" t="str">
        <f>K26</f>
        <v>куб.м</v>
      </c>
      <c r="L25" s="189">
        <f>SUM(L26:L28)</f>
        <v>0</v>
      </c>
      <c r="M25" s="186">
        <f>SUM(M26:M28)</f>
        <v>0</v>
      </c>
      <c r="N25" s="186">
        <f>SUM(N26:N28)</f>
        <v>0</v>
      </c>
      <c r="O25" s="186" t="e">
        <f>X25/W25</f>
        <v>#DIV/0!</v>
      </c>
      <c r="P25" s="213" t="e">
        <f>Y25/W25</f>
        <v>#DIV/0!</v>
      </c>
      <c r="Q25" s="191" t="e">
        <f t="shared" si="3"/>
        <v>#DIV/0!</v>
      </c>
      <c r="R25" s="185" t="str">
        <f>R26</f>
        <v>м3/чел./мес.</v>
      </c>
      <c r="S25" s="190" t="e">
        <f>W25/U25</f>
        <v>#DIV/0!</v>
      </c>
      <c r="T25" s="186">
        <f>SUM(T26:T28)</f>
        <v>0</v>
      </c>
      <c r="U25" s="187">
        <f>SUM(U26:U28)</f>
        <v>0</v>
      </c>
      <c r="V25" s="185" t="str">
        <f>K25</f>
        <v>куб.м</v>
      </c>
      <c r="W25" s="189">
        <f>SUM(W26:W28)</f>
        <v>0</v>
      </c>
      <c r="X25" s="189">
        <f>SUM(X26:X28)</f>
        <v>0</v>
      </c>
      <c r="Y25" s="189">
        <f>SUM(Y26:Y28)</f>
        <v>0</v>
      </c>
      <c r="Z25" s="186" t="e">
        <f aca="true" t="shared" si="5" ref="Z25:AA28">ROUND(X25/M25%,1)</f>
        <v>#DIV/0!</v>
      </c>
      <c r="AA25" s="187" t="e">
        <f t="shared" si="4"/>
        <v>#DIV/0!</v>
      </c>
      <c r="AB25" s="186">
        <f>SUM(AB26:AB28)</f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28" ht="30" customHeight="1" hidden="1">
      <c r="A26" s="183"/>
      <c r="B26" s="203" t="s">
        <v>108</v>
      </c>
      <c r="C26" s="204" t="s">
        <v>111</v>
      </c>
      <c r="D26" s="87"/>
      <c r="E26" s="87"/>
      <c r="F26" s="191" t="e">
        <f>ROUND(E26/D26%,1)</f>
        <v>#DIV/0!</v>
      </c>
      <c r="G26" s="173" t="s">
        <v>14</v>
      </c>
      <c r="H26" s="85" t="e">
        <f>L26/J26</f>
        <v>#DIV/0!</v>
      </c>
      <c r="I26" s="205"/>
      <c r="J26" s="191"/>
      <c r="K26" s="204" t="s">
        <v>39</v>
      </c>
      <c r="L26" s="197"/>
      <c r="M26" s="87">
        <f>ROUND(D26*L26,2)</f>
        <v>0</v>
      </c>
      <c r="N26" s="87">
        <f>ROUND(E26*L26,2)</f>
        <v>0</v>
      </c>
      <c r="O26" s="87"/>
      <c r="P26" s="87"/>
      <c r="Q26" s="191" t="e">
        <f t="shared" si="3"/>
        <v>#DIV/0!</v>
      </c>
      <c r="R26" s="173" t="s">
        <v>14</v>
      </c>
      <c r="S26" s="85" t="e">
        <f>W26/U26</f>
        <v>#DIV/0!</v>
      </c>
      <c r="T26" s="87"/>
      <c r="U26" s="191"/>
      <c r="V26" s="204" t="s">
        <v>39</v>
      </c>
      <c r="W26" s="197"/>
      <c r="X26" s="197">
        <f>ROUND(O26*W26,3)</f>
        <v>0</v>
      </c>
      <c r="Y26" s="197">
        <f>ROUND(W26*P26,3)</f>
        <v>0</v>
      </c>
      <c r="Z26" s="87" t="e">
        <f t="shared" si="5"/>
        <v>#DIV/0!</v>
      </c>
      <c r="AA26" s="191" t="e">
        <f t="shared" si="5"/>
        <v>#DIV/0!</v>
      </c>
      <c r="AB26" s="199">
        <f>X26-Y26</f>
        <v>0</v>
      </c>
    </row>
    <row r="27" spans="1:28" ht="30" customHeight="1">
      <c r="A27" s="183"/>
      <c r="B27" s="203" t="s">
        <v>110</v>
      </c>
      <c r="C27" s="204" t="s">
        <v>112</v>
      </c>
      <c r="D27" s="87"/>
      <c r="E27" s="87"/>
      <c r="F27" s="191" t="e">
        <f>ROUND(E27/D27%,1)</f>
        <v>#DIV/0!</v>
      </c>
      <c r="G27" s="173" t="s">
        <v>14</v>
      </c>
      <c r="H27" s="85" t="e">
        <f>L27/J27</f>
        <v>#DIV/0!</v>
      </c>
      <c r="I27" s="205"/>
      <c r="J27" s="191"/>
      <c r="K27" s="204" t="s">
        <v>39</v>
      </c>
      <c r="L27" s="197"/>
      <c r="M27" s="87">
        <f>ROUND(D27*L27,2)</f>
        <v>0</v>
      </c>
      <c r="N27" s="87">
        <f>ROUND(E27*L27,2)</f>
        <v>0</v>
      </c>
      <c r="O27" s="87"/>
      <c r="P27" s="87"/>
      <c r="Q27" s="191" t="e">
        <f t="shared" si="3"/>
        <v>#DIV/0!</v>
      </c>
      <c r="R27" s="173" t="s">
        <v>14</v>
      </c>
      <c r="S27" s="85" t="e">
        <f>W27/U27</f>
        <v>#DIV/0!</v>
      </c>
      <c r="T27" s="87"/>
      <c r="U27" s="191"/>
      <c r="V27" s="204" t="s">
        <v>39</v>
      </c>
      <c r="W27" s="197"/>
      <c r="X27" s="197">
        <f>ROUND(O27*W27,2)</f>
        <v>0</v>
      </c>
      <c r="Y27" s="197">
        <f>ROUND(W27*P27,2)</f>
        <v>0</v>
      </c>
      <c r="Z27" s="87" t="e">
        <f>ROUND(X27/M27%,1)</f>
        <v>#DIV/0!</v>
      </c>
      <c r="AA27" s="191" t="e">
        <f>ROUND(Y27/N27%,1)</f>
        <v>#DIV/0!</v>
      </c>
      <c r="AB27" s="199">
        <f>X27-Y27</f>
        <v>0</v>
      </c>
    </row>
    <row r="28" spans="1:28" ht="30" customHeight="1">
      <c r="A28" s="182"/>
      <c r="B28" s="203" t="s">
        <v>13</v>
      </c>
      <c r="C28" s="204" t="s">
        <v>109</v>
      </c>
      <c r="D28" s="87"/>
      <c r="E28" s="87"/>
      <c r="F28" s="191" t="e">
        <f>ROUND(E28/D28%,1)</f>
        <v>#DIV/0!</v>
      </c>
      <c r="G28" s="173" t="s">
        <v>14</v>
      </c>
      <c r="H28" s="211"/>
      <c r="I28" s="205"/>
      <c r="J28" s="191"/>
      <c r="K28" s="204" t="s">
        <v>39</v>
      </c>
      <c r="L28" s="197">
        <f>ROUND(J28*H28,5)</f>
        <v>0</v>
      </c>
      <c r="M28" s="87">
        <f>ROUND(D28*L28,2)</f>
        <v>0</v>
      </c>
      <c r="N28" s="87">
        <f>ROUND(E28*L28,2)</f>
        <v>0</v>
      </c>
      <c r="O28" s="87"/>
      <c r="P28" s="87"/>
      <c r="Q28" s="191" t="e">
        <f t="shared" si="3"/>
        <v>#DIV/0!</v>
      </c>
      <c r="R28" s="173" t="s">
        <v>14</v>
      </c>
      <c r="S28" s="209"/>
      <c r="T28" s="87"/>
      <c r="U28" s="191"/>
      <c r="V28" s="204" t="s">
        <v>39</v>
      </c>
      <c r="W28" s="197">
        <f>ROUND(S28*U28,5)</f>
        <v>0</v>
      </c>
      <c r="X28" s="197">
        <f>ROUND(O28*W28,2)</f>
        <v>0</v>
      </c>
      <c r="Y28" s="197">
        <f>ROUND(W28*P28,2)</f>
        <v>0</v>
      </c>
      <c r="Z28" s="87" t="e">
        <f t="shared" si="5"/>
        <v>#DIV/0!</v>
      </c>
      <c r="AA28" s="191" t="e">
        <f t="shared" si="5"/>
        <v>#DIV/0!</v>
      </c>
      <c r="AB28" s="199">
        <f>X28-Y28</f>
        <v>0</v>
      </c>
    </row>
    <row r="29" spans="1:28" ht="30" customHeight="1" hidden="1">
      <c r="A29" s="183"/>
      <c r="B29" s="214"/>
      <c r="C29" s="204"/>
      <c r="D29" s="205"/>
      <c r="E29" s="87"/>
      <c r="F29" s="191"/>
      <c r="G29" s="173"/>
      <c r="H29" s="85"/>
      <c r="I29" s="87"/>
      <c r="J29" s="191"/>
      <c r="K29" s="204"/>
      <c r="L29" s="197"/>
      <c r="M29" s="87"/>
      <c r="N29" s="87"/>
      <c r="O29" s="205"/>
      <c r="P29" s="87"/>
      <c r="Q29" s="191"/>
      <c r="R29" s="204"/>
      <c r="S29" s="85"/>
      <c r="T29" s="87"/>
      <c r="U29" s="191"/>
      <c r="V29" s="173"/>
      <c r="W29" s="197"/>
      <c r="X29" s="197"/>
      <c r="Y29" s="197"/>
      <c r="Z29" s="87"/>
      <c r="AA29" s="191"/>
      <c r="AB29" s="199"/>
    </row>
    <row r="30" spans="1:37" s="43" customFormat="1" ht="30" customHeight="1">
      <c r="A30" s="183">
        <v>5</v>
      </c>
      <c r="B30" s="212" t="s">
        <v>136</v>
      </c>
      <c r="C30" s="204"/>
      <c r="D30" s="213" t="e">
        <f>ROUND(M30/L30,5)</f>
        <v>#DIV/0!</v>
      </c>
      <c r="E30" s="213" t="e">
        <f>ROUND(N30/L30,5)</f>
        <v>#DIV/0!</v>
      </c>
      <c r="F30" s="191"/>
      <c r="G30" s="173"/>
      <c r="H30" s="190" t="e">
        <f>L30/J30</f>
        <v>#DIV/0!</v>
      </c>
      <c r="I30" s="186">
        <f>I12</f>
        <v>0</v>
      </c>
      <c r="J30" s="187">
        <f>SUM(J31)</f>
        <v>0</v>
      </c>
      <c r="K30" s="185" t="str">
        <f>K31</f>
        <v>квт.час</v>
      </c>
      <c r="L30" s="189">
        <f>SUM(L31:L31)</f>
        <v>0</v>
      </c>
      <c r="M30" s="186">
        <f>SUM(M31:M31)</f>
        <v>0</v>
      </c>
      <c r="N30" s="186">
        <f>SUM(N31:N31)</f>
        <v>0</v>
      </c>
      <c r="O30" s="213" t="e">
        <f>X30/W30</f>
        <v>#DIV/0!</v>
      </c>
      <c r="P30" s="213" t="e">
        <f>Y30/W30</f>
        <v>#DIV/0!</v>
      </c>
      <c r="Q30" s="191" t="e">
        <f>ROUND(P30/O30%,1)</f>
        <v>#DIV/0!</v>
      </c>
      <c r="R30" s="185" t="str">
        <f>R31</f>
        <v>квт.час/чел./мес.</v>
      </c>
      <c r="S30" s="190" t="e">
        <f>W30/U30</f>
        <v>#DIV/0!</v>
      </c>
      <c r="T30" s="186">
        <f>T12</f>
        <v>0</v>
      </c>
      <c r="U30" s="187">
        <f>SUM(U31:U31)</f>
        <v>0</v>
      </c>
      <c r="V30" s="185" t="str">
        <f>V31</f>
        <v>квт.час</v>
      </c>
      <c r="W30" s="189">
        <f>SUM(W31:W31)</f>
        <v>0</v>
      </c>
      <c r="X30" s="189">
        <f>SUM(X31:X31)</f>
        <v>0</v>
      </c>
      <c r="Y30" s="189">
        <f>SUM(Y31:Y31)</f>
        <v>0</v>
      </c>
      <c r="Z30" s="87" t="e">
        <f>ROUND(X30/M30%,1)</f>
        <v>#DIV/0!</v>
      </c>
      <c r="AA30" s="191" t="e">
        <f>ROUND(Y30/N30%,1)</f>
        <v>#DIV/0!</v>
      </c>
      <c r="AB30" s="199">
        <f>X30-Y30</f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28" ht="30" customHeight="1">
      <c r="A31" s="182"/>
      <c r="B31" s="203" t="s">
        <v>15</v>
      </c>
      <c r="C31" s="204" t="s">
        <v>16</v>
      </c>
      <c r="D31" s="87"/>
      <c r="E31" s="87"/>
      <c r="F31" s="191" t="e">
        <f>ROUND(E31/D31%,1)</f>
        <v>#DIV/0!</v>
      </c>
      <c r="G31" s="173" t="s">
        <v>17</v>
      </c>
      <c r="H31" s="85"/>
      <c r="I31" s="87"/>
      <c r="J31" s="191"/>
      <c r="K31" s="204" t="s">
        <v>16</v>
      </c>
      <c r="L31" s="215">
        <f>ROUND(J31*H31,5)</f>
        <v>0</v>
      </c>
      <c r="M31" s="87">
        <f>ROUND(D31*L31,2)</f>
        <v>0</v>
      </c>
      <c r="N31" s="87">
        <f>ROUND(E31*L31,2)</f>
        <v>0</v>
      </c>
      <c r="O31" s="87"/>
      <c r="P31" s="87"/>
      <c r="Q31" s="191" t="e">
        <f>ROUND(P31/O31%,1)</f>
        <v>#DIV/0!</v>
      </c>
      <c r="R31" s="173" t="s">
        <v>17</v>
      </c>
      <c r="S31" s="85"/>
      <c r="T31" s="87"/>
      <c r="U31" s="191"/>
      <c r="V31" s="204" t="s">
        <v>16</v>
      </c>
      <c r="W31" s="197">
        <f>ROUND(U31*S31,5)</f>
        <v>0</v>
      </c>
      <c r="X31" s="197">
        <f>ROUND(O31*W31,2)</f>
        <v>0</v>
      </c>
      <c r="Y31" s="197">
        <f>ROUND(P31*W31,2)</f>
        <v>0</v>
      </c>
      <c r="Z31" s="87" t="e">
        <f>ROUND(X31/M31%,1)</f>
        <v>#DIV/0!</v>
      </c>
      <c r="AA31" s="191" t="e">
        <f>ROUND(Y31/N31%,1)</f>
        <v>#DIV/0!</v>
      </c>
      <c r="AB31" s="199">
        <f>X31-Y31</f>
        <v>0</v>
      </c>
    </row>
    <row r="32" spans="1:28" ht="30" customHeight="1">
      <c r="A32" s="183">
        <v>6</v>
      </c>
      <c r="B32" s="528" t="s">
        <v>203</v>
      </c>
      <c r="C32" s="529" t="s">
        <v>204</v>
      </c>
      <c r="D32" s="530"/>
      <c r="E32" s="530"/>
      <c r="F32" s="531" t="e">
        <f>ROUND(E32/D32%,1)</f>
        <v>#DIV/0!</v>
      </c>
      <c r="G32" s="539" t="s">
        <v>14</v>
      </c>
      <c r="H32" s="532"/>
      <c r="I32" s="531"/>
      <c r="J32" s="531"/>
      <c r="K32" s="533" t="s">
        <v>205</v>
      </c>
      <c r="L32" s="534">
        <f>ROUND(H32*J32*6/1000,5)</f>
        <v>0</v>
      </c>
      <c r="M32" s="535">
        <f>ROUND(D32*L32,3)</f>
        <v>0</v>
      </c>
      <c r="N32" s="535">
        <f>ROUND(E32*L32,3)</f>
        <v>0</v>
      </c>
      <c r="O32" s="530"/>
      <c r="P32" s="530"/>
      <c r="Q32" s="531" t="e">
        <f>ROUND(P32/O32%,1)</f>
        <v>#DIV/0!</v>
      </c>
      <c r="R32" s="539" t="s">
        <v>14</v>
      </c>
      <c r="S32" s="530"/>
      <c r="T32" s="531"/>
      <c r="U32" s="531"/>
      <c r="V32" s="536" t="s">
        <v>191</v>
      </c>
      <c r="W32" s="534">
        <f>ROUND(S32*U32*6/1000,5)</f>
        <v>0</v>
      </c>
      <c r="X32" s="535">
        <v>0</v>
      </c>
      <c r="Y32" s="535">
        <v>0</v>
      </c>
      <c r="Z32" s="531" t="e">
        <f>ROUND(X32/M32,4)</f>
        <v>#DIV/0!</v>
      </c>
      <c r="AA32" s="531" t="e">
        <f>ROUND(Y32/N32,4)</f>
        <v>#DIV/0!</v>
      </c>
      <c r="AB32" s="538">
        <f>X32-Y32</f>
        <v>0</v>
      </c>
    </row>
    <row r="33" spans="1:28" ht="30" customHeight="1">
      <c r="A33" s="216"/>
      <c r="B33" s="217" t="s">
        <v>3</v>
      </c>
      <c r="C33" s="218" t="s">
        <v>4</v>
      </c>
      <c r="D33" s="148" t="s">
        <v>4</v>
      </c>
      <c r="E33" s="148" t="s">
        <v>4</v>
      </c>
      <c r="F33" s="147" t="s">
        <v>4</v>
      </c>
      <c r="G33" s="218" t="s">
        <v>4</v>
      </c>
      <c r="H33" s="150" t="s">
        <v>4</v>
      </c>
      <c r="I33" s="148" t="s">
        <v>4</v>
      </c>
      <c r="J33" s="147" t="s">
        <v>4</v>
      </c>
      <c r="K33" s="218" t="s">
        <v>4</v>
      </c>
      <c r="L33" s="219" t="s">
        <v>4</v>
      </c>
      <c r="M33" s="148">
        <f>M12+M15+M21+M25+M30</f>
        <v>0</v>
      </c>
      <c r="N33" s="148">
        <f>N12+N15+N21+N25+N30</f>
        <v>0</v>
      </c>
      <c r="O33" s="148" t="s">
        <v>4</v>
      </c>
      <c r="P33" s="148" t="s">
        <v>4</v>
      </c>
      <c r="Q33" s="147" t="s">
        <v>4</v>
      </c>
      <c r="R33" s="218" t="s">
        <v>4</v>
      </c>
      <c r="S33" s="150" t="s">
        <v>4</v>
      </c>
      <c r="T33" s="148" t="s">
        <v>4</v>
      </c>
      <c r="U33" s="147" t="s">
        <v>4</v>
      </c>
      <c r="V33" s="218" t="s">
        <v>4</v>
      </c>
      <c r="W33" s="219" t="s">
        <v>4</v>
      </c>
      <c r="X33" s="219">
        <f>X12+X15+X21+X25+X30</f>
        <v>0</v>
      </c>
      <c r="Y33" s="219">
        <f>Y12+Y15+Y21+Y25+Y30</f>
        <v>0</v>
      </c>
      <c r="Z33" s="186" t="e">
        <f>ROUND(X33/M33%,1)</f>
        <v>#DIV/0!</v>
      </c>
      <c r="AA33" s="187" t="e">
        <f>Y33/N33%</f>
        <v>#DIV/0!</v>
      </c>
      <c r="AB33" s="148">
        <f>AB12+AB15+AB21+AB25+AB30</f>
        <v>0</v>
      </c>
    </row>
    <row r="34" spans="1:28" ht="32.25" customHeight="1" thickBot="1">
      <c r="A34" s="220"/>
      <c r="B34" s="221" t="s">
        <v>18</v>
      </c>
      <c r="C34" s="222" t="s">
        <v>4</v>
      </c>
      <c r="D34" s="223" t="s">
        <v>4</v>
      </c>
      <c r="E34" s="223" t="s">
        <v>4</v>
      </c>
      <c r="F34" s="224" t="s">
        <v>4</v>
      </c>
      <c r="G34" s="225" t="s">
        <v>4</v>
      </c>
      <c r="H34" s="226" t="s">
        <v>4</v>
      </c>
      <c r="I34" s="223" t="s">
        <v>4</v>
      </c>
      <c r="J34" s="224" t="s">
        <v>4</v>
      </c>
      <c r="K34" s="225" t="s">
        <v>4</v>
      </c>
      <c r="L34" s="227" t="s">
        <v>4</v>
      </c>
      <c r="M34" s="223" t="s">
        <v>4</v>
      </c>
      <c r="N34" s="223" t="s">
        <v>4</v>
      </c>
      <c r="O34" s="223" t="s">
        <v>4</v>
      </c>
      <c r="P34" s="223" t="s">
        <v>4</v>
      </c>
      <c r="Q34" s="224" t="s">
        <v>4</v>
      </c>
      <c r="R34" s="225" t="s">
        <v>4</v>
      </c>
      <c r="S34" s="226" t="s">
        <v>4</v>
      </c>
      <c r="T34" s="223" t="s">
        <v>4</v>
      </c>
      <c r="U34" s="224" t="s">
        <v>4</v>
      </c>
      <c r="V34" s="225" t="s">
        <v>4</v>
      </c>
      <c r="W34" s="227" t="s">
        <v>4</v>
      </c>
      <c r="X34" s="227" t="s">
        <v>4</v>
      </c>
      <c r="Y34" s="227">
        <f>ROUND(N33*1,2)</f>
        <v>0</v>
      </c>
      <c r="Z34" s="223" t="s">
        <v>4</v>
      </c>
      <c r="AA34" s="228" t="e">
        <f>ROUND(Y34/N33%,2)</f>
        <v>#DIV/0!</v>
      </c>
      <c r="AB34" s="229">
        <f>X33-Y34</f>
        <v>0</v>
      </c>
    </row>
    <row r="35" spans="1:28" ht="19.5" customHeight="1">
      <c r="A35" s="546" t="s">
        <v>202</v>
      </c>
      <c r="B35" s="547"/>
      <c r="C35" s="547"/>
      <c r="D35" s="547"/>
      <c r="E35" s="547"/>
      <c r="F35" s="548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5"/>
    </row>
    <row r="36" spans="1:28" ht="32.25" customHeight="1">
      <c r="A36" s="183">
        <v>1</v>
      </c>
      <c r="B36" s="184" t="s">
        <v>19</v>
      </c>
      <c r="C36" s="185" t="s">
        <v>11</v>
      </c>
      <c r="D36" s="186" t="e">
        <f>ROUND(M36/L36,5)</f>
        <v>#DIV/0!</v>
      </c>
      <c r="E36" s="186" t="e">
        <f>ROUND(N36/L36,5)</f>
        <v>#DIV/0!</v>
      </c>
      <c r="F36" s="187" t="e">
        <f>ROUND(E36/D36%,1)</f>
        <v>#DIV/0!</v>
      </c>
      <c r="G36" s="185" t="s">
        <v>12</v>
      </c>
      <c r="H36" s="188" t="e">
        <f>L36/I36</f>
        <v>#DIV/0!</v>
      </c>
      <c r="I36" s="186">
        <f>SUM(I37:I38)</f>
        <v>0</v>
      </c>
      <c r="J36" s="187">
        <f>SUM(J37:J38)</f>
        <v>0</v>
      </c>
      <c r="K36" s="185" t="str">
        <f>K37</f>
        <v>Гкал</v>
      </c>
      <c r="L36" s="189">
        <f>SUM(L37:L38)</f>
        <v>0</v>
      </c>
      <c r="M36" s="186">
        <f>SUM(M37:M38)</f>
        <v>0</v>
      </c>
      <c r="N36" s="186">
        <f>SUM(N37:N38)</f>
        <v>0</v>
      </c>
      <c r="O36" s="186" t="e">
        <f>X36/W36</f>
        <v>#DIV/0!</v>
      </c>
      <c r="P36" s="190" t="e">
        <f>Y36/W36</f>
        <v>#DIV/0!</v>
      </c>
      <c r="Q36" s="191" t="e">
        <f aca="true" t="shared" si="6" ref="Q36:Q52">ROUND(P36/O36%,1)</f>
        <v>#DIV/0!</v>
      </c>
      <c r="R36" s="185" t="str">
        <f>G36</f>
        <v>Гкал/м2/мес.</v>
      </c>
      <c r="S36" s="192" t="e">
        <f>W36/T36</f>
        <v>#DIV/0!</v>
      </c>
      <c r="T36" s="186">
        <f>SUM(T37:T38)</f>
        <v>0</v>
      </c>
      <c r="U36" s="187">
        <f>SUM(U37:U38)</f>
        <v>0</v>
      </c>
      <c r="V36" s="185" t="str">
        <f>K36</f>
        <v>Гкал</v>
      </c>
      <c r="W36" s="189">
        <f>SUM(W37:W38)</f>
        <v>0</v>
      </c>
      <c r="X36" s="189">
        <f>SUM(X37:X38)</f>
        <v>0</v>
      </c>
      <c r="Y36" s="189">
        <f>SUM(Y37:Y38)</f>
        <v>0</v>
      </c>
      <c r="Z36" s="186" t="e">
        <f aca="true" t="shared" si="7" ref="Z36:Z54">ROUND(X36/M36%,1)</f>
        <v>#DIV/0!</v>
      </c>
      <c r="AA36" s="187" t="e">
        <f aca="true" t="shared" si="8" ref="AA36:AA54">ROUND(Y36/N36%,1)</f>
        <v>#DIV/0!</v>
      </c>
      <c r="AB36" s="193">
        <f>SUM(AB37:AB38)</f>
        <v>0</v>
      </c>
    </row>
    <row r="37" spans="1:28" ht="32.25" customHeight="1">
      <c r="A37" s="182"/>
      <c r="B37" s="194" t="s">
        <v>76</v>
      </c>
      <c r="C37" s="373" t="s">
        <v>11</v>
      </c>
      <c r="D37" s="87"/>
      <c r="E37" s="195"/>
      <c r="F37" s="191" t="e">
        <f>ROUND(E37/D37%,1)</f>
        <v>#DIV/0!</v>
      </c>
      <c r="G37" s="373" t="s">
        <v>12</v>
      </c>
      <c r="H37" s="196" t="e">
        <f>L37/I37</f>
        <v>#DIV/0!</v>
      </c>
      <c r="I37" s="87"/>
      <c r="J37" s="191"/>
      <c r="K37" s="373" t="s">
        <v>11</v>
      </c>
      <c r="L37" s="197"/>
      <c r="M37" s="87">
        <f>ROUND(L37*D37,2)</f>
        <v>0</v>
      </c>
      <c r="N37" s="87">
        <f>ROUND(L37*E37,2)</f>
        <v>0</v>
      </c>
      <c r="O37" s="87"/>
      <c r="P37" s="85"/>
      <c r="Q37" s="191" t="e">
        <f t="shared" si="6"/>
        <v>#DIV/0!</v>
      </c>
      <c r="R37" s="373" t="s">
        <v>12</v>
      </c>
      <c r="S37" s="198" t="e">
        <f>W37/T37</f>
        <v>#DIV/0!</v>
      </c>
      <c r="T37" s="87"/>
      <c r="U37" s="191"/>
      <c r="V37" s="373" t="s">
        <v>11</v>
      </c>
      <c r="W37" s="197"/>
      <c r="X37" s="197">
        <f>ROUND(W37*O37,2)</f>
        <v>0</v>
      </c>
      <c r="Y37" s="197">
        <f>ROUND(W37*P37,2)</f>
        <v>0</v>
      </c>
      <c r="Z37" s="186" t="e">
        <f t="shared" si="7"/>
        <v>#DIV/0!</v>
      </c>
      <c r="AA37" s="187" t="e">
        <f t="shared" si="8"/>
        <v>#DIV/0!</v>
      </c>
      <c r="AB37" s="199">
        <f>X37-Y37</f>
        <v>0</v>
      </c>
    </row>
    <row r="38" spans="1:28" ht="32.25" customHeight="1">
      <c r="A38" s="182"/>
      <c r="B38" s="194" t="s">
        <v>77</v>
      </c>
      <c r="C38" s="373" t="s">
        <v>11</v>
      </c>
      <c r="D38" s="87"/>
      <c r="E38" s="87"/>
      <c r="F38" s="191" t="e">
        <f>ROUND(E38/D38%,1)</f>
        <v>#DIV/0!</v>
      </c>
      <c r="G38" s="373" t="s">
        <v>12</v>
      </c>
      <c r="H38" s="200"/>
      <c r="I38" s="87"/>
      <c r="J38" s="191"/>
      <c r="K38" s="373" t="s">
        <v>11</v>
      </c>
      <c r="L38" s="197">
        <f>ROUND(H38*I38,5)</f>
        <v>0</v>
      </c>
      <c r="M38" s="87">
        <f>ROUND(L38*D38,2)</f>
        <v>0</v>
      </c>
      <c r="N38" s="87">
        <f>ROUND(L38*E38,2)</f>
        <v>0</v>
      </c>
      <c r="O38" s="87"/>
      <c r="P38" s="201"/>
      <c r="Q38" s="191" t="e">
        <f t="shared" si="6"/>
        <v>#DIV/0!</v>
      </c>
      <c r="R38" s="373" t="s">
        <v>12</v>
      </c>
      <c r="S38" s="202"/>
      <c r="T38" s="87"/>
      <c r="U38" s="191"/>
      <c r="V38" s="373" t="s">
        <v>11</v>
      </c>
      <c r="W38" s="197">
        <f>ROUND(S38*T38,5)</f>
        <v>0</v>
      </c>
      <c r="X38" s="197">
        <f>ROUND(W38*O38,2)</f>
        <v>0</v>
      </c>
      <c r="Y38" s="197">
        <f>ROUND(W38*P38,2)</f>
        <v>0</v>
      </c>
      <c r="Z38" s="186" t="e">
        <f t="shared" si="7"/>
        <v>#DIV/0!</v>
      </c>
      <c r="AA38" s="187" t="e">
        <f t="shared" si="8"/>
        <v>#DIV/0!</v>
      </c>
      <c r="AB38" s="199">
        <f>X38-Y38</f>
        <v>0</v>
      </c>
    </row>
    <row r="39" spans="1:28" ht="32.25" customHeight="1">
      <c r="A39" s="183">
        <v>2</v>
      </c>
      <c r="B39" s="540" t="s">
        <v>20</v>
      </c>
      <c r="C39" s="540"/>
      <c r="D39" s="186" t="e">
        <f>ROUND(M39/L39,5)</f>
        <v>#DIV/0!</v>
      </c>
      <c r="E39" s="186" t="e">
        <f>ROUND(N39/L39,5)</f>
        <v>#DIV/0!</v>
      </c>
      <c r="F39" s="187"/>
      <c r="G39" s="185"/>
      <c r="H39" s="190" t="e">
        <f>L39/J39</f>
        <v>#DIV/0!</v>
      </c>
      <c r="I39" s="186">
        <f>SUM(I40:I43)</f>
        <v>0</v>
      </c>
      <c r="J39" s="187">
        <f>SUM(J40:J43)</f>
        <v>0</v>
      </c>
      <c r="K39" s="185" t="str">
        <f>K40</f>
        <v>куб.м</v>
      </c>
      <c r="L39" s="189">
        <f>L40+L42+L44</f>
        <v>0</v>
      </c>
      <c r="M39" s="186">
        <f>SUM(M40:M44)</f>
        <v>0</v>
      </c>
      <c r="N39" s="186">
        <f>SUM(N40:N44)</f>
        <v>0</v>
      </c>
      <c r="O39" s="186" t="e">
        <f>X39/W39</f>
        <v>#DIV/0!</v>
      </c>
      <c r="P39" s="186" t="e">
        <f>Y39/W39</f>
        <v>#DIV/0!</v>
      </c>
      <c r="Q39" s="191" t="e">
        <f t="shared" si="6"/>
        <v>#DIV/0!</v>
      </c>
      <c r="R39" s="185" t="str">
        <f>R40</f>
        <v>м3/чел./мес.</v>
      </c>
      <c r="S39" s="190" t="e">
        <f>W39/U39</f>
        <v>#DIV/0!</v>
      </c>
      <c r="T39" s="186">
        <f>SUM(T40:T43)</f>
        <v>0</v>
      </c>
      <c r="U39" s="187">
        <f>SUM(U40:U43)</f>
        <v>0</v>
      </c>
      <c r="V39" s="185" t="str">
        <f>K39</f>
        <v>куб.м</v>
      </c>
      <c r="W39" s="189">
        <f>W40+W42+W44</f>
        <v>0</v>
      </c>
      <c r="X39" s="189">
        <f>SUM(X40:X44)</f>
        <v>0</v>
      </c>
      <c r="Y39" s="189">
        <f>SUM(Y40:Y44)</f>
        <v>0</v>
      </c>
      <c r="Z39" s="186" t="e">
        <f t="shared" si="7"/>
        <v>#DIV/0!</v>
      </c>
      <c r="AA39" s="187" t="e">
        <f t="shared" si="8"/>
        <v>#DIV/0!</v>
      </c>
      <c r="AB39" s="193">
        <f>SUM(AB40:AB44)</f>
        <v>0</v>
      </c>
    </row>
    <row r="40" spans="1:28" ht="32.25" customHeight="1">
      <c r="A40" s="182"/>
      <c r="B40" s="203" t="s">
        <v>108</v>
      </c>
      <c r="C40" s="204" t="s">
        <v>109</v>
      </c>
      <c r="D40" s="87"/>
      <c r="E40" s="87"/>
      <c r="F40" s="197" t="e">
        <f>ROUND(E40/D40%,1)</f>
        <v>#DIV/0!</v>
      </c>
      <c r="G40" s="373" t="s">
        <v>14</v>
      </c>
      <c r="H40" s="85" t="s">
        <v>4</v>
      </c>
      <c r="I40" s="205"/>
      <c r="J40" s="191"/>
      <c r="K40" s="204" t="s">
        <v>39</v>
      </c>
      <c r="L40" s="197"/>
      <c r="M40" s="87">
        <f>ROUND(L40*D40,3)</f>
        <v>0</v>
      </c>
      <c r="N40" s="87">
        <f>ROUND(L40*E40,3)</f>
        <v>0</v>
      </c>
      <c r="O40" s="87"/>
      <c r="P40" s="87"/>
      <c r="Q40" s="191" t="e">
        <f t="shared" si="6"/>
        <v>#DIV/0!</v>
      </c>
      <c r="R40" s="373" t="s">
        <v>14</v>
      </c>
      <c r="S40" s="85" t="s">
        <v>4</v>
      </c>
      <c r="T40" s="87"/>
      <c r="U40" s="191"/>
      <c r="V40" s="204" t="s">
        <v>39</v>
      </c>
      <c r="W40" s="197"/>
      <c r="X40" s="197">
        <f>ROUND(O40*W40,3)</f>
        <v>0</v>
      </c>
      <c r="Y40" s="197">
        <f>ROUND(W40*P40,3)</f>
        <v>0</v>
      </c>
      <c r="Z40" s="87" t="e">
        <f t="shared" si="7"/>
        <v>#DIV/0!</v>
      </c>
      <c r="AA40" s="191" t="e">
        <f t="shared" si="8"/>
        <v>#DIV/0!</v>
      </c>
      <c r="AB40" s="199">
        <f>X40-Y40</f>
        <v>0</v>
      </c>
    </row>
    <row r="41" spans="1:28" ht="32.25" customHeight="1">
      <c r="A41" s="182"/>
      <c r="B41" s="203" t="s">
        <v>110</v>
      </c>
      <c r="C41" s="204" t="s">
        <v>11</v>
      </c>
      <c r="D41" s="87"/>
      <c r="E41" s="87"/>
      <c r="F41" s="197" t="e">
        <f>ROUND(E41/D41%,1)</f>
        <v>#DIV/0!</v>
      </c>
      <c r="G41" s="206" t="s">
        <v>96</v>
      </c>
      <c r="H41" s="85" t="e">
        <f>L41/J41</f>
        <v>#DIV/0!</v>
      </c>
      <c r="I41" s="205"/>
      <c r="J41" s="191"/>
      <c r="K41" s="373" t="s">
        <v>11</v>
      </c>
      <c r="L41" s="197"/>
      <c r="M41" s="87">
        <f>ROUND(L41*D41,2)</f>
        <v>0</v>
      </c>
      <c r="N41" s="87">
        <f>ROUND(L41*E41,2)</f>
        <v>0</v>
      </c>
      <c r="O41" s="87"/>
      <c r="P41" s="87"/>
      <c r="Q41" s="191" t="e">
        <f t="shared" si="6"/>
        <v>#DIV/0!</v>
      </c>
      <c r="R41" s="206" t="s">
        <v>96</v>
      </c>
      <c r="S41" s="85" t="e">
        <f>W41/U41</f>
        <v>#DIV/0!</v>
      </c>
      <c r="T41" s="87"/>
      <c r="U41" s="191"/>
      <c r="V41" s="373" t="s">
        <v>11</v>
      </c>
      <c r="W41" s="197"/>
      <c r="X41" s="197">
        <f>ROUND(O41*W41,2)</f>
        <v>0</v>
      </c>
      <c r="Y41" s="197">
        <f>ROUND(W41*P41,2)</f>
        <v>0</v>
      </c>
      <c r="Z41" s="87" t="e">
        <f t="shared" si="7"/>
        <v>#DIV/0!</v>
      </c>
      <c r="AA41" s="191" t="e">
        <f t="shared" si="8"/>
        <v>#DIV/0!</v>
      </c>
      <c r="AB41" s="199">
        <f>X41-Y41</f>
        <v>0</v>
      </c>
    </row>
    <row r="42" spans="1:28" ht="32.25" customHeight="1">
      <c r="A42" s="207"/>
      <c r="B42" s="203" t="s">
        <v>110</v>
      </c>
      <c r="C42" s="204" t="s">
        <v>109</v>
      </c>
      <c r="D42" s="87"/>
      <c r="E42" s="87"/>
      <c r="F42" s="191" t="e">
        <f>ROUND(E42/D42%,1)</f>
        <v>#DIV/0!</v>
      </c>
      <c r="G42" s="373" t="s">
        <v>14</v>
      </c>
      <c r="H42" s="85" t="e">
        <f>L42/J42</f>
        <v>#DIV/0!</v>
      </c>
      <c r="I42" s="205">
        <f>I41</f>
        <v>0</v>
      </c>
      <c r="J42" s="191"/>
      <c r="K42" s="204" t="s">
        <v>39</v>
      </c>
      <c r="L42" s="197"/>
      <c r="M42" s="87">
        <f>ROUND(L42*D42,2)</f>
        <v>0</v>
      </c>
      <c r="N42" s="87">
        <f>ROUND(L42*E42,2)</f>
        <v>0</v>
      </c>
      <c r="O42" s="208"/>
      <c r="P42" s="87"/>
      <c r="Q42" s="191" t="e">
        <f t="shared" si="6"/>
        <v>#DIV/0!</v>
      </c>
      <c r="R42" s="373" t="s">
        <v>14</v>
      </c>
      <c r="S42" s="85" t="e">
        <f>W42/U42</f>
        <v>#DIV/0!</v>
      </c>
      <c r="T42" s="87"/>
      <c r="U42" s="191"/>
      <c r="V42" s="204" t="s">
        <v>39</v>
      </c>
      <c r="W42" s="197"/>
      <c r="X42" s="197">
        <f>ROUND(O42*W42,2)</f>
        <v>0</v>
      </c>
      <c r="Y42" s="197">
        <f>ROUND(W42*P42,2)</f>
        <v>0</v>
      </c>
      <c r="Z42" s="87" t="e">
        <f t="shared" si="7"/>
        <v>#DIV/0!</v>
      </c>
      <c r="AA42" s="191" t="e">
        <f t="shared" si="8"/>
        <v>#DIV/0!</v>
      </c>
      <c r="AB42" s="199">
        <f>X42-Y42</f>
        <v>0</v>
      </c>
    </row>
    <row r="43" spans="1:28" ht="32.25" customHeight="1">
      <c r="A43" s="207"/>
      <c r="B43" s="203" t="s">
        <v>21</v>
      </c>
      <c r="C43" s="204" t="s">
        <v>11</v>
      </c>
      <c r="D43" s="87"/>
      <c r="E43" s="87"/>
      <c r="F43" s="191" t="e">
        <f>ROUND(E43/D43%,1)</f>
        <v>#DIV/0!</v>
      </c>
      <c r="G43" s="206" t="s">
        <v>96</v>
      </c>
      <c r="H43" s="209"/>
      <c r="I43" s="205"/>
      <c r="J43" s="191"/>
      <c r="K43" s="373" t="s">
        <v>11</v>
      </c>
      <c r="L43" s="197">
        <f>ROUND(H43*J43,5)</f>
        <v>0</v>
      </c>
      <c r="M43" s="87">
        <f>ROUND(L43*D43,2)</f>
        <v>0</v>
      </c>
      <c r="N43" s="87">
        <f>ROUND(L43*E43,2)</f>
        <v>0</v>
      </c>
      <c r="O43" s="87"/>
      <c r="P43" s="87"/>
      <c r="Q43" s="191" t="e">
        <f t="shared" si="6"/>
        <v>#DIV/0!</v>
      </c>
      <c r="R43" s="206" t="s">
        <v>96</v>
      </c>
      <c r="S43" s="209"/>
      <c r="T43" s="87"/>
      <c r="U43" s="191"/>
      <c r="V43" s="373" t="s">
        <v>11</v>
      </c>
      <c r="W43" s="197">
        <f>ROUND(S43*U43,5)</f>
        <v>0</v>
      </c>
      <c r="X43" s="197">
        <f>ROUND(O43*W43,2)</f>
        <v>0</v>
      </c>
      <c r="Y43" s="197">
        <f>ROUND(W43*P43,2)</f>
        <v>0</v>
      </c>
      <c r="Z43" s="87" t="e">
        <f t="shared" si="7"/>
        <v>#DIV/0!</v>
      </c>
      <c r="AA43" s="191" t="e">
        <f t="shared" si="8"/>
        <v>#DIV/0!</v>
      </c>
      <c r="AB43" s="199">
        <f>X43-Y43</f>
        <v>0</v>
      </c>
    </row>
    <row r="44" spans="1:28" ht="32.25" customHeight="1">
      <c r="A44" s="207"/>
      <c r="B44" s="203" t="s">
        <v>21</v>
      </c>
      <c r="C44" s="204" t="s">
        <v>109</v>
      </c>
      <c r="D44" s="87"/>
      <c r="E44" s="87"/>
      <c r="F44" s="191" t="e">
        <f>ROUND(E44/D44%,1)</f>
        <v>#DIV/0!</v>
      </c>
      <c r="G44" s="206" t="s">
        <v>14</v>
      </c>
      <c r="H44" s="85"/>
      <c r="I44" s="205">
        <f>I43</f>
        <v>0</v>
      </c>
      <c r="J44" s="191">
        <f>J43</f>
        <v>0</v>
      </c>
      <c r="K44" s="204" t="s">
        <v>39</v>
      </c>
      <c r="L44" s="197">
        <f>ROUND(H44*J44,5)</f>
        <v>0</v>
      </c>
      <c r="M44" s="87">
        <f>ROUND(L44*D44,2)</f>
        <v>0</v>
      </c>
      <c r="N44" s="87">
        <f>ROUND(L44*E44,2)</f>
        <v>0</v>
      </c>
      <c r="O44" s="87"/>
      <c r="P44" s="87"/>
      <c r="Q44" s="191" t="e">
        <f t="shared" si="6"/>
        <v>#DIV/0!</v>
      </c>
      <c r="R44" s="206" t="s">
        <v>14</v>
      </c>
      <c r="S44" s="209"/>
      <c r="T44" s="87"/>
      <c r="U44" s="191"/>
      <c r="V44" s="204" t="s">
        <v>39</v>
      </c>
      <c r="W44" s="197">
        <f>ROUND(S44*U44,5)</f>
        <v>0</v>
      </c>
      <c r="X44" s="197">
        <f>ROUND(O44*W44,2)</f>
        <v>0</v>
      </c>
      <c r="Y44" s="197">
        <f>ROUND(W44*P44,2)</f>
        <v>0</v>
      </c>
      <c r="Z44" s="87" t="e">
        <f t="shared" si="7"/>
        <v>#DIV/0!</v>
      </c>
      <c r="AA44" s="191" t="e">
        <f t="shared" si="8"/>
        <v>#DIV/0!</v>
      </c>
      <c r="AB44" s="199">
        <f>X44-Y44</f>
        <v>0</v>
      </c>
    </row>
    <row r="45" spans="1:28" ht="32.25" customHeight="1">
      <c r="A45" s="183">
        <v>3</v>
      </c>
      <c r="B45" s="541" t="s">
        <v>43</v>
      </c>
      <c r="C45" s="542"/>
      <c r="D45" s="186" t="e">
        <f>ROUND(M45/L45,5)</f>
        <v>#DIV/0!</v>
      </c>
      <c r="E45" s="186" t="e">
        <f>ROUND(N45/L45,5)</f>
        <v>#DIV/0!</v>
      </c>
      <c r="F45" s="191"/>
      <c r="G45" s="373"/>
      <c r="H45" s="210" t="e">
        <f>L45/J45</f>
        <v>#DIV/0!</v>
      </c>
      <c r="I45" s="186">
        <f>SUM(I46:I48)</f>
        <v>0</v>
      </c>
      <c r="J45" s="187">
        <f>SUM(J46:J48)</f>
        <v>0</v>
      </c>
      <c r="K45" s="185" t="str">
        <f>K46</f>
        <v>куб.м</v>
      </c>
      <c r="L45" s="189">
        <f>SUM(L46:L48)</f>
        <v>0</v>
      </c>
      <c r="M45" s="186">
        <f>SUM(M46:M48)</f>
        <v>0</v>
      </c>
      <c r="N45" s="186">
        <f>SUM(N46:N48)</f>
        <v>0</v>
      </c>
      <c r="O45" s="186" t="e">
        <f>X45/W45</f>
        <v>#DIV/0!</v>
      </c>
      <c r="P45" s="190" t="e">
        <f>Y45/W45</f>
        <v>#DIV/0!</v>
      </c>
      <c r="Q45" s="191" t="e">
        <f t="shared" si="6"/>
        <v>#DIV/0!</v>
      </c>
      <c r="R45" s="185" t="str">
        <f>R46</f>
        <v>м3/чел./мес.</v>
      </c>
      <c r="S45" s="190" t="e">
        <f>W45/U45</f>
        <v>#DIV/0!</v>
      </c>
      <c r="T45" s="186">
        <f>SUM(T46:T48)</f>
        <v>0</v>
      </c>
      <c r="U45" s="187">
        <f>SUM(U46:U48)</f>
        <v>0</v>
      </c>
      <c r="V45" s="185" t="str">
        <f>V46</f>
        <v>куб.м</v>
      </c>
      <c r="W45" s="189">
        <f>SUM(W46:W48)</f>
        <v>0</v>
      </c>
      <c r="X45" s="189">
        <f>SUM(X46:X48)</f>
        <v>0</v>
      </c>
      <c r="Y45" s="189">
        <f>SUM(Y46:Y48)</f>
        <v>0</v>
      </c>
      <c r="Z45" s="186" t="e">
        <f t="shared" si="7"/>
        <v>#DIV/0!</v>
      </c>
      <c r="AA45" s="187" t="e">
        <f t="shared" si="8"/>
        <v>#DIV/0!</v>
      </c>
      <c r="AB45" s="186">
        <f>SUM(AB46:AB48)</f>
        <v>0</v>
      </c>
    </row>
    <row r="46" spans="1:28" ht="32.25" customHeight="1">
      <c r="A46" s="183"/>
      <c r="B46" s="203" t="s">
        <v>108</v>
      </c>
      <c r="C46" s="204" t="s">
        <v>111</v>
      </c>
      <c r="D46" s="87"/>
      <c r="E46" s="87"/>
      <c r="F46" s="191" t="e">
        <f>ROUND(E46/D46%,1)</f>
        <v>#DIV/0!</v>
      </c>
      <c r="G46" s="373" t="s">
        <v>14</v>
      </c>
      <c r="H46" s="211" t="e">
        <f>L46/J46</f>
        <v>#DIV/0!</v>
      </c>
      <c r="I46" s="205"/>
      <c r="J46" s="191"/>
      <c r="K46" s="204" t="s">
        <v>39</v>
      </c>
      <c r="L46" s="197"/>
      <c r="M46" s="87">
        <f>ROUND(D46*L46,2)</f>
        <v>0</v>
      </c>
      <c r="N46" s="87">
        <f>ROUND(E46*L46,2)</f>
        <v>0</v>
      </c>
      <c r="O46" s="87"/>
      <c r="P46" s="201"/>
      <c r="Q46" s="191" t="e">
        <f t="shared" si="6"/>
        <v>#DIV/0!</v>
      </c>
      <c r="R46" s="373" t="s">
        <v>14</v>
      </c>
      <c r="S46" s="85" t="e">
        <f>W46/U46</f>
        <v>#DIV/0!</v>
      </c>
      <c r="T46" s="87"/>
      <c r="U46" s="191"/>
      <c r="V46" s="204" t="s">
        <v>39</v>
      </c>
      <c r="W46" s="197"/>
      <c r="X46" s="197">
        <f>ROUND(O46*W46,3)</f>
        <v>0</v>
      </c>
      <c r="Y46" s="197">
        <f>ROUND(W46*P46,3)</f>
        <v>0</v>
      </c>
      <c r="Z46" s="87" t="e">
        <f t="shared" si="7"/>
        <v>#DIV/0!</v>
      </c>
      <c r="AA46" s="191" t="e">
        <f t="shared" si="8"/>
        <v>#DIV/0!</v>
      </c>
      <c r="AB46" s="199">
        <f>X46-Y46</f>
        <v>0</v>
      </c>
    </row>
    <row r="47" spans="1:28" ht="32.25" customHeight="1">
      <c r="A47" s="183"/>
      <c r="B47" s="203" t="s">
        <v>110</v>
      </c>
      <c r="C47" s="204" t="s">
        <v>112</v>
      </c>
      <c r="D47" s="87"/>
      <c r="E47" s="87"/>
      <c r="F47" s="191" t="e">
        <f>ROUND(E47/D47%,1)</f>
        <v>#DIV/0!</v>
      </c>
      <c r="G47" s="373" t="s">
        <v>14</v>
      </c>
      <c r="H47" s="211" t="e">
        <f>L47/J47</f>
        <v>#DIV/0!</v>
      </c>
      <c r="I47" s="205"/>
      <c r="J47" s="191"/>
      <c r="K47" s="204" t="s">
        <v>39</v>
      </c>
      <c r="L47" s="197"/>
      <c r="M47" s="87">
        <f>ROUND(D47*L47,2)</f>
        <v>0</v>
      </c>
      <c r="N47" s="87">
        <f>ROUND(E47*L47,2)</f>
        <v>0</v>
      </c>
      <c r="O47" s="87"/>
      <c r="P47" s="201"/>
      <c r="Q47" s="191" t="e">
        <f t="shared" si="6"/>
        <v>#DIV/0!</v>
      </c>
      <c r="R47" s="373" t="s">
        <v>14</v>
      </c>
      <c r="S47" s="85" t="e">
        <f>W47/U47</f>
        <v>#DIV/0!</v>
      </c>
      <c r="T47" s="87"/>
      <c r="U47" s="191"/>
      <c r="V47" s="204" t="s">
        <v>39</v>
      </c>
      <c r="W47" s="197"/>
      <c r="X47" s="197">
        <f>ROUND(O47*W47,2)</f>
        <v>0</v>
      </c>
      <c r="Y47" s="197">
        <f>ROUND(W47*P47,2)</f>
        <v>0</v>
      </c>
      <c r="Z47" s="87" t="e">
        <f t="shared" si="7"/>
        <v>#DIV/0!</v>
      </c>
      <c r="AA47" s="191" t="e">
        <f t="shared" si="8"/>
        <v>#DIV/0!</v>
      </c>
      <c r="AB47" s="199">
        <f>X47-Y47</f>
        <v>0</v>
      </c>
    </row>
    <row r="48" spans="1:28" ht="32.25" customHeight="1">
      <c r="A48" s="182"/>
      <c r="B48" s="203" t="s">
        <v>21</v>
      </c>
      <c r="C48" s="204" t="s">
        <v>109</v>
      </c>
      <c r="D48" s="87"/>
      <c r="E48" s="87"/>
      <c r="F48" s="191" t="e">
        <f>ROUND(E48/D48%,1)</f>
        <v>#DIV/0!</v>
      </c>
      <c r="G48" s="373" t="s">
        <v>14</v>
      </c>
      <c r="H48" s="209"/>
      <c r="I48" s="205"/>
      <c r="J48" s="191"/>
      <c r="K48" s="204" t="s">
        <v>39</v>
      </c>
      <c r="L48" s="197">
        <f>ROUND(H48*J48,5)</f>
        <v>0</v>
      </c>
      <c r="M48" s="87">
        <f>ROUND(D48*L48,2)</f>
        <v>0</v>
      </c>
      <c r="N48" s="87">
        <f>ROUND(E48*L48,2)</f>
        <v>0</v>
      </c>
      <c r="O48" s="87"/>
      <c r="P48" s="201"/>
      <c r="Q48" s="191" t="e">
        <f t="shared" si="6"/>
        <v>#DIV/0!</v>
      </c>
      <c r="R48" s="373" t="s">
        <v>14</v>
      </c>
      <c r="S48" s="209"/>
      <c r="T48" s="87"/>
      <c r="U48" s="191"/>
      <c r="V48" s="204" t="s">
        <v>39</v>
      </c>
      <c r="W48" s="197">
        <f>ROUND(S48*U48,5)</f>
        <v>0</v>
      </c>
      <c r="X48" s="197">
        <f>ROUND(O48*W48,2)</f>
        <v>0</v>
      </c>
      <c r="Y48" s="197">
        <f>ROUND(W48*P48,2)</f>
        <v>0</v>
      </c>
      <c r="Z48" s="87" t="e">
        <f t="shared" si="7"/>
        <v>#DIV/0!</v>
      </c>
      <c r="AA48" s="191" t="e">
        <f t="shared" si="8"/>
        <v>#DIV/0!</v>
      </c>
      <c r="AB48" s="199">
        <f>X48-Y48</f>
        <v>0</v>
      </c>
    </row>
    <row r="49" spans="1:28" ht="32.25" customHeight="1">
      <c r="A49" s="183">
        <v>4</v>
      </c>
      <c r="B49" s="212" t="s">
        <v>88</v>
      </c>
      <c r="C49" s="204"/>
      <c r="D49" s="186" t="e">
        <f>ROUND(M49/L49,5)</f>
        <v>#DIV/0!</v>
      </c>
      <c r="E49" s="186" t="e">
        <f>ROUND(N49/L49,5)</f>
        <v>#DIV/0!</v>
      </c>
      <c r="F49" s="191"/>
      <c r="G49" s="373"/>
      <c r="H49" s="190" t="e">
        <f>L49/J49</f>
        <v>#DIV/0!</v>
      </c>
      <c r="I49" s="186">
        <f>SUM(I50:I52)</f>
        <v>0</v>
      </c>
      <c r="J49" s="187">
        <f>SUM(J50:J52)</f>
        <v>0</v>
      </c>
      <c r="K49" s="185" t="str">
        <f>K50</f>
        <v>куб.м</v>
      </c>
      <c r="L49" s="189">
        <f>SUM(L50:L52)</f>
        <v>0</v>
      </c>
      <c r="M49" s="186">
        <f>SUM(M50:M52)</f>
        <v>0</v>
      </c>
      <c r="N49" s="186">
        <f>SUM(N50:N52)</f>
        <v>0</v>
      </c>
      <c r="O49" s="186" t="e">
        <f>X49/W49</f>
        <v>#DIV/0!</v>
      </c>
      <c r="P49" s="213" t="e">
        <f>Y49/W49</f>
        <v>#DIV/0!</v>
      </c>
      <c r="Q49" s="191" t="e">
        <f t="shared" si="6"/>
        <v>#DIV/0!</v>
      </c>
      <c r="R49" s="185" t="str">
        <f>R50</f>
        <v>м3/чел./мес.</v>
      </c>
      <c r="S49" s="190" t="e">
        <f>W49/U49</f>
        <v>#DIV/0!</v>
      </c>
      <c r="T49" s="186">
        <f>SUM(T50:T52)</f>
        <v>0</v>
      </c>
      <c r="U49" s="187">
        <f>SUM(U50:U52)</f>
        <v>0</v>
      </c>
      <c r="V49" s="185" t="str">
        <f>K49</f>
        <v>куб.м</v>
      </c>
      <c r="W49" s="189">
        <f>SUM(W50:W52)</f>
        <v>0</v>
      </c>
      <c r="X49" s="189">
        <f>SUM(X50:X52)</f>
        <v>0</v>
      </c>
      <c r="Y49" s="189">
        <f>SUM(Y50:Y52)</f>
        <v>0</v>
      </c>
      <c r="Z49" s="186" t="e">
        <f t="shared" si="7"/>
        <v>#DIV/0!</v>
      </c>
      <c r="AA49" s="187" t="e">
        <f t="shared" si="8"/>
        <v>#DIV/0!</v>
      </c>
      <c r="AB49" s="186">
        <f>SUM(AB50:AB52)</f>
        <v>0</v>
      </c>
    </row>
    <row r="50" spans="1:28" ht="32.25" customHeight="1">
      <c r="A50" s="183"/>
      <c r="B50" s="203" t="s">
        <v>108</v>
      </c>
      <c r="C50" s="204" t="s">
        <v>111</v>
      </c>
      <c r="D50" s="87"/>
      <c r="E50" s="87"/>
      <c r="F50" s="191" t="e">
        <f>ROUND(E50/D50%,1)</f>
        <v>#DIV/0!</v>
      </c>
      <c r="G50" s="373" t="s">
        <v>14</v>
      </c>
      <c r="H50" s="85" t="e">
        <f>L50/J50</f>
        <v>#DIV/0!</v>
      </c>
      <c r="I50" s="205"/>
      <c r="J50" s="191"/>
      <c r="K50" s="204" t="s">
        <v>39</v>
      </c>
      <c r="L50" s="197"/>
      <c r="M50" s="87">
        <f>ROUND(D50*L50,2)</f>
        <v>0</v>
      </c>
      <c r="N50" s="87">
        <f>ROUND(E50*L50,2)</f>
        <v>0</v>
      </c>
      <c r="O50" s="87"/>
      <c r="P50" s="87"/>
      <c r="Q50" s="191" t="e">
        <f t="shared" si="6"/>
        <v>#DIV/0!</v>
      </c>
      <c r="R50" s="373" t="s">
        <v>14</v>
      </c>
      <c r="S50" s="85" t="e">
        <f>W50/U50</f>
        <v>#DIV/0!</v>
      </c>
      <c r="T50" s="87"/>
      <c r="U50" s="191"/>
      <c r="V50" s="204" t="s">
        <v>39</v>
      </c>
      <c r="W50" s="197"/>
      <c r="X50" s="197">
        <f>ROUND(O50*W50,3)</f>
        <v>0</v>
      </c>
      <c r="Y50" s="197">
        <f>ROUND(W50*P50,3)</f>
        <v>0</v>
      </c>
      <c r="Z50" s="87" t="e">
        <f t="shared" si="7"/>
        <v>#DIV/0!</v>
      </c>
      <c r="AA50" s="191" t="e">
        <f t="shared" si="8"/>
        <v>#DIV/0!</v>
      </c>
      <c r="AB50" s="199">
        <f aca="true" t="shared" si="9" ref="AB50:AB55">X50-Y50</f>
        <v>0</v>
      </c>
    </row>
    <row r="51" spans="1:28" ht="32.25" customHeight="1">
      <c r="A51" s="183"/>
      <c r="B51" s="203" t="s">
        <v>110</v>
      </c>
      <c r="C51" s="204" t="s">
        <v>112</v>
      </c>
      <c r="D51" s="87"/>
      <c r="E51" s="87"/>
      <c r="F51" s="191" t="e">
        <f>ROUND(E51/D51%,1)</f>
        <v>#DIV/0!</v>
      </c>
      <c r="G51" s="373" t="s">
        <v>14</v>
      </c>
      <c r="H51" s="85" t="e">
        <f>L51/J51</f>
        <v>#DIV/0!</v>
      </c>
      <c r="I51" s="205"/>
      <c r="J51" s="191"/>
      <c r="K51" s="204" t="s">
        <v>39</v>
      </c>
      <c r="L51" s="197"/>
      <c r="M51" s="87">
        <f>ROUND(D51*L51,2)</f>
        <v>0</v>
      </c>
      <c r="N51" s="87">
        <f>ROUND(E51*L51,2)</f>
        <v>0</v>
      </c>
      <c r="O51" s="87"/>
      <c r="P51" s="87"/>
      <c r="Q51" s="191" t="e">
        <f t="shared" si="6"/>
        <v>#DIV/0!</v>
      </c>
      <c r="R51" s="373" t="s">
        <v>14</v>
      </c>
      <c r="S51" s="85" t="e">
        <f>W51/U51</f>
        <v>#DIV/0!</v>
      </c>
      <c r="T51" s="87"/>
      <c r="U51" s="191"/>
      <c r="V51" s="204" t="s">
        <v>39</v>
      </c>
      <c r="W51" s="197"/>
      <c r="X51" s="197">
        <f>ROUND(O51*W51,2)</f>
        <v>0</v>
      </c>
      <c r="Y51" s="197">
        <f>ROUND(W51*P51,2)</f>
        <v>0</v>
      </c>
      <c r="Z51" s="87" t="e">
        <f t="shared" si="7"/>
        <v>#DIV/0!</v>
      </c>
      <c r="AA51" s="191" t="e">
        <f t="shared" si="8"/>
        <v>#DIV/0!</v>
      </c>
      <c r="AB51" s="199">
        <f t="shared" si="9"/>
        <v>0</v>
      </c>
    </row>
    <row r="52" spans="1:28" ht="32.25" customHeight="1">
      <c r="A52" s="182"/>
      <c r="B52" s="203" t="s">
        <v>13</v>
      </c>
      <c r="C52" s="204" t="s">
        <v>109</v>
      </c>
      <c r="D52" s="87"/>
      <c r="E52" s="87"/>
      <c r="F52" s="191" t="e">
        <f>ROUND(E52/D52%,1)</f>
        <v>#DIV/0!</v>
      </c>
      <c r="G52" s="373" t="s">
        <v>14</v>
      </c>
      <c r="H52" s="211"/>
      <c r="I52" s="205"/>
      <c r="J52" s="191"/>
      <c r="K52" s="204" t="s">
        <v>39</v>
      </c>
      <c r="L52" s="197">
        <f>ROUND(J52*H52,5)</f>
        <v>0</v>
      </c>
      <c r="M52" s="87">
        <f>ROUND(D52*L52,2)</f>
        <v>0</v>
      </c>
      <c r="N52" s="87">
        <f>ROUND(E52*L52,2)</f>
        <v>0</v>
      </c>
      <c r="O52" s="87"/>
      <c r="P52" s="87"/>
      <c r="Q52" s="191" t="e">
        <f t="shared" si="6"/>
        <v>#DIV/0!</v>
      </c>
      <c r="R52" s="373" t="s">
        <v>14</v>
      </c>
      <c r="S52" s="209"/>
      <c r="T52" s="87"/>
      <c r="U52" s="191"/>
      <c r="V52" s="204" t="s">
        <v>39</v>
      </c>
      <c r="W52" s="197">
        <f>ROUND(S52*U52,5)</f>
        <v>0</v>
      </c>
      <c r="X52" s="197">
        <f>ROUND(O52*W52,2)</f>
        <v>0</v>
      </c>
      <c r="Y52" s="197">
        <f>ROUND(W52*P52,2)</f>
        <v>0</v>
      </c>
      <c r="Z52" s="87" t="e">
        <f t="shared" si="7"/>
        <v>#DIV/0!</v>
      </c>
      <c r="AA52" s="191" t="e">
        <f t="shared" si="8"/>
        <v>#DIV/0!</v>
      </c>
      <c r="AB52" s="199">
        <f t="shared" si="9"/>
        <v>0</v>
      </c>
    </row>
    <row r="53" spans="1:28" ht="32.25" customHeight="1">
      <c r="A53" s="183">
        <v>5</v>
      </c>
      <c r="B53" s="212" t="s">
        <v>136</v>
      </c>
      <c r="C53" s="204"/>
      <c r="D53" s="213" t="e">
        <f>ROUND(M53/L53,5)</f>
        <v>#DIV/0!</v>
      </c>
      <c r="E53" s="213" t="e">
        <f>ROUND(N53/L53,5)</f>
        <v>#DIV/0!</v>
      </c>
      <c r="F53" s="191"/>
      <c r="G53" s="373"/>
      <c r="H53" s="190" t="e">
        <f>L53/J53</f>
        <v>#DIV/0!</v>
      </c>
      <c r="I53" s="186">
        <f>I36</f>
        <v>0</v>
      </c>
      <c r="J53" s="187">
        <f>SUM(J54)</f>
        <v>0</v>
      </c>
      <c r="K53" s="185" t="str">
        <f>K54</f>
        <v>квт.час</v>
      </c>
      <c r="L53" s="189">
        <f>SUM(L54:L54)</f>
        <v>0</v>
      </c>
      <c r="M53" s="186">
        <f>SUM(M54:M54)</f>
        <v>0</v>
      </c>
      <c r="N53" s="186">
        <f>SUM(N54:N54)</f>
        <v>0</v>
      </c>
      <c r="O53" s="213" t="e">
        <f>X53/W53</f>
        <v>#DIV/0!</v>
      </c>
      <c r="P53" s="213" t="e">
        <f>Y53/W53</f>
        <v>#DIV/0!</v>
      </c>
      <c r="Q53" s="191" t="e">
        <f>ROUND(P53/O53%,1)</f>
        <v>#DIV/0!</v>
      </c>
      <c r="R53" s="185" t="str">
        <f>R54</f>
        <v>квт.час/чел./мес.</v>
      </c>
      <c r="S53" s="190" t="e">
        <f>W53/U53</f>
        <v>#DIV/0!</v>
      </c>
      <c r="T53" s="186">
        <f>T36</f>
        <v>0</v>
      </c>
      <c r="U53" s="187">
        <f>SUM(U54:U54)</f>
        <v>0</v>
      </c>
      <c r="V53" s="185" t="str">
        <f>V54</f>
        <v>квт.час</v>
      </c>
      <c r="W53" s="189">
        <f>SUM(W54:W54)</f>
        <v>0</v>
      </c>
      <c r="X53" s="189">
        <f>SUM(X54:X54)</f>
        <v>0</v>
      </c>
      <c r="Y53" s="189">
        <f>SUM(Y54:Y54)</f>
        <v>0</v>
      </c>
      <c r="Z53" s="87" t="e">
        <f t="shared" si="7"/>
        <v>#DIV/0!</v>
      </c>
      <c r="AA53" s="191" t="e">
        <f t="shared" si="8"/>
        <v>#DIV/0!</v>
      </c>
      <c r="AB53" s="199">
        <f t="shared" si="9"/>
        <v>0</v>
      </c>
    </row>
    <row r="54" spans="1:28" ht="32.25" customHeight="1">
      <c r="A54" s="182"/>
      <c r="B54" s="203" t="s">
        <v>15</v>
      </c>
      <c r="C54" s="204" t="s">
        <v>16</v>
      </c>
      <c r="D54" s="87"/>
      <c r="E54" s="87"/>
      <c r="F54" s="191" t="e">
        <f>ROUND(E54/D54%,1)</f>
        <v>#DIV/0!</v>
      </c>
      <c r="G54" s="373" t="s">
        <v>17</v>
      </c>
      <c r="H54" s="85"/>
      <c r="I54" s="87"/>
      <c r="J54" s="191"/>
      <c r="K54" s="204" t="s">
        <v>16</v>
      </c>
      <c r="L54" s="215">
        <f>ROUND(J54*H54,5)</f>
        <v>0</v>
      </c>
      <c r="M54" s="87">
        <f>ROUND(D54*L54,2)</f>
        <v>0</v>
      </c>
      <c r="N54" s="87">
        <f>ROUND(E54*L54,2)</f>
        <v>0</v>
      </c>
      <c r="O54" s="87"/>
      <c r="P54" s="87"/>
      <c r="Q54" s="191" t="e">
        <f>ROUND(P54/O54%,1)</f>
        <v>#DIV/0!</v>
      </c>
      <c r="R54" s="373" t="s">
        <v>17</v>
      </c>
      <c r="S54" s="85"/>
      <c r="T54" s="87"/>
      <c r="U54" s="191"/>
      <c r="V54" s="204" t="s">
        <v>16</v>
      </c>
      <c r="W54" s="197">
        <f>ROUND(U54*S54,5)</f>
        <v>0</v>
      </c>
      <c r="X54" s="197">
        <f>ROUND(O54*W54,2)</f>
        <v>0</v>
      </c>
      <c r="Y54" s="197">
        <f>ROUND(P54*W54,2)</f>
        <v>0</v>
      </c>
      <c r="Z54" s="87" t="e">
        <f t="shared" si="7"/>
        <v>#DIV/0!</v>
      </c>
      <c r="AA54" s="191" t="e">
        <f t="shared" si="8"/>
        <v>#DIV/0!</v>
      </c>
      <c r="AB54" s="199">
        <f t="shared" si="9"/>
        <v>0</v>
      </c>
    </row>
    <row r="55" spans="1:28" ht="32.25" customHeight="1">
      <c r="A55" s="183">
        <v>6</v>
      </c>
      <c r="B55" s="528" t="s">
        <v>203</v>
      </c>
      <c r="C55" s="537" t="s">
        <v>206</v>
      </c>
      <c r="D55" s="530"/>
      <c r="E55" s="530"/>
      <c r="F55" s="531" t="e">
        <f>ROUND(E55/D55%,1)</f>
        <v>#DIV/0!</v>
      </c>
      <c r="G55" s="539" t="s">
        <v>14</v>
      </c>
      <c r="H55" s="532"/>
      <c r="I55" s="531"/>
      <c r="J55" s="531"/>
      <c r="K55" s="533" t="s">
        <v>205</v>
      </c>
      <c r="L55" s="534">
        <f>ROUND(H55*J55*6/1000,5)</f>
        <v>0</v>
      </c>
      <c r="M55" s="535">
        <f>ROUND(D55*L55,3)</f>
        <v>0</v>
      </c>
      <c r="N55" s="535">
        <f>ROUND(E55*L55,3)</f>
        <v>0</v>
      </c>
      <c r="O55" s="530"/>
      <c r="P55" s="530"/>
      <c r="Q55" s="531" t="e">
        <f>ROUND(P55/O55%,1)</f>
        <v>#DIV/0!</v>
      </c>
      <c r="R55" s="539" t="s">
        <v>14</v>
      </c>
      <c r="S55" s="530"/>
      <c r="T55" s="531"/>
      <c r="U55" s="531"/>
      <c r="V55" s="536" t="s">
        <v>191</v>
      </c>
      <c r="W55" s="534">
        <f>ROUND(S55*U55*6/1000,5)</f>
        <v>0</v>
      </c>
      <c r="X55" s="535">
        <v>0</v>
      </c>
      <c r="Y55" s="535">
        <v>0</v>
      </c>
      <c r="Z55" s="531" t="e">
        <f>ROUND(X55/M55,4)</f>
        <v>#DIV/0!</v>
      </c>
      <c r="AA55" s="531" t="e">
        <f>ROUND(Y55/N55,4)</f>
        <v>#DIV/0!</v>
      </c>
      <c r="AB55" s="538">
        <f t="shared" si="9"/>
        <v>0</v>
      </c>
    </row>
    <row r="56" spans="1:28" ht="32.25" customHeight="1">
      <c r="A56" s="216"/>
      <c r="B56" s="217" t="s">
        <v>3</v>
      </c>
      <c r="C56" s="218" t="s">
        <v>4</v>
      </c>
      <c r="D56" s="148" t="s">
        <v>4</v>
      </c>
      <c r="E56" s="148" t="s">
        <v>4</v>
      </c>
      <c r="F56" s="147" t="s">
        <v>4</v>
      </c>
      <c r="G56" s="218" t="s">
        <v>4</v>
      </c>
      <c r="H56" s="150" t="s">
        <v>4</v>
      </c>
      <c r="I56" s="148" t="s">
        <v>4</v>
      </c>
      <c r="J56" s="147" t="s">
        <v>4</v>
      </c>
      <c r="K56" s="218" t="s">
        <v>4</v>
      </c>
      <c r="L56" s="219" t="s">
        <v>4</v>
      </c>
      <c r="M56" s="148">
        <f>M36+M39+M45+M49+M53</f>
        <v>0</v>
      </c>
      <c r="N56" s="148">
        <f>N36+N39+N45+N49+N53</f>
        <v>0</v>
      </c>
      <c r="O56" s="148" t="s">
        <v>4</v>
      </c>
      <c r="P56" s="148" t="s">
        <v>4</v>
      </c>
      <c r="Q56" s="147" t="s">
        <v>4</v>
      </c>
      <c r="R56" s="218" t="s">
        <v>4</v>
      </c>
      <c r="S56" s="150" t="s">
        <v>4</v>
      </c>
      <c r="T56" s="148" t="s">
        <v>4</v>
      </c>
      <c r="U56" s="147" t="s">
        <v>4</v>
      </c>
      <c r="V56" s="218" t="s">
        <v>4</v>
      </c>
      <c r="W56" s="219" t="s">
        <v>4</v>
      </c>
      <c r="X56" s="219">
        <f>X36+X39+X45+X49+X53</f>
        <v>0</v>
      </c>
      <c r="Y56" s="219">
        <f>Y36+Y39+Y45+Y49+Y53</f>
        <v>0</v>
      </c>
      <c r="Z56" s="186" t="e">
        <f>ROUND(X56/M56%,1)</f>
        <v>#DIV/0!</v>
      </c>
      <c r="AA56" s="187" t="e">
        <f>Y56/N56%</f>
        <v>#DIV/0!</v>
      </c>
      <c r="AB56" s="148">
        <f>AB36+AB39+AB45+AB49+AB53</f>
        <v>0</v>
      </c>
    </row>
    <row r="57" spans="1:28" ht="32.25" customHeight="1" thickBot="1">
      <c r="A57" s="220"/>
      <c r="B57" s="221" t="s">
        <v>18</v>
      </c>
      <c r="C57" s="222" t="s">
        <v>4</v>
      </c>
      <c r="D57" s="223" t="s">
        <v>4</v>
      </c>
      <c r="E57" s="223" t="s">
        <v>4</v>
      </c>
      <c r="F57" s="224" t="s">
        <v>4</v>
      </c>
      <c r="G57" s="225" t="s">
        <v>4</v>
      </c>
      <c r="H57" s="226" t="s">
        <v>4</v>
      </c>
      <c r="I57" s="223" t="s">
        <v>4</v>
      </c>
      <c r="J57" s="224" t="s">
        <v>4</v>
      </c>
      <c r="K57" s="225" t="s">
        <v>4</v>
      </c>
      <c r="L57" s="227" t="s">
        <v>4</v>
      </c>
      <c r="M57" s="223" t="s">
        <v>4</v>
      </c>
      <c r="N57" s="223" t="s">
        <v>4</v>
      </c>
      <c r="O57" s="223" t="s">
        <v>4</v>
      </c>
      <c r="P57" s="223" t="s">
        <v>4</v>
      </c>
      <c r="Q57" s="224" t="s">
        <v>4</v>
      </c>
      <c r="R57" s="225" t="s">
        <v>4</v>
      </c>
      <c r="S57" s="226" t="s">
        <v>4</v>
      </c>
      <c r="T57" s="223" t="s">
        <v>4</v>
      </c>
      <c r="U57" s="224" t="s">
        <v>4</v>
      </c>
      <c r="V57" s="225" t="s">
        <v>4</v>
      </c>
      <c r="W57" s="227" t="s">
        <v>4</v>
      </c>
      <c r="X57" s="227" t="s">
        <v>4</v>
      </c>
      <c r="Y57" s="227">
        <f>ROUND(N56*1,2)</f>
        <v>0</v>
      </c>
      <c r="Z57" s="223" t="s">
        <v>4</v>
      </c>
      <c r="AA57" s="228" t="e">
        <f>ROUND(Y57/N56%,2)</f>
        <v>#DIV/0!</v>
      </c>
      <c r="AB57" s="229">
        <f>X56-Y57</f>
        <v>0</v>
      </c>
    </row>
    <row r="58" spans="1:28" ht="26.25" customHeight="1">
      <c r="A58" s="371"/>
      <c r="B58" s="546" t="s">
        <v>138</v>
      </c>
      <c r="C58" s="547"/>
      <c r="D58" s="547"/>
      <c r="E58" s="547"/>
      <c r="F58" s="231"/>
      <c r="G58" s="232"/>
      <c r="H58" s="233"/>
      <c r="I58" s="154"/>
      <c r="J58" s="231"/>
      <c r="K58" s="232"/>
      <c r="L58" s="155"/>
      <c r="M58" s="154"/>
      <c r="N58" s="154"/>
      <c r="O58" s="154"/>
      <c r="P58" s="154"/>
      <c r="Q58" s="231"/>
      <c r="R58" s="232"/>
      <c r="S58" s="233"/>
      <c r="T58" s="154"/>
      <c r="U58" s="231"/>
      <c r="V58" s="232"/>
      <c r="W58" s="155"/>
      <c r="X58" s="155"/>
      <c r="Y58" s="155"/>
      <c r="Z58" s="154"/>
      <c r="AA58" s="372"/>
      <c r="AB58" s="154"/>
    </row>
    <row r="59" spans="1:28" ht="32.25" customHeight="1">
      <c r="A59" s="183">
        <v>1</v>
      </c>
      <c r="B59" s="184" t="s">
        <v>19</v>
      </c>
      <c r="C59" s="185" t="s">
        <v>11</v>
      </c>
      <c r="D59" s="186" t="e">
        <f>ROUND(M59/L59,5)</f>
        <v>#DIV/0!</v>
      </c>
      <c r="E59" s="186" t="e">
        <f>ROUND(N59/L59,5)</f>
        <v>#DIV/0!</v>
      </c>
      <c r="F59" s="187" t="e">
        <f>ROUND(E59/D59%,1)</f>
        <v>#DIV/0!</v>
      </c>
      <c r="G59" s="185" t="s">
        <v>12</v>
      </c>
      <c r="H59" s="188" t="e">
        <f>L59/I59</f>
        <v>#DIV/0!</v>
      </c>
      <c r="I59" s="186">
        <f>SUM(I60:I61)</f>
        <v>0</v>
      </c>
      <c r="J59" s="187">
        <f>SUM(J60:J61)</f>
        <v>0</v>
      </c>
      <c r="K59" s="185" t="str">
        <f>K60</f>
        <v>Гкал</v>
      </c>
      <c r="L59" s="189">
        <f>SUM(L60:L61)</f>
        <v>0</v>
      </c>
      <c r="M59" s="186">
        <f>SUM(M60:M61)</f>
        <v>0</v>
      </c>
      <c r="N59" s="186">
        <f>SUM(N60:N61)</f>
        <v>0</v>
      </c>
      <c r="O59" s="186" t="e">
        <f>X59/W59</f>
        <v>#DIV/0!</v>
      </c>
      <c r="P59" s="190" t="e">
        <f>Y59/W59</f>
        <v>#DIV/0!</v>
      </c>
      <c r="Q59" s="191" t="e">
        <f aca="true" t="shared" si="10" ref="Q59:Q75">ROUND(P59/O59%,1)</f>
        <v>#DIV/0!</v>
      </c>
      <c r="R59" s="185" t="str">
        <f>G59</f>
        <v>Гкал/м2/мес.</v>
      </c>
      <c r="S59" s="192" t="e">
        <f>W59/T59</f>
        <v>#DIV/0!</v>
      </c>
      <c r="T59" s="186">
        <f>SUM(T60:T61)</f>
        <v>0</v>
      </c>
      <c r="U59" s="187">
        <f>SUM(U60:U61)</f>
        <v>0</v>
      </c>
      <c r="V59" s="185" t="str">
        <f>K59</f>
        <v>Гкал</v>
      </c>
      <c r="W59" s="189">
        <f>SUM(W60:W61)</f>
        <v>0</v>
      </c>
      <c r="X59" s="189">
        <f>SUM(X60:X61)</f>
        <v>0</v>
      </c>
      <c r="Y59" s="189">
        <f>SUM(Y60:Y61)</f>
        <v>0</v>
      </c>
      <c r="Z59" s="186" t="e">
        <f aca="true" t="shared" si="11" ref="Z59:Z75">ROUND(X59/M59%,1)</f>
        <v>#DIV/0!</v>
      </c>
      <c r="AA59" s="187" t="e">
        <f aca="true" t="shared" si="12" ref="AA59:AA75">ROUND(Y59/N59%,1)</f>
        <v>#DIV/0!</v>
      </c>
      <c r="AB59" s="193">
        <f>SUM(AB60:AB61)</f>
        <v>0</v>
      </c>
    </row>
    <row r="60" spans="1:28" ht="32.25" customHeight="1">
      <c r="A60" s="182"/>
      <c r="B60" s="194" t="s">
        <v>76</v>
      </c>
      <c r="C60" s="334" t="s">
        <v>11</v>
      </c>
      <c r="D60" s="87"/>
      <c r="E60" s="195"/>
      <c r="F60" s="191" t="e">
        <f>ROUND(E60/D60%,1)</f>
        <v>#DIV/0!</v>
      </c>
      <c r="G60" s="334" t="s">
        <v>12</v>
      </c>
      <c r="H60" s="196" t="e">
        <f>L60/I60</f>
        <v>#DIV/0!</v>
      </c>
      <c r="I60" s="87"/>
      <c r="J60" s="191"/>
      <c r="K60" s="334" t="s">
        <v>11</v>
      </c>
      <c r="L60" s="197"/>
      <c r="M60" s="87">
        <f>ROUND(L60*D60,2)</f>
        <v>0</v>
      </c>
      <c r="N60" s="87">
        <f>ROUND(L60*E60,2)</f>
        <v>0</v>
      </c>
      <c r="O60" s="87"/>
      <c r="P60" s="85"/>
      <c r="Q60" s="191" t="e">
        <f t="shared" si="10"/>
        <v>#DIV/0!</v>
      </c>
      <c r="R60" s="334" t="s">
        <v>12</v>
      </c>
      <c r="S60" s="198" t="e">
        <f>W60/T60</f>
        <v>#DIV/0!</v>
      </c>
      <c r="T60" s="87"/>
      <c r="U60" s="191"/>
      <c r="V60" s="334" t="s">
        <v>11</v>
      </c>
      <c r="W60" s="197"/>
      <c r="X60" s="197">
        <f>ROUND(W60*O60,2)</f>
        <v>0</v>
      </c>
      <c r="Y60" s="197">
        <f>ROUND(W60*P60,2)</f>
        <v>0</v>
      </c>
      <c r="Z60" s="186" t="e">
        <f t="shared" si="11"/>
        <v>#DIV/0!</v>
      </c>
      <c r="AA60" s="187" t="e">
        <f t="shared" si="12"/>
        <v>#DIV/0!</v>
      </c>
      <c r="AB60" s="199">
        <f>X60-Y60</f>
        <v>0</v>
      </c>
    </row>
    <row r="61" spans="1:28" ht="32.25" customHeight="1">
      <c r="A61" s="182"/>
      <c r="B61" s="194" t="s">
        <v>77</v>
      </c>
      <c r="C61" s="334" t="s">
        <v>11</v>
      </c>
      <c r="D61" s="87"/>
      <c r="E61" s="87"/>
      <c r="F61" s="191" t="e">
        <f>ROUND(E61/D61%,1)</f>
        <v>#DIV/0!</v>
      </c>
      <c r="G61" s="334" t="s">
        <v>12</v>
      </c>
      <c r="H61" s="200"/>
      <c r="I61" s="87"/>
      <c r="J61" s="191"/>
      <c r="K61" s="334" t="s">
        <v>11</v>
      </c>
      <c r="L61" s="197">
        <f>ROUND(H61*I61,5)</f>
        <v>0</v>
      </c>
      <c r="M61" s="87">
        <f>ROUND(L61*D61,2)</f>
        <v>0</v>
      </c>
      <c r="N61" s="87">
        <f>ROUND(L61*E61,2)</f>
        <v>0</v>
      </c>
      <c r="O61" s="87"/>
      <c r="P61" s="201"/>
      <c r="Q61" s="191" t="e">
        <f t="shared" si="10"/>
        <v>#DIV/0!</v>
      </c>
      <c r="R61" s="334" t="s">
        <v>12</v>
      </c>
      <c r="S61" s="202"/>
      <c r="T61" s="87"/>
      <c r="U61" s="191"/>
      <c r="V61" s="334" t="s">
        <v>11</v>
      </c>
      <c r="W61" s="197">
        <f>ROUND(S61*T61,5)</f>
        <v>0</v>
      </c>
      <c r="X61" s="197">
        <f>ROUND(W61*O61,2)</f>
        <v>0</v>
      </c>
      <c r="Y61" s="197">
        <f>ROUND(W61*P61,2)</f>
        <v>0</v>
      </c>
      <c r="Z61" s="186" t="e">
        <f t="shared" si="11"/>
        <v>#DIV/0!</v>
      </c>
      <c r="AA61" s="187" t="e">
        <f t="shared" si="12"/>
        <v>#DIV/0!</v>
      </c>
      <c r="AB61" s="199">
        <f>X61-Y61</f>
        <v>0</v>
      </c>
    </row>
    <row r="62" spans="1:28" ht="32.25" customHeight="1">
      <c r="A62" s="183">
        <v>2</v>
      </c>
      <c r="B62" s="540" t="s">
        <v>20</v>
      </c>
      <c r="C62" s="540"/>
      <c r="D62" s="186" t="e">
        <f>ROUND(M62/L62,5)</f>
        <v>#DIV/0!</v>
      </c>
      <c r="E62" s="186" t="e">
        <f>ROUND(N62/L62,5)</f>
        <v>#DIV/0!</v>
      </c>
      <c r="F62" s="187"/>
      <c r="G62" s="185"/>
      <c r="H62" s="190" t="e">
        <f>L62/J62</f>
        <v>#DIV/0!</v>
      </c>
      <c r="I62" s="186">
        <f>SUM(I63:I66)</f>
        <v>0</v>
      </c>
      <c r="J62" s="187">
        <f>SUM(J63:J66)</f>
        <v>0</v>
      </c>
      <c r="K62" s="185" t="str">
        <f>K63</f>
        <v>куб.м</v>
      </c>
      <c r="L62" s="189">
        <f>L63+L65+L67</f>
        <v>0</v>
      </c>
      <c r="M62" s="186">
        <f>SUM(M63:M67)</f>
        <v>0</v>
      </c>
      <c r="N62" s="186">
        <f>SUM(N63:N67)</f>
        <v>0</v>
      </c>
      <c r="O62" s="186" t="e">
        <f>X62/W62</f>
        <v>#DIV/0!</v>
      </c>
      <c r="P62" s="186" t="e">
        <f>Y62/W62</f>
        <v>#DIV/0!</v>
      </c>
      <c r="Q62" s="191" t="e">
        <f t="shared" si="10"/>
        <v>#DIV/0!</v>
      </c>
      <c r="R62" s="185" t="str">
        <f>R63</f>
        <v>м3/чел./мес.</v>
      </c>
      <c r="S62" s="190" t="e">
        <f>W62/U62</f>
        <v>#DIV/0!</v>
      </c>
      <c r="T62" s="186">
        <f>SUM(T63:T66)</f>
        <v>0</v>
      </c>
      <c r="U62" s="187">
        <f>SUM(U63:U66)</f>
        <v>0</v>
      </c>
      <c r="V62" s="185" t="str">
        <f>K62</f>
        <v>куб.м</v>
      </c>
      <c r="W62" s="189">
        <f>W63+W65+W67</f>
        <v>0</v>
      </c>
      <c r="X62" s="189">
        <f>SUM(X63:X67)</f>
        <v>0</v>
      </c>
      <c r="Y62" s="189">
        <f>SUM(Y63:Y67)</f>
        <v>0</v>
      </c>
      <c r="Z62" s="186" t="e">
        <f t="shared" si="11"/>
        <v>#DIV/0!</v>
      </c>
      <c r="AA62" s="187" t="e">
        <f t="shared" si="12"/>
        <v>#DIV/0!</v>
      </c>
      <c r="AB62" s="193">
        <f>SUM(AB63:AB67)</f>
        <v>0</v>
      </c>
    </row>
    <row r="63" spans="1:28" ht="32.25" customHeight="1">
      <c r="A63" s="182"/>
      <c r="B63" s="203" t="s">
        <v>108</v>
      </c>
      <c r="C63" s="204" t="s">
        <v>109</v>
      </c>
      <c r="D63" s="87"/>
      <c r="E63" s="87"/>
      <c r="F63" s="197" t="e">
        <f>ROUND(E63/D63%,1)</f>
        <v>#DIV/0!</v>
      </c>
      <c r="G63" s="334" t="s">
        <v>14</v>
      </c>
      <c r="H63" s="85" t="s">
        <v>4</v>
      </c>
      <c r="I63" s="205"/>
      <c r="J63" s="191"/>
      <c r="K63" s="204" t="s">
        <v>39</v>
      </c>
      <c r="L63" s="197"/>
      <c r="M63" s="87">
        <f>ROUND(L63*D63,3)</f>
        <v>0</v>
      </c>
      <c r="N63" s="87">
        <f>ROUND(L63*E63,3)</f>
        <v>0</v>
      </c>
      <c r="O63" s="87"/>
      <c r="P63" s="87"/>
      <c r="Q63" s="191" t="e">
        <f t="shared" si="10"/>
        <v>#DIV/0!</v>
      </c>
      <c r="R63" s="334" t="s">
        <v>14</v>
      </c>
      <c r="S63" s="85" t="s">
        <v>4</v>
      </c>
      <c r="T63" s="87"/>
      <c r="U63" s="191"/>
      <c r="V63" s="204" t="s">
        <v>39</v>
      </c>
      <c r="W63" s="197"/>
      <c r="X63" s="197">
        <f>ROUND(O63*W63,3)</f>
        <v>0</v>
      </c>
      <c r="Y63" s="197">
        <f>ROUND(W63*P63,3)</f>
        <v>0</v>
      </c>
      <c r="Z63" s="87" t="e">
        <f t="shared" si="11"/>
        <v>#DIV/0!</v>
      </c>
      <c r="AA63" s="191" t="e">
        <f t="shared" si="12"/>
        <v>#DIV/0!</v>
      </c>
      <c r="AB63" s="199">
        <f>X63-Y63</f>
        <v>0</v>
      </c>
    </row>
    <row r="64" spans="1:28" ht="32.25" customHeight="1">
      <c r="A64" s="182"/>
      <c r="B64" s="203" t="s">
        <v>110</v>
      </c>
      <c r="C64" s="204" t="s">
        <v>11</v>
      </c>
      <c r="D64" s="87"/>
      <c r="E64" s="87"/>
      <c r="F64" s="197" t="e">
        <f>ROUND(E64/D64%,1)</f>
        <v>#DIV/0!</v>
      </c>
      <c r="G64" s="206" t="s">
        <v>96</v>
      </c>
      <c r="H64" s="85" t="e">
        <f>L64/J64</f>
        <v>#DIV/0!</v>
      </c>
      <c r="I64" s="205"/>
      <c r="J64" s="191"/>
      <c r="K64" s="334" t="s">
        <v>11</v>
      </c>
      <c r="L64" s="197"/>
      <c r="M64" s="87">
        <f>ROUND(L64*D64,2)</f>
        <v>0</v>
      </c>
      <c r="N64" s="87">
        <f>ROUND(L64*E64,2)</f>
        <v>0</v>
      </c>
      <c r="O64" s="87"/>
      <c r="P64" s="87"/>
      <c r="Q64" s="191" t="e">
        <f t="shared" si="10"/>
        <v>#DIV/0!</v>
      </c>
      <c r="R64" s="206" t="s">
        <v>96</v>
      </c>
      <c r="S64" s="85" t="e">
        <f>W64/U64</f>
        <v>#DIV/0!</v>
      </c>
      <c r="T64" s="87"/>
      <c r="U64" s="191"/>
      <c r="V64" s="334" t="s">
        <v>11</v>
      </c>
      <c r="W64" s="197"/>
      <c r="X64" s="197">
        <f>ROUND(O64*W64,2)</f>
        <v>0</v>
      </c>
      <c r="Y64" s="197">
        <f>ROUND(W64*P64,2)</f>
        <v>0</v>
      </c>
      <c r="Z64" s="87" t="e">
        <f t="shared" si="11"/>
        <v>#DIV/0!</v>
      </c>
      <c r="AA64" s="191" t="e">
        <f t="shared" si="12"/>
        <v>#DIV/0!</v>
      </c>
      <c r="AB64" s="199">
        <f>X64-Y64</f>
        <v>0</v>
      </c>
    </row>
    <row r="65" spans="1:28" ht="32.25" customHeight="1">
      <c r="A65" s="207"/>
      <c r="B65" s="203" t="s">
        <v>110</v>
      </c>
      <c r="C65" s="204" t="s">
        <v>109</v>
      </c>
      <c r="D65" s="87"/>
      <c r="E65" s="87"/>
      <c r="F65" s="191" t="e">
        <f>ROUND(E65/D65%,1)</f>
        <v>#DIV/0!</v>
      </c>
      <c r="G65" s="334" t="s">
        <v>14</v>
      </c>
      <c r="H65" s="85" t="e">
        <f>L65/J65</f>
        <v>#DIV/0!</v>
      </c>
      <c r="I65" s="205">
        <f>I64</f>
        <v>0</v>
      </c>
      <c r="J65" s="191"/>
      <c r="K65" s="204" t="s">
        <v>39</v>
      </c>
      <c r="L65" s="197"/>
      <c r="M65" s="87">
        <f>ROUND(L65*D65,2)</f>
        <v>0</v>
      </c>
      <c r="N65" s="87">
        <f>ROUND(L65*E65,2)</f>
        <v>0</v>
      </c>
      <c r="O65" s="208"/>
      <c r="P65" s="87"/>
      <c r="Q65" s="191" t="e">
        <f t="shared" si="10"/>
        <v>#DIV/0!</v>
      </c>
      <c r="R65" s="334" t="s">
        <v>14</v>
      </c>
      <c r="S65" s="85" t="e">
        <f>W65/U65</f>
        <v>#DIV/0!</v>
      </c>
      <c r="T65" s="87"/>
      <c r="U65" s="191"/>
      <c r="V65" s="204" t="s">
        <v>39</v>
      </c>
      <c r="W65" s="197"/>
      <c r="X65" s="197">
        <f>ROUND(O65*W65,2)</f>
        <v>0</v>
      </c>
      <c r="Y65" s="197">
        <f>ROUND(W65*P65,2)</f>
        <v>0</v>
      </c>
      <c r="Z65" s="87" t="e">
        <f t="shared" si="11"/>
        <v>#DIV/0!</v>
      </c>
      <c r="AA65" s="191" t="e">
        <f t="shared" si="12"/>
        <v>#DIV/0!</v>
      </c>
      <c r="AB65" s="199">
        <f>X65-Y65</f>
        <v>0</v>
      </c>
    </row>
    <row r="66" spans="1:28" ht="32.25" customHeight="1">
      <c r="A66" s="207"/>
      <c r="B66" s="203" t="s">
        <v>21</v>
      </c>
      <c r="C66" s="204" t="s">
        <v>11</v>
      </c>
      <c r="D66" s="87"/>
      <c r="E66" s="87"/>
      <c r="F66" s="191" t="e">
        <f>ROUND(E66/D66%,1)</f>
        <v>#DIV/0!</v>
      </c>
      <c r="G66" s="206" t="s">
        <v>96</v>
      </c>
      <c r="H66" s="209"/>
      <c r="I66" s="205"/>
      <c r="J66" s="191"/>
      <c r="K66" s="334" t="s">
        <v>11</v>
      </c>
      <c r="L66" s="197">
        <f>ROUND(H66*J66,5)</f>
        <v>0</v>
      </c>
      <c r="M66" s="87">
        <f>ROUND(L66*D66,2)</f>
        <v>0</v>
      </c>
      <c r="N66" s="87">
        <f>ROUND(L66*E66,2)</f>
        <v>0</v>
      </c>
      <c r="O66" s="87"/>
      <c r="P66" s="87"/>
      <c r="Q66" s="191" t="e">
        <f t="shared" si="10"/>
        <v>#DIV/0!</v>
      </c>
      <c r="R66" s="206" t="s">
        <v>96</v>
      </c>
      <c r="S66" s="209"/>
      <c r="T66" s="87"/>
      <c r="U66" s="191"/>
      <c r="V66" s="334" t="s">
        <v>11</v>
      </c>
      <c r="W66" s="197">
        <f>ROUND(S66*U66,5)</f>
        <v>0</v>
      </c>
      <c r="X66" s="197">
        <f>ROUND(O66*W66,2)</f>
        <v>0</v>
      </c>
      <c r="Y66" s="197">
        <f>ROUND(W66*P66,2)</f>
        <v>0</v>
      </c>
      <c r="Z66" s="87" t="e">
        <f t="shared" si="11"/>
        <v>#DIV/0!</v>
      </c>
      <c r="AA66" s="191" t="e">
        <f t="shared" si="12"/>
        <v>#DIV/0!</v>
      </c>
      <c r="AB66" s="199">
        <f>X66-Y66</f>
        <v>0</v>
      </c>
    </row>
    <row r="67" spans="1:28" ht="32.25" customHeight="1">
      <c r="A67" s="207"/>
      <c r="B67" s="203" t="s">
        <v>21</v>
      </c>
      <c r="C67" s="204" t="s">
        <v>109</v>
      </c>
      <c r="D67" s="87"/>
      <c r="E67" s="87"/>
      <c r="F67" s="191" t="e">
        <f>ROUND(E67/D67%,1)</f>
        <v>#DIV/0!</v>
      </c>
      <c r="G67" s="206" t="s">
        <v>14</v>
      </c>
      <c r="H67" s="85"/>
      <c r="I67" s="205">
        <f>I66</f>
        <v>0</v>
      </c>
      <c r="J67" s="191">
        <f>J66</f>
        <v>0</v>
      </c>
      <c r="K67" s="204" t="s">
        <v>39</v>
      </c>
      <c r="L67" s="197">
        <f>ROUND(H67*J67,5)</f>
        <v>0</v>
      </c>
      <c r="M67" s="87">
        <f>ROUND(L67*D67,2)</f>
        <v>0</v>
      </c>
      <c r="N67" s="87">
        <f>ROUND(L67*E67,2)</f>
        <v>0</v>
      </c>
      <c r="O67" s="87"/>
      <c r="P67" s="87"/>
      <c r="Q67" s="191" t="e">
        <f t="shared" si="10"/>
        <v>#DIV/0!</v>
      </c>
      <c r="R67" s="206" t="s">
        <v>14</v>
      </c>
      <c r="S67" s="209"/>
      <c r="T67" s="87"/>
      <c r="U67" s="191"/>
      <c r="V67" s="204" t="s">
        <v>39</v>
      </c>
      <c r="W67" s="197">
        <f>ROUND(S67*U67,5)</f>
        <v>0</v>
      </c>
      <c r="X67" s="197">
        <f>ROUND(O67*W67,2)</f>
        <v>0</v>
      </c>
      <c r="Y67" s="197">
        <f>ROUND(W67*P67,2)</f>
        <v>0</v>
      </c>
      <c r="Z67" s="87" t="e">
        <f t="shared" si="11"/>
        <v>#DIV/0!</v>
      </c>
      <c r="AA67" s="191" t="e">
        <f t="shared" si="12"/>
        <v>#DIV/0!</v>
      </c>
      <c r="AB67" s="199">
        <f>X67-Y67</f>
        <v>0</v>
      </c>
    </row>
    <row r="68" spans="1:28" ht="32.25" customHeight="1">
      <c r="A68" s="183">
        <v>3</v>
      </c>
      <c r="B68" s="541" t="s">
        <v>43</v>
      </c>
      <c r="C68" s="542"/>
      <c r="D68" s="186" t="e">
        <f>ROUND(M68/L68,5)</f>
        <v>#DIV/0!</v>
      </c>
      <c r="E68" s="186" t="e">
        <f>ROUND(N68/L68,5)</f>
        <v>#DIV/0!</v>
      </c>
      <c r="F68" s="191"/>
      <c r="G68" s="334"/>
      <c r="H68" s="210" t="e">
        <f>L68/J68</f>
        <v>#DIV/0!</v>
      </c>
      <c r="I68" s="186">
        <f>SUM(I69:I71)</f>
        <v>0</v>
      </c>
      <c r="J68" s="187">
        <f>SUM(J69:J71)</f>
        <v>0</v>
      </c>
      <c r="K68" s="185" t="str">
        <f>K69</f>
        <v>куб.м</v>
      </c>
      <c r="L68" s="189">
        <f>SUM(L69:L71)</f>
        <v>0</v>
      </c>
      <c r="M68" s="186">
        <f>SUM(M69:M71)</f>
        <v>0</v>
      </c>
      <c r="N68" s="186">
        <f>SUM(N69:N71)</f>
        <v>0</v>
      </c>
      <c r="O68" s="186" t="e">
        <f>X68/W68</f>
        <v>#DIV/0!</v>
      </c>
      <c r="P68" s="190" t="e">
        <f>Y68/W68</f>
        <v>#DIV/0!</v>
      </c>
      <c r="Q68" s="191" t="e">
        <f t="shared" si="10"/>
        <v>#DIV/0!</v>
      </c>
      <c r="R68" s="185" t="str">
        <f>R69</f>
        <v>м3/чел./мес.</v>
      </c>
      <c r="S68" s="190" t="e">
        <f>W68/U68</f>
        <v>#DIV/0!</v>
      </c>
      <c r="T68" s="186">
        <f>SUM(T69:T71)</f>
        <v>0</v>
      </c>
      <c r="U68" s="187">
        <f>SUM(U69:U71)</f>
        <v>0</v>
      </c>
      <c r="V68" s="185" t="str">
        <f>V69</f>
        <v>куб.м</v>
      </c>
      <c r="W68" s="189">
        <f>SUM(W69:W71)</f>
        <v>0</v>
      </c>
      <c r="X68" s="189">
        <f>SUM(X69:X71)</f>
        <v>0</v>
      </c>
      <c r="Y68" s="189">
        <f>SUM(Y69:Y71)</f>
        <v>0</v>
      </c>
      <c r="Z68" s="186" t="e">
        <f t="shared" si="11"/>
        <v>#DIV/0!</v>
      </c>
      <c r="AA68" s="187" t="e">
        <f t="shared" si="12"/>
        <v>#DIV/0!</v>
      </c>
      <c r="AB68" s="186">
        <f>SUM(AB69:AB71)</f>
        <v>0</v>
      </c>
    </row>
    <row r="69" spans="1:28" ht="32.25" customHeight="1">
      <c r="A69" s="183"/>
      <c r="B69" s="203" t="s">
        <v>108</v>
      </c>
      <c r="C69" s="204" t="s">
        <v>111</v>
      </c>
      <c r="D69" s="87"/>
      <c r="E69" s="87"/>
      <c r="F69" s="191" t="e">
        <f>ROUND(E69/D69%,1)</f>
        <v>#DIV/0!</v>
      </c>
      <c r="G69" s="334" t="s">
        <v>14</v>
      </c>
      <c r="H69" s="211" t="e">
        <f>L69/J69</f>
        <v>#DIV/0!</v>
      </c>
      <c r="I69" s="205"/>
      <c r="J69" s="191"/>
      <c r="K69" s="204" t="s">
        <v>39</v>
      </c>
      <c r="L69" s="197"/>
      <c r="M69" s="87">
        <f>ROUND(D69*L69,2)</f>
        <v>0</v>
      </c>
      <c r="N69" s="87">
        <f>ROUND(E69*L69,2)</f>
        <v>0</v>
      </c>
      <c r="O69" s="87"/>
      <c r="P69" s="201"/>
      <c r="Q69" s="191" t="e">
        <f t="shared" si="10"/>
        <v>#DIV/0!</v>
      </c>
      <c r="R69" s="334" t="s">
        <v>14</v>
      </c>
      <c r="S69" s="85" t="e">
        <f>W69/U69</f>
        <v>#DIV/0!</v>
      </c>
      <c r="T69" s="87"/>
      <c r="U69" s="191"/>
      <c r="V69" s="204" t="s">
        <v>39</v>
      </c>
      <c r="W69" s="197"/>
      <c r="X69" s="197">
        <f>ROUND(O69*W69,3)</f>
        <v>0</v>
      </c>
      <c r="Y69" s="197">
        <f>ROUND(W69*P69,3)</f>
        <v>0</v>
      </c>
      <c r="Z69" s="87" t="e">
        <f t="shared" si="11"/>
        <v>#DIV/0!</v>
      </c>
      <c r="AA69" s="191" t="e">
        <f t="shared" si="12"/>
        <v>#DIV/0!</v>
      </c>
      <c r="AB69" s="199">
        <f>X69-Y69</f>
        <v>0</v>
      </c>
    </row>
    <row r="70" spans="1:28" ht="32.25" customHeight="1">
      <c r="A70" s="183"/>
      <c r="B70" s="203" t="s">
        <v>110</v>
      </c>
      <c r="C70" s="204" t="s">
        <v>112</v>
      </c>
      <c r="D70" s="87"/>
      <c r="E70" s="87"/>
      <c r="F70" s="191" t="e">
        <f>ROUND(E70/D70%,1)</f>
        <v>#DIV/0!</v>
      </c>
      <c r="G70" s="334" t="s">
        <v>14</v>
      </c>
      <c r="H70" s="211" t="e">
        <f>L70/J70</f>
        <v>#DIV/0!</v>
      </c>
      <c r="I70" s="205"/>
      <c r="J70" s="191"/>
      <c r="K70" s="204" t="s">
        <v>39</v>
      </c>
      <c r="L70" s="197"/>
      <c r="M70" s="87">
        <f>ROUND(D70*L70,2)</f>
        <v>0</v>
      </c>
      <c r="N70" s="87">
        <f>ROUND(E70*L70,2)</f>
        <v>0</v>
      </c>
      <c r="O70" s="87"/>
      <c r="P70" s="201"/>
      <c r="Q70" s="191" t="e">
        <f t="shared" si="10"/>
        <v>#DIV/0!</v>
      </c>
      <c r="R70" s="334" t="s">
        <v>14</v>
      </c>
      <c r="S70" s="85" t="e">
        <f>W70/U70</f>
        <v>#DIV/0!</v>
      </c>
      <c r="T70" s="87"/>
      <c r="U70" s="191"/>
      <c r="V70" s="204" t="s">
        <v>39</v>
      </c>
      <c r="W70" s="197"/>
      <c r="X70" s="197">
        <f>ROUND(O70*W70,2)</f>
        <v>0</v>
      </c>
      <c r="Y70" s="197">
        <f>ROUND(W70*P70,2)</f>
        <v>0</v>
      </c>
      <c r="Z70" s="87" t="e">
        <f t="shared" si="11"/>
        <v>#DIV/0!</v>
      </c>
      <c r="AA70" s="191" t="e">
        <f t="shared" si="12"/>
        <v>#DIV/0!</v>
      </c>
      <c r="AB70" s="199">
        <f>X70-Y70</f>
        <v>0</v>
      </c>
    </row>
    <row r="71" spans="1:28" ht="32.25" customHeight="1">
      <c r="A71" s="182"/>
      <c r="B71" s="203" t="s">
        <v>21</v>
      </c>
      <c r="C71" s="204" t="s">
        <v>109</v>
      </c>
      <c r="D71" s="87"/>
      <c r="E71" s="87"/>
      <c r="F71" s="191" t="e">
        <f>ROUND(E71/D71%,1)</f>
        <v>#DIV/0!</v>
      </c>
      <c r="G71" s="334" t="s">
        <v>14</v>
      </c>
      <c r="H71" s="209"/>
      <c r="I71" s="205"/>
      <c r="J71" s="191"/>
      <c r="K71" s="204" t="s">
        <v>39</v>
      </c>
      <c r="L71" s="197">
        <f>ROUND(H71*J71,5)</f>
        <v>0</v>
      </c>
      <c r="M71" s="87">
        <f>ROUND(D71*L71,2)</f>
        <v>0</v>
      </c>
      <c r="N71" s="87">
        <f>ROUND(E71*L71,2)</f>
        <v>0</v>
      </c>
      <c r="O71" s="87"/>
      <c r="P71" s="201"/>
      <c r="Q71" s="191" t="e">
        <f t="shared" si="10"/>
        <v>#DIV/0!</v>
      </c>
      <c r="R71" s="334" t="s">
        <v>14</v>
      </c>
      <c r="S71" s="209"/>
      <c r="T71" s="87"/>
      <c r="U71" s="191"/>
      <c r="V71" s="204" t="s">
        <v>39</v>
      </c>
      <c r="W71" s="197">
        <f>ROUND(S71*U71,5)</f>
        <v>0</v>
      </c>
      <c r="X71" s="197">
        <f>ROUND(O71*W71,2)</f>
        <v>0</v>
      </c>
      <c r="Y71" s="197">
        <f>ROUND(W71*P71,2)</f>
        <v>0</v>
      </c>
      <c r="Z71" s="87" t="e">
        <f t="shared" si="11"/>
        <v>#DIV/0!</v>
      </c>
      <c r="AA71" s="191" t="e">
        <f t="shared" si="12"/>
        <v>#DIV/0!</v>
      </c>
      <c r="AB71" s="199">
        <f>X71-Y71</f>
        <v>0</v>
      </c>
    </row>
    <row r="72" spans="1:28" ht="32.25" customHeight="1">
      <c r="A72" s="183">
        <v>4</v>
      </c>
      <c r="B72" s="212" t="s">
        <v>88</v>
      </c>
      <c r="C72" s="204"/>
      <c r="D72" s="186" t="e">
        <f>ROUND(M72/L72,5)</f>
        <v>#DIV/0!</v>
      </c>
      <c r="E72" s="186" t="e">
        <f>ROUND(N72/L72,5)</f>
        <v>#DIV/0!</v>
      </c>
      <c r="F72" s="191"/>
      <c r="G72" s="334"/>
      <c r="H72" s="190" t="e">
        <f>L72/J72</f>
        <v>#DIV/0!</v>
      </c>
      <c r="I72" s="186">
        <f>SUM(I73:I75)</f>
        <v>0</v>
      </c>
      <c r="J72" s="187">
        <f>SUM(J73:J75)</f>
        <v>0</v>
      </c>
      <c r="K72" s="185" t="str">
        <f>K73</f>
        <v>куб.м</v>
      </c>
      <c r="L72" s="189">
        <f>SUM(L73:L75)</f>
        <v>0</v>
      </c>
      <c r="M72" s="186">
        <f>SUM(M73:M75)</f>
        <v>0</v>
      </c>
      <c r="N72" s="186">
        <f>SUM(N73:N75)</f>
        <v>0</v>
      </c>
      <c r="O72" s="186" t="e">
        <f>X72/W72</f>
        <v>#DIV/0!</v>
      </c>
      <c r="P72" s="213" t="e">
        <f>Y72/W72</f>
        <v>#DIV/0!</v>
      </c>
      <c r="Q72" s="191" t="e">
        <f t="shared" si="10"/>
        <v>#DIV/0!</v>
      </c>
      <c r="R72" s="185" t="str">
        <f>R73</f>
        <v>м3/чел./мес.</v>
      </c>
      <c r="S72" s="190" t="e">
        <f>W72/U72</f>
        <v>#DIV/0!</v>
      </c>
      <c r="T72" s="186">
        <f>SUM(T73:T75)</f>
        <v>0</v>
      </c>
      <c r="U72" s="187">
        <f>SUM(U73:U75)</f>
        <v>0</v>
      </c>
      <c r="V72" s="185" t="str">
        <f>K72</f>
        <v>куб.м</v>
      </c>
      <c r="W72" s="189">
        <f>SUM(W73:W75)</f>
        <v>0</v>
      </c>
      <c r="X72" s="189">
        <f>SUM(X73:X75)</f>
        <v>0</v>
      </c>
      <c r="Y72" s="189">
        <f>SUM(Y73:Y75)</f>
        <v>0</v>
      </c>
      <c r="Z72" s="186" t="e">
        <f t="shared" si="11"/>
        <v>#DIV/0!</v>
      </c>
      <c r="AA72" s="187" t="e">
        <f t="shared" si="12"/>
        <v>#DIV/0!</v>
      </c>
      <c r="AB72" s="186">
        <f>SUM(AB73:AB75)</f>
        <v>0</v>
      </c>
    </row>
    <row r="73" spans="1:28" ht="32.25" customHeight="1">
      <c r="A73" s="183"/>
      <c r="B73" s="203" t="s">
        <v>108</v>
      </c>
      <c r="C73" s="204" t="s">
        <v>111</v>
      </c>
      <c r="D73" s="87"/>
      <c r="E73" s="87"/>
      <c r="F73" s="191" t="e">
        <f>ROUND(E73/D73%,1)</f>
        <v>#DIV/0!</v>
      </c>
      <c r="G73" s="334" t="s">
        <v>14</v>
      </c>
      <c r="H73" s="85" t="e">
        <f>L73/J73</f>
        <v>#DIV/0!</v>
      </c>
      <c r="I73" s="205"/>
      <c r="J73" s="191"/>
      <c r="K73" s="204" t="s">
        <v>39</v>
      </c>
      <c r="L73" s="197"/>
      <c r="M73" s="87">
        <f>ROUND(D73*L73,2)</f>
        <v>0</v>
      </c>
      <c r="N73" s="87">
        <f>ROUND(E73*L73,2)</f>
        <v>0</v>
      </c>
      <c r="O73" s="87"/>
      <c r="P73" s="87"/>
      <c r="Q73" s="191" t="e">
        <f t="shared" si="10"/>
        <v>#DIV/0!</v>
      </c>
      <c r="R73" s="334" t="s">
        <v>14</v>
      </c>
      <c r="S73" s="85" t="e">
        <f>W73/U73</f>
        <v>#DIV/0!</v>
      </c>
      <c r="T73" s="87"/>
      <c r="U73" s="191"/>
      <c r="V73" s="204" t="s">
        <v>39</v>
      </c>
      <c r="W73" s="197"/>
      <c r="X73" s="197">
        <f>ROUND(O73*W73,3)</f>
        <v>0</v>
      </c>
      <c r="Y73" s="197">
        <f>ROUND(W73*P73,3)</f>
        <v>0</v>
      </c>
      <c r="Z73" s="87" t="e">
        <f t="shared" si="11"/>
        <v>#DIV/0!</v>
      </c>
      <c r="AA73" s="191" t="e">
        <f t="shared" si="12"/>
        <v>#DIV/0!</v>
      </c>
      <c r="AB73" s="199">
        <f aca="true" t="shared" si="13" ref="AB73:AB78">X73-Y73</f>
        <v>0</v>
      </c>
    </row>
    <row r="74" spans="1:28" ht="32.25" customHeight="1">
      <c r="A74" s="183"/>
      <c r="B74" s="203" t="s">
        <v>110</v>
      </c>
      <c r="C74" s="204" t="s">
        <v>112</v>
      </c>
      <c r="D74" s="87"/>
      <c r="E74" s="87"/>
      <c r="F74" s="191" t="e">
        <f>ROUND(E74/D74%,1)</f>
        <v>#DIV/0!</v>
      </c>
      <c r="G74" s="334" t="s">
        <v>14</v>
      </c>
      <c r="H74" s="85" t="e">
        <f>L74/J74</f>
        <v>#DIV/0!</v>
      </c>
      <c r="I74" s="205"/>
      <c r="J74" s="191"/>
      <c r="K74" s="204" t="s">
        <v>39</v>
      </c>
      <c r="L74" s="197"/>
      <c r="M74" s="87">
        <f>ROUND(D74*L74,2)</f>
        <v>0</v>
      </c>
      <c r="N74" s="87">
        <f>ROUND(E74*L74,2)</f>
        <v>0</v>
      </c>
      <c r="O74" s="87"/>
      <c r="P74" s="87"/>
      <c r="Q74" s="191" t="e">
        <f t="shared" si="10"/>
        <v>#DIV/0!</v>
      </c>
      <c r="R74" s="334" t="s">
        <v>14</v>
      </c>
      <c r="S74" s="85" t="e">
        <f>W74/U74</f>
        <v>#DIV/0!</v>
      </c>
      <c r="T74" s="87"/>
      <c r="U74" s="191"/>
      <c r="V74" s="204" t="s">
        <v>39</v>
      </c>
      <c r="W74" s="197"/>
      <c r="X74" s="197">
        <f>ROUND(O74*W74,2)</f>
        <v>0</v>
      </c>
      <c r="Y74" s="197">
        <f>ROUND(W74*P74,2)</f>
        <v>0</v>
      </c>
      <c r="Z74" s="87" t="e">
        <f t="shared" si="11"/>
        <v>#DIV/0!</v>
      </c>
      <c r="AA74" s="191" t="e">
        <f t="shared" si="12"/>
        <v>#DIV/0!</v>
      </c>
      <c r="AB74" s="199">
        <f t="shared" si="13"/>
        <v>0</v>
      </c>
    </row>
    <row r="75" spans="1:28" ht="32.25" customHeight="1">
      <c r="A75" s="182"/>
      <c r="B75" s="203" t="s">
        <v>13</v>
      </c>
      <c r="C75" s="204" t="s">
        <v>109</v>
      </c>
      <c r="D75" s="87"/>
      <c r="E75" s="87"/>
      <c r="F75" s="191" t="e">
        <f>ROUND(E75/D75%,1)</f>
        <v>#DIV/0!</v>
      </c>
      <c r="G75" s="334" t="s">
        <v>14</v>
      </c>
      <c r="H75" s="211"/>
      <c r="I75" s="205"/>
      <c r="J75" s="191"/>
      <c r="K75" s="204" t="s">
        <v>39</v>
      </c>
      <c r="L75" s="197">
        <f>ROUND(J75*H75,5)</f>
        <v>0</v>
      </c>
      <c r="M75" s="87">
        <f>ROUND(D75*L75,2)</f>
        <v>0</v>
      </c>
      <c r="N75" s="87">
        <f>ROUND(E75*L75,2)</f>
        <v>0</v>
      </c>
      <c r="O75" s="87"/>
      <c r="P75" s="87"/>
      <c r="Q75" s="191" t="e">
        <f t="shared" si="10"/>
        <v>#DIV/0!</v>
      </c>
      <c r="R75" s="334" t="s">
        <v>14</v>
      </c>
      <c r="S75" s="209"/>
      <c r="T75" s="87"/>
      <c r="U75" s="191"/>
      <c r="V75" s="204" t="s">
        <v>39</v>
      </c>
      <c r="W75" s="197">
        <f>ROUND(S75*U75,5)</f>
        <v>0</v>
      </c>
      <c r="X75" s="197">
        <f>ROUND(O75*W75,2)</f>
        <v>0</v>
      </c>
      <c r="Y75" s="197">
        <f>ROUND(W75*P75,2)</f>
        <v>0</v>
      </c>
      <c r="Z75" s="87" t="e">
        <f t="shared" si="11"/>
        <v>#DIV/0!</v>
      </c>
      <c r="AA75" s="191" t="e">
        <f t="shared" si="12"/>
        <v>#DIV/0!</v>
      </c>
      <c r="AB75" s="199">
        <f t="shared" si="13"/>
        <v>0</v>
      </c>
    </row>
    <row r="76" spans="1:28" ht="32.25" customHeight="1">
      <c r="A76" s="183">
        <v>5</v>
      </c>
      <c r="B76" s="212" t="s">
        <v>136</v>
      </c>
      <c r="C76" s="204"/>
      <c r="D76" s="213" t="e">
        <f>ROUND(M76/L76,5)</f>
        <v>#DIV/0!</v>
      </c>
      <c r="E76" s="213" t="e">
        <f>ROUND(N76/L76,5)</f>
        <v>#DIV/0!</v>
      </c>
      <c r="F76" s="191"/>
      <c r="G76" s="334"/>
      <c r="H76" s="190" t="e">
        <f>L76/J76</f>
        <v>#DIV/0!</v>
      </c>
      <c r="I76" s="186">
        <f>I59</f>
        <v>0</v>
      </c>
      <c r="J76" s="187">
        <f>SUM(J77)</f>
        <v>0</v>
      </c>
      <c r="K76" s="185" t="str">
        <f>K77</f>
        <v>квт.час</v>
      </c>
      <c r="L76" s="189">
        <f>SUM(L77:L77)</f>
        <v>0</v>
      </c>
      <c r="M76" s="186">
        <f>SUM(M77:M77)</f>
        <v>0</v>
      </c>
      <c r="N76" s="186">
        <f>SUM(N77:N77)</f>
        <v>0</v>
      </c>
      <c r="O76" s="213" t="e">
        <f>X76/W76</f>
        <v>#DIV/0!</v>
      </c>
      <c r="P76" s="213" t="e">
        <f>Y76/W76</f>
        <v>#DIV/0!</v>
      </c>
      <c r="Q76" s="191" t="e">
        <f>ROUND(P76/O76%,1)</f>
        <v>#DIV/0!</v>
      </c>
      <c r="R76" s="185" t="str">
        <f>R77</f>
        <v>квт.час/чел./мес.</v>
      </c>
      <c r="S76" s="190" t="e">
        <f>W76/U76</f>
        <v>#DIV/0!</v>
      </c>
      <c r="T76" s="186">
        <f>T59</f>
        <v>0</v>
      </c>
      <c r="U76" s="187">
        <f>SUM(U77:U77)</f>
        <v>0</v>
      </c>
      <c r="V76" s="185" t="str">
        <f>V77</f>
        <v>квт.час</v>
      </c>
      <c r="W76" s="189">
        <f>SUM(W77:W77)</f>
        <v>0</v>
      </c>
      <c r="X76" s="189">
        <f>SUM(X77:X77)</f>
        <v>0</v>
      </c>
      <c r="Y76" s="189">
        <f>SUM(Y77:Y77)</f>
        <v>0</v>
      </c>
      <c r="Z76" s="87" t="e">
        <f>ROUND(X76/M76%,1)</f>
        <v>#DIV/0!</v>
      </c>
      <c r="AA76" s="191" t="e">
        <f>ROUND(Y76/N76%,1)</f>
        <v>#DIV/0!</v>
      </c>
      <c r="AB76" s="199">
        <f t="shared" si="13"/>
        <v>0</v>
      </c>
    </row>
    <row r="77" spans="1:28" ht="32.25" customHeight="1">
      <c r="A77" s="182"/>
      <c r="B77" s="203" t="s">
        <v>15</v>
      </c>
      <c r="C77" s="204" t="s">
        <v>16</v>
      </c>
      <c r="D77" s="87"/>
      <c r="E77" s="87"/>
      <c r="F77" s="191" t="e">
        <f>ROUND(E77/D77%,1)</f>
        <v>#DIV/0!</v>
      </c>
      <c r="G77" s="334" t="s">
        <v>17</v>
      </c>
      <c r="H77" s="85"/>
      <c r="I77" s="87"/>
      <c r="J77" s="191"/>
      <c r="K77" s="204" t="s">
        <v>16</v>
      </c>
      <c r="L77" s="215">
        <f>ROUND(J77*H77,5)</f>
        <v>0</v>
      </c>
      <c r="M77" s="87">
        <f>ROUND(D77*L77,2)</f>
        <v>0</v>
      </c>
      <c r="N77" s="87">
        <f>ROUND(E77*L77,2)</f>
        <v>0</v>
      </c>
      <c r="O77" s="87"/>
      <c r="P77" s="87"/>
      <c r="Q77" s="191" t="e">
        <f>ROUND(P77/O77%,1)</f>
        <v>#DIV/0!</v>
      </c>
      <c r="R77" s="334" t="s">
        <v>17</v>
      </c>
      <c r="S77" s="85"/>
      <c r="T77" s="87"/>
      <c r="U77" s="191"/>
      <c r="V77" s="204" t="s">
        <v>16</v>
      </c>
      <c r="W77" s="197">
        <f>ROUND(U77*S77,5)</f>
        <v>0</v>
      </c>
      <c r="X77" s="197">
        <f>ROUND(O77*W77,2)</f>
        <v>0</v>
      </c>
      <c r="Y77" s="197">
        <f>ROUND(P77*W77,2)</f>
        <v>0</v>
      </c>
      <c r="Z77" s="87" t="e">
        <f>ROUND(X77/M77%,1)</f>
        <v>#DIV/0!</v>
      </c>
      <c r="AA77" s="191" t="e">
        <f>ROUND(Y77/N77%,1)</f>
        <v>#DIV/0!</v>
      </c>
      <c r="AB77" s="199">
        <f t="shared" si="13"/>
        <v>0</v>
      </c>
    </row>
    <row r="78" spans="1:28" ht="32.25" customHeight="1">
      <c r="A78" s="183">
        <v>6</v>
      </c>
      <c r="B78" s="528" t="s">
        <v>203</v>
      </c>
      <c r="C78" s="529" t="s">
        <v>204</v>
      </c>
      <c r="D78" s="530"/>
      <c r="E78" s="530"/>
      <c r="F78" s="531" t="e">
        <f>ROUND(E78/D78%,1)</f>
        <v>#DIV/0!</v>
      </c>
      <c r="G78" s="539" t="s">
        <v>14</v>
      </c>
      <c r="H78" s="532"/>
      <c r="I78" s="531"/>
      <c r="J78" s="531"/>
      <c r="K78" s="533" t="s">
        <v>205</v>
      </c>
      <c r="L78" s="534">
        <f>ROUND(H78*J78*6/1000,5)</f>
        <v>0</v>
      </c>
      <c r="M78" s="535">
        <f>ROUND(D78*L78,3)</f>
        <v>0</v>
      </c>
      <c r="N78" s="535">
        <f>ROUND(E78*L78,3)</f>
        <v>0</v>
      </c>
      <c r="O78" s="530"/>
      <c r="P78" s="530"/>
      <c r="Q78" s="531" t="e">
        <f>ROUND(P78/O78%,1)</f>
        <v>#DIV/0!</v>
      </c>
      <c r="R78" s="539" t="s">
        <v>14</v>
      </c>
      <c r="S78" s="530"/>
      <c r="T78" s="531"/>
      <c r="U78" s="531"/>
      <c r="V78" s="536" t="s">
        <v>191</v>
      </c>
      <c r="W78" s="534">
        <f>ROUND(S78*U78*6/1000,5)</f>
        <v>0</v>
      </c>
      <c r="X78" s="535">
        <v>0</v>
      </c>
      <c r="Y78" s="535">
        <v>0</v>
      </c>
      <c r="Z78" s="531" t="e">
        <f>ROUND(X78/M78,4)</f>
        <v>#DIV/0!</v>
      </c>
      <c r="AA78" s="531" t="e">
        <f>ROUND(Y78/N78,4)</f>
        <v>#DIV/0!</v>
      </c>
      <c r="AB78" s="538">
        <f t="shared" si="13"/>
        <v>0</v>
      </c>
    </row>
    <row r="79" spans="1:28" ht="32.25" customHeight="1">
      <c r="A79" s="216"/>
      <c r="B79" s="217" t="s">
        <v>3</v>
      </c>
      <c r="C79" s="218" t="s">
        <v>4</v>
      </c>
      <c r="D79" s="148" t="s">
        <v>4</v>
      </c>
      <c r="E79" s="148" t="s">
        <v>4</v>
      </c>
      <c r="F79" s="147" t="s">
        <v>4</v>
      </c>
      <c r="G79" s="218" t="s">
        <v>4</v>
      </c>
      <c r="H79" s="150" t="s">
        <v>4</v>
      </c>
      <c r="I79" s="148" t="s">
        <v>4</v>
      </c>
      <c r="J79" s="147" t="s">
        <v>4</v>
      </c>
      <c r="K79" s="218" t="s">
        <v>4</v>
      </c>
      <c r="L79" s="219" t="s">
        <v>4</v>
      </c>
      <c r="M79" s="148">
        <f>M59+M62+M68+M72+M76</f>
        <v>0</v>
      </c>
      <c r="N79" s="148">
        <f>N59+N62+N68+N72+N76</f>
        <v>0</v>
      </c>
      <c r="O79" s="148" t="s">
        <v>4</v>
      </c>
      <c r="P79" s="148" t="s">
        <v>4</v>
      </c>
      <c r="Q79" s="147" t="s">
        <v>4</v>
      </c>
      <c r="R79" s="218" t="s">
        <v>4</v>
      </c>
      <c r="S79" s="150" t="s">
        <v>4</v>
      </c>
      <c r="T79" s="148" t="s">
        <v>4</v>
      </c>
      <c r="U79" s="147" t="s">
        <v>4</v>
      </c>
      <c r="V79" s="218" t="s">
        <v>4</v>
      </c>
      <c r="W79" s="219" t="s">
        <v>4</v>
      </c>
      <c r="X79" s="219">
        <f>X59+X62+X68+X72+X76</f>
        <v>0</v>
      </c>
      <c r="Y79" s="219">
        <f>Y59+Y62+Y68+Y72+Y76</f>
        <v>0</v>
      </c>
      <c r="Z79" s="186" t="e">
        <f>ROUND(X79/M79%,1)</f>
        <v>#DIV/0!</v>
      </c>
      <c r="AA79" s="187" t="e">
        <f>Y79/N79%</f>
        <v>#DIV/0!</v>
      </c>
      <c r="AB79" s="148">
        <f>AB59+AB62+AB68+AB72+AB76</f>
        <v>0</v>
      </c>
    </row>
    <row r="80" spans="1:28" ht="32.25" customHeight="1" thickBot="1">
      <c r="A80" s="220"/>
      <c r="B80" s="221" t="s">
        <v>18</v>
      </c>
      <c r="C80" s="222" t="s">
        <v>4</v>
      </c>
      <c r="D80" s="223" t="s">
        <v>4</v>
      </c>
      <c r="E80" s="223" t="s">
        <v>4</v>
      </c>
      <c r="F80" s="224" t="s">
        <v>4</v>
      </c>
      <c r="G80" s="225" t="s">
        <v>4</v>
      </c>
      <c r="H80" s="226" t="s">
        <v>4</v>
      </c>
      <c r="I80" s="223" t="s">
        <v>4</v>
      </c>
      <c r="J80" s="224" t="s">
        <v>4</v>
      </c>
      <c r="K80" s="225" t="s">
        <v>4</v>
      </c>
      <c r="L80" s="227" t="s">
        <v>4</v>
      </c>
      <c r="M80" s="223" t="s">
        <v>4</v>
      </c>
      <c r="N80" s="223" t="s">
        <v>4</v>
      </c>
      <c r="O80" s="223" t="s">
        <v>4</v>
      </c>
      <c r="P80" s="223" t="s">
        <v>4</v>
      </c>
      <c r="Q80" s="224" t="s">
        <v>4</v>
      </c>
      <c r="R80" s="225" t="s">
        <v>4</v>
      </c>
      <c r="S80" s="226" t="s">
        <v>4</v>
      </c>
      <c r="T80" s="223" t="s">
        <v>4</v>
      </c>
      <c r="U80" s="224" t="s">
        <v>4</v>
      </c>
      <c r="V80" s="225" t="s">
        <v>4</v>
      </c>
      <c r="W80" s="227" t="s">
        <v>4</v>
      </c>
      <c r="X80" s="227" t="s">
        <v>4</v>
      </c>
      <c r="Y80" s="227">
        <f>ROUND(N79*1.062,2)</f>
        <v>0</v>
      </c>
      <c r="Z80" s="223" t="s">
        <v>4</v>
      </c>
      <c r="AA80" s="228" t="e">
        <f>ROUND(Y80/N79%,2)</f>
        <v>#DIV/0!</v>
      </c>
      <c r="AB80" s="229">
        <f>X79-Y80</f>
        <v>0</v>
      </c>
    </row>
    <row r="81" spans="1:28" ht="21.75" customHeight="1">
      <c r="A81" s="371"/>
      <c r="B81" s="546" t="s">
        <v>141</v>
      </c>
      <c r="C81" s="547"/>
      <c r="D81" s="547"/>
      <c r="E81" s="547"/>
      <c r="F81" s="231"/>
      <c r="G81" s="232"/>
      <c r="H81" s="233"/>
      <c r="I81" s="154"/>
      <c r="J81" s="231"/>
      <c r="K81" s="232"/>
      <c r="L81" s="155"/>
      <c r="M81" s="154"/>
      <c r="N81" s="154"/>
      <c r="O81" s="154"/>
      <c r="P81" s="154"/>
      <c r="Q81" s="231"/>
      <c r="R81" s="232"/>
      <c r="S81" s="233"/>
      <c r="T81" s="154"/>
      <c r="U81" s="231"/>
      <c r="V81" s="232"/>
      <c r="W81" s="155"/>
      <c r="X81" s="155"/>
      <c r="Y81" s="155"/>
      <c r="Z81" s="154"/>
      <c r="AA81" s="372"/>
      <c r="AB81" s="154"/>
    </row>
    <row r="82" spans="1:28" ht="32.25" customHeight="1">
      <c r="A82" s="183">
        <v>1</v>
      </c>
      <c r="B82" s="184" t="s">
        <v>19</v>
      </c>
      <c r="C82" s="185" t="s">
        <v>11</v>
      </c>
      <c r="D82" s="186" t="e">
        <f>ROUND(M82/L82,5)</f>
        <v>#DIV/0!</v>
      </c>
      <c r="E82" s="186" t="e">
        <f>ROUND(N82/L82,5)</f>
        <v>#DIV/0!</v>
      </c>
      <c r="F82" s="187" t="e">
        <f>ROUND(E82/D82%,1)</f>
        <v>#DIV/0!</v>
      </c>
      <c r="G82" s="185" t="s">
        <v>12</v>
      </c>
      <c r="H82" s="188" t="e">
        <f>L82/I82</f>
        <v>#DIV/0!</v>
      </c>
      <c r="I82" s="186">
        <f>SUM(I83:I84)</f>
        <v>0</v>
      </c>
      <c r="J82" s="187">
        <f>SUM(J83:J84)</f>
        <v>0</v>
      </c>
      <c r="K82" s="185" t="str">
        <f>K83</f>
        <v>Гкал</v>
      </c>
      <c r="L82" s="189">
        <f>SUM(L83:L84)</f>
        <v>0</v>
      </c>
      <c r="M82" s="186">
        <f>SUM(M83:M84)</f>
        <v>0</v>
      </c>
      <c r="N82" s="186">
        <f>SUM(N83:N84)</f>
        <v>0</v>
      </c>
      <c r="O82" s="186" t="e">
        <f>X82/W82</f>
        <v>#DIV/0!</v>
      </c>
      <c r="P82" s="190" t="e">
        <f>Y82/W82</f>
        <v>#DIV/0!</v>
      </c>
      <c r="Q82" s="191" t="e">
        <f aca="true" t="shared" si="14" ref="Q82:Q98">ROUND(P82/O82%,1)</f>
        <v>#DIV/0!</v>
      </c>
      <c r="R82" s="185" t="str">
        <f>G82</f>
        <v>Гкал/м2/мес.</v>
      </c>
      <c r="S82" s="192" t="e">
        <f>W82/T82</f>
        <v>#DIV/0!</v>
      </c>
      <c r="T82" s="186">
        <f>SUM(T83:T84)</f>
        <v>0</v>
      </c>
      <c r="U82" s="187">
        <f>SUM(U83:U84)</f>
        <v>0</v>
      </c>
      <c r="V82" s="185" t="str">
        <f>K82</f>
        <v>Гкал</v>
      </c>
      <c r="W82" s="189">
        <f>SUM(W83:W84)</f>
        <v>0</v>
      </c>
      <c r="X82" s="189">
        <f>SUM(X83:X84)</f>
        <v>0</v>
      </c>
      <c r="Y82" s="189">
        <f>SUM(Y83:Y84)</f>
        <v>0</v>
      </c>
      <c r="Z82" s="186" t="e">
        <f aca="true" t="shared" si="15" ref="Z82:Z98">ROUND(X82/M82%,1)</f>
        <v>#DIV/0!</v>
      </c>
      <c r="AA82" s="187" t="e">
        <f aca="true" t="shared" si="16" ref="AA82:AA98">ROUND(Y82/N82%,1)</f>
        <v>#DIV/0!</v>
      </c>
      <c r="AB82" s="193">
        <f>SUM(AB83:AB84)</f>
        <v>0</v>
      </c>
    </row>
    <row r="83" spans="1:28" ht="32.25" customHeight="1">
      <c r="A83" s="182"/>
      <c r="B83" s="194" t="s">
        <v>76</v>
      </c>
      <c r="C83" s="344" t="s">
        <v>11</v>
      </c>
      <c r="D83" s="87"/>
      <c r="E83" s="195"/>
      <c r="F83" s="191" t="e">
        <f>ROUND(E83/D83%,1)</f>
        <v>#DIV/0!</v>
      </c>
      <c r="G83" s="344" t="s">
        <v>12</v>
      </c>
      <c r="H83" s="196" t="e">
        <f>L83/I83</f>
        <v>#DIV/0!</v>
      </c>
      <c r="I83" s="87"/>
      <c r="J83" s="191"/>
      <c r="K83" s="344" t="s">
        <v>11</v>
      </c>
      <c r="L83" s="197"/>
      <c r="M83" s="87">
        <f>ROUND(L83*D83,2)</f>
        <v>0</v>
      </c>
      <c r="N83" s="87">
        <f>ROUND(L83*E83,2)</f>
        <v>0</v>
      </c>
      <c r="O83" s="87"/>
      <c r="P83" s="85"/>
      <c r="Q83" s="191" t="e">
        <f t="shared" si="14"/>
        <v>#DIV/0!</v>
      </c>
      <c r="R83" s="344" t="s">
        <v>12</v>
      </c>
      <c r="S83" s="198" t="e">
        <f>W83/T83</f>
        <v>#DIV/0!</v>
      </c>
      <c r="T83" s="87"/>
      <c r="U83" s="191"/>
      <c r="V83" s="344" t="s">
        <v>11</v>
      </c>
      <c r="W83" s="197"/>
      <c r="X83" s="197">
        <f>ROUND(W83*O83,2)</f>
        <v>0</v>
      </c>
      <c r="Y83" s="197">
        <f>ROUND(W83*P83,2)</f>
        <v>0</v>
      </c>
      <c r="Z83" s="186" t="e">
        <f t="shared" si="15"/>
        <v>#DIV/0!</v>
      </c>
      <c r="AA83" s="187" t="e">
        <f t="shared" si="16"/>
        <v>#DIV/0!</v>
      </c>
      <c r="AB83" s="199">
        <f>X83-Y83</f>
        <v>0</v>
      </c>
    </row>
    <row r="84" spans="1:28" ht="32.25" customHeight="1">
      <c r="A84" s="182"/>
      <c r="B84" s="194" t="s">
        <v>77</v>
      </c>
      <c r="C84" s="344" t="s">
        <v>11</v>
      </c>
      <c r="D84" s="87"/>
      <c r="E84" s="87"/>
      <c r="F84" s="191" t="e">
        <f>ROUND(E84/D84%,1)</f>
        <v>#DIV/0!</v>
      </c>
      <c r="G84" s="344" t="s">
        <v>12</v>
      </c>
      <c r="H84" s="200"/>
      <c r="I84" s="87"/>
      <c r="J84" s="191"/>
      <c r="K84" s="344" t="s">
        <v>11</v>
      </c>
      <c r="L84" s="197">
        <f>ROUND(H84*I84,5)</f>
        <v>0</v>
      </c>
      <c r="M84" s="87">
        <f>ROUND(L84*D84,2)</f>
        <v>0</v>
      </c>
      <c r="N84" s="87">
        <f>ROUND(L84*E84,2)</f>
        <v>0</v>
      </c>
      <c r="O84" s="87"/>
      <c r="P84" s="201"/>
      <c r="Q84" s="191" t="e">
        <f t="shared" si="14"/>
        <v>#DIV/0!</v>
      </c>
      <c r="R84" s="344" t="s">
        <v>12</v>
      </c>
      <c r="S84" s="202"/>
      <c r="T84" s="87"/>
      <c r="U84" s="191"/>
      <c r="V84" s="344" t="s">
        <v>11</v>
      </c>
      <c r="W84" s="197">
        <f>ROUND(S84*T84,5)</f>
        <v>0</v>
      </c>
      <c r="X84" s="197">
        <f>ROUND(W84*O84,2)</f>
        <v>0</v>
      </c>
      <c r="Y84" s="197">
        <f>ROUND(W84*P84,2)</f>
        <v>0</v>
      </c>
      <c r="Z84" s="186" t="e">
        <f t="shared" si="15"/>
        <v>#DIV/0!</v>
      </c>
      <c r="AA84" s="187" t="e">
        <f t="shared" si="16"/>
        <v>#DIV/0!</v>
      </c>
      <c r="AB84" s="199">
        <f>X84-Y84</f>
        <v>0</v>
      </c>
    </row>
    <row r="85" spans="1:28" ht="32.25" customHeight="1">
      <c r="A85" s="183">
        <v>2</v>
      </c>
      <c r="B85" s="540" t="s">
        <v>20</v>
      </c>
      <c r="C85" s="540"/>
      <c r="D85" s="186" t="e">
        <f>ROUND(M85/L85,5)</f>
        <v>#DIV/0!</v>
      </c>
      <c r="E85" s="186" t="e">
        <f>ROUND(N85/L85,5)</f>
        <v>#DIV/0!</v>
      </c>
      <c r="F85" s="187"/>
      <c r="G85" s="185"/>
      <c r="H85" s="190" t="e">
        <f>L85/J85</f>
        <v>#DIV/0!</v>
      </c>
      <c r="I85" s="186">
        <f>SUM(I86:I89)</f>
        <v>0</v>
      </c>
      <c r="J85" s="187">
        <f>SUM(J86:J89)</f>
        <v>0</v>
      </c>
      <c r="K85" s="185" t="str">
        <f>K86</f>
        <v>куб.м</v>
      </c>
      <c r="L85" s="189">
        <f>L86+L88+L90</f>
        <v>0</v>
      </c>
      <c r="M85" s="186">
        <f>SUM(M86:M90)</f>
        <v>0</v>
      </c>
      <c r="N85" s="186">
        <f>SUM(N86:N90)</f>
        <v>0</v>
      </c>
      <c r="O85" s="186" t="e">
        <f>X85/W85</f>
        <v>#DIV/0!</v>
      </c>
      <c r="P85" s="186" t="e">
        <f>Y85/W85</f>
        <v>#DIV/0!</v>
      </c>
      <c r="Q85" s="191" t="e">
        <f t="shared" si="14"/>
        <v>#DIV/0!</v>
      </c>
      <c r="R85" s="185" t="str">
        <f>R86</f>
        <v>м3/чел./мес.</v>
      </c>
      <c r="S85" s="190" t="e">
        <f>W85/U85</f>
        <v>#DIV/0!</v>
      </c>
      <c r="T85" s="186">
        <f>SUM(T86:T89)</f>
        <v>0</v>
      </c>
      <c r="U85" s="187">
        <f>SUM(U86:U89)</f>
        <v>0</v>
      </c>
      <c r="V85" s="185" t="str">
        <f>K85</f>
        <v>куб.м</v>
      </c>
      <c r="W85" s="189">
        <f>W86+W88+W90</f>
        <v>0</v>
      </c>
      <c r="X85" s="189">
        <f>SUM(X86:X90)</f>
        <v>0</v>
      </c>
      <c r="Y85" s="189">
        <f>SUM(Y86:Y90)</f>
        <v>0</v>
      </c>
      <c r="Z85" s="186" t="e">
        <f t="shared" si="15"/>
        <v>#DIV/0!</v>
      </c>
      <c r="AA85" s="187" t="e">
        <f t="shared" si="16"/>
        <v>#DIV/0!</v>
      </c>
      <c r="AB85" s="193">
        <f>SUM(AB86:AB90)</f>
        <v>0</v>
      </c>
    </row>
    <row r="86" spans="1:28" ht="32.25" customHeight="1">
      <c r="A86" s="182"/>
      <c r="B86" s="203" t="s">
        <v>108</v>
      </c>
      <c r="C86" s="204" t="s">
        <v>109</v>
      </c>
      <c r="D86" s="87"/>
      <c r="E86" s="87"/>
      <c r="F86" s="197" t="e">
        <f>ROUND(E86/D86%,1)</f>
        <v>#DIV/0!</v>
      </c>
      <c r="G86" s="344" t="s">
        <v>14</v>
      </c>
      <c r="H86" s="85" t="s">
        <v>4</v>
      </c>
      <c r="I86" s="205"/>
      <c r="J86" s="191"/>
      <c r="K86" s="204" t="s">
        <v>39</v>
      </c>
      <c r="L86" s="197"/>
      <c r="M86" s="87">
        <f>ROUND(L86*D86,3)</f>
        <v>0</v>
      </c>
      <c r="N86" s="87">
        <f>ROUND(L86*E86,3)</f>
        <v>0</v>
      </c>
      <c r="O86" s="87"/>
      <c r="P86" s="87"/>
      <c r="Q86" s="191" t="e">
        <f t="shared" si="14"/>
        <v>#DIV/0!</v>
      </c>
      <c r="R86" s="344" t="s">
        <v>14</v>
      </c>
      <c r="S86" s="85" t="s">
        <v>4</v>
      </c>
      <c r="T86" s="87"/>
      <c r="U86" s="191"/>
      <c r="V86" s="204" t="s">
        <v>39</v>
      </c>
      <c r="W86" s="197"/>
      <c r="X86" s="197">
        <f>ROUND(O86*W86,3)</f>
        <v>0</v>
      </c>
      <c r="Y86" s="197">
        <f>ROUND(W86*P86,3)</f>
        <v>0</v>
      </c>
      <c r="Z86" s="87" t="e">
        <f t="shared" si="15"/>
        <v>#DIV/0!</v>
      </c>
      <c r="AA86" s="191" t="e">
        <f t="shared" si="16"/>
        <v>#DIV/0!</v>
      </c>
      <c r="AB86" s="199">
        <f>X86-Y86</f>
        <v>0</v>
      </c>
    </row>
    <row r="87" spans="1:28" ht="32.25" customHeight="1">
      <c r="A87" s="182"/>
      <c r="B87" s="203" t="s">
        <v>110</v>
      </c>
      <c r="C87" s="204" t="s">
        <v>11</v>
      </c>
      <c r="D87" s="87"/>
      <c r="E87" s="87"/>
      <c r="F87" s="197" t="e">
        <f>ROUND(E87/D87%,1)</f>
        <v>#DIV/0!</v>
      </c>
      <c r="G87" s="206" t="s">
        <v>96</v>
      </c>
      <c r="H87" s="85" t="e">
        <f>L87/J87</f>
        <v>#DIV/0!</v>
      </c>
      <c r="I87" s="205"/>
      <c r="J87" s="191"/>
      <c r="K87" s="344" t="s">
        <v>11</v>
      </c>
      <c r="L87" s="197"/>
      <c r="M87" s="87">
        <f>ROUND(L87*D87,2)</f>
        <v>0</v>
      </c>
      <c r="N87" s="87">
        <f>ROUND(L87*E87,2)</f>
        <v>0</v>
      </c>
      <c r="O87" s="87"/>
      <c r="P87" s="87"/>
      <c r="Q87" s="191" t="e">
        <f t="shared" si="14"/>
        <v>#DIV/0!</v>
      </c>
      <c r="R87" s="206" t="s">
        <v>96</v>
      </c>
      <c r="S87" s="85" t="e">
        <f>W87/U87</f>
        <v>#DIV/0!</v>
      </c>
      <c r="T87" s="87"/>
      <c r="U87" s="191"/>
      <c r="V87" s="344" t="s">
        <v>11</v>
      </c>
      <c r="W87" s="197"/>
      <c r="X87" s="197">
        <f>ROUND(O87*W87,2)</f>
        <v>0</v>
      </c>
      <c r="Y87" s="197">
        <f>ROUND(W87*P87,2)</f>
        <v>0</v>
      </c>
      <c r="Z87" s="87" t="e">
        <f t="shared" si="15"/>
        <v>#DIV/0!</v>
      </c>
      <c r="AA87" s="191" t="e">
        <f t="shared" si="16"/>
        <v>#DIV/0!</v>
      </c>
      <c r="AB87" s="199">
        <f>X87-Y87</f>
        <v>0</v>
      </c>
    </row>
    <row r="88" spans="1:28" ht="32.25" customHeight="1">
      <c r="A88" s="207"/>
      <c r="B88" s="203" t="s">
        <v>110</v>
      </c>
      <c r="C88" s="204" t="s">
        <v>109</v>
      </c>
      <c r="D88" s="87"/>
      <c r="E88" s="87"/>
      <c r="F88" s="191" t="e">
        <f>ROUND(E88/D88%,1)</f>
        <v>#DIV/0!</v>
      </c>
      <c r="G88" s="344" t="s">
        <v>14</v>
      </c>
      <c r="H88" s="85" t="e">
        <f>L88/J88</f>
        <v>#DIV/0!</v>
      </c>
      <c r="I88" s="205">
        <f>I87</f>
        <v>0</v>
      </c>
      <c r="J88" s="191"/>
      <c r="K88" s="204" t="s">
        <v>39</v>
      </c>
      <c r="L88" s="197"/>
      <c r="M88" s="87">
        <f>ROUND(L88*D88,2)</f>
        <v>0</v>
      </c>
      <c r="N88" s="87">
        <f>ROUND(L88*E88,2)</f>
        <v>0</v>
      </c>
      <c r="O88" s="208"/>
      <c r="P88" s="87"/>
      <c r="Q88" s="191" t="e">
        <f t="shared" si="14"/>
        <v>#DIV/0!</v>
      </c>
      <c r="R88" s="344" t="s">
        <v>14</v>
      </c>
      <c r="S88" s="85" t="e">
        <f>W88/U88</f>
        <v>#DIV/0!</v>
      </c>
      <c r="T88" s="87"/>
      <c r="U88" s="191"/>
      <c r="V88" s="204" t="s">
        <v>39</v>
      </c>
      <c r="W88" s="197"/>
      <c r="X88" s="197">
        <f>ROUND(O88*W88,2)</f>
        <v>0</v>
      </c>
      <c r="Y88" s="197">
        <f>ROUND(W88*P88,2)</f>
        <v>0</v>
      </c>
      <c r="Z88" s="87" t="e">
        <f t="shared" si="15"/>
        <v>#DIV/0!</v>
      </c>
      <c r="AA88" s="191" t="e">
        <f t="shared" si="16"/>
        <v>#DIV/0!</v>
      </c>
      <c r="AB88" s="199">
        <f>X88-Y88</f>
        <v>0</v>
      </c>
    </row>
    <row r="89" spans="1:28" ht="32.25" customHeight="1">
      <c r="A89" s="207"/>
      <c r="B89" s="203" t="s">
        <v>21</v>
      </c>
      <c r="C89" s="204" t="s">
        <v>11</v>
      </c>
      <c r="D89" s="87"/>
      <c r="E89" s="87"/>
      <c r="F89" s="191" t="e">
        <f>ROUND(E89/D89%,1)</f>
        <v>#DIV/0!</v>
      </c>
      <c r="G89" s="206" t="s">
        <v>96</v>
      </c>
      <c r="H89" s="209"/>
      <c r="I89" s="205"/>
      <c r="J89" s="191"/>
      <c r="K89" s="344" t="s">
        <v>11</v>
      </c>
      <c r="L89" s="197">
        <f>ROUND(H89*J89,5)</f>
        <v>0</v>
      </c>
      <c r="M89" s="87">
        <f>ROUND(L89*D89,2)</f>
        <v>0</v>
      </c>
      <c r="N89" s="87">
        <f>ROUND(L89*E89,2)</f>
        <v>0</v>
      </c>
      <c r="O89" s="87"/>
      <c r="P89" s="87"/>
      <c r="Q89" s="191" t="e">
        <f t="shared" si="14"/>
        <v>#DIV/0!</v>
      </c>
      <c r="R89" s="206" t="s">
        <v>96</v>
      </c>
      <c r="S89" s="209"/>
      <c r="T89" s="87"/>
      <c r="U89" s="191"/>
      <c r="V89" s="344" t="s">
        <v>11</v>
      </c>
      <c r="W89" s="197">
        <f>ROUND(S89*U89,5)</f>
        <v>0</v>
      </c>
      <c r="X89" s="197">
        <f>ROUND(O89*W89,2)</f>
        <v>0</v>
      </c>
      <c r="Y89" s="197">
        <f>ROUND(W89*P89,2)</f>
        <v>0</v>
      </c>
      <c r="Z89" s="87" t="e">
        <f t="shared" si="15"/>
        <v>#DIV/0!</v>
      </c>
      <c r="AA89" s="191" t="e">
        <f t="shared" si="16"/>
        <v>#DIV/0!</v>
      </c>
      <c r="AB89" s="199">
        <f>X89-Y89</f>
        <v>0</v>
      </c>
    </row>
    <row r="90" spans="1:28" ht="32.25" customHeight="1">
      <c r="A90" s="207"/>
      <c r="B90" s="203" t="s">
        <v>21</v>
      </c>
      <c r="C90" s="204" t="s">
        <v>109</v>
      </c>
      <c r="D90" s="87"/>
      <c r="E90" s="87"/>
      <c r="F90" s="191" t="e">
        <f>ROUND(E90/D90%,1)</f>
        <v>#DIV/0!</v>
      </c>
      <c r="G90" s="206" t="s">
        <v>14</v>
      </c>
      <c r="H90" s="85"/>
      <c r="I90" s="205">
        <f>I89</f>
        <v>0</v>
      </c>
      <c r="J90" s="191">
        <f>J89</f>
        <v>0</v>
      </c>
      <c r="K90" s="204" t="s">
        <v>39</v>
      </c>
      <c r="L90" s="197">
        <f>ROUND(H90*J90,5)</f>
        <v>0</v>
      </c>
      <c r="M90" s="87">
        <f>ROUND(L90*D90,2)</f>
        <v>0</v>
      </c>
      <c r="N90" s="87">
        <f>ROUND(L90*E90,2)</f>
        <v>0</v>
      </c>
      <c r="O90" s="87"/>
      <c r="P90" s="87"/>
      <c r="Q90" s="191" t="e">
        <f t="shared" si="14"/>
        <v>#DIV/0!</v>
      </c>
      <c r="R90" s="206" t="s">
        <v>14</v>
      </c>
      <c r="S90" s="209"/>
      <c r="T90" s="87"/>
      <c r="U90" s="191"/>
      <c r="V90" s="204" t="s">
        <v>39</v>
      </c>
      <c r="W90" s="197">
        <f>ROUND(S90*U90,5)</f>
        <v>0</v>
      </c>
      <c r="X90" s="197">
        <f>ROUND(O90*W90,2)</f>
        <v>0</v>
      </c>
      <c r="Y90" s="197">
        <f>ROUND(W90*P90,2)</f>
        <v>0</v>
      </c>
      <c r="Z90" s="87" t="e">
        <f t="shared" si="15"/>
        <v>#DIV/0!</v>
      </c>
      <c r="AA90" s="191" t="e">
        <f t="shared" si="16"/>
        <v>#DIV/0!</v>
      </c>
      <c r="AB90" s="199">
        <f>X90-Y90</f>
        <v>0</v>
      </c>
    </row>
    <row r="91" spans="1:28" ht="32.25" customHeight="1">
      <c r="A91" s="183">
        <v>3</v>
      </c>
      <c r="B91" s="541" t="s">
        <v>43</v>
      </c>
      <c r="C91" s="542"/>
      <c r="D91" s="186" t="e">
        <f>ROUND(M91/L91,5)</f>
        <v>#DIV/0!</v>
      </c>
      <c r="E91" s="186" t="e">
        <f>ROUND(N91/L91,5)</f>
        <v>#DIV/0!</v>
      </c>
      <c r="F91" s="191"/>
      <c r="G91" s="344"/>
      <c r="H91" s="210" t="e">
        <f>L91/J91</f>
        <v>#DIV/0!</v>
      </c>
      <c r="I91" s="186">
        <f>SUM(I92:I94)</f>
        <v>0</v>
      </c>
      <c r="J91" s="187">
        <f>SUM(J92:J94)</f>
        <v>0</v>
      </c>
      <c r="K91" s="185" t="str">
        <f>K92</f>
        <v>куб.м</v>
      </c>
      <c r="L91" s="189">
        <f>SUM(L92:L94)</f>
        <v>0</v>
      </c>
      <c r="M91" s="186">
        <f>SUM(M92:M94)</f>
        <v>0</v>
      </c>
      <c r="N91" s="186">
        <f>SUM(N92:N94)</f>
        <v>0</v>
      </c>
      <c r="O91" s="186" t="e">
        <f>X91/W91</f>
        <v>#DIV/0!</v>
      </c>
      <c r="P91" s="190" t="e">
        <f>Y91/W91</f>
        <v>#DIV/0!</v>
      </c>
      <c r="Q91" s="191" t="e">
        <f t="shared" si="14"/>
        <v>#DIV/0!</v>
      </c>
      <c r="R91" s="185" t="str">
        <f>R92</f>
        <v>м3/чел./мес.</v>
      </c>
      <c r="S91" s="190" t="e">
        <f>W91/U91</f>
        <v>#DIV/0!</v>
      </c>
      <c r="T91" s="186">
        <f>SUM(T92:T94)</f>
        <v>0</v>
      </c>
      <c r="U91" s="187">
        <f>SUM(U92:U94)</f>
        <v>0</v>
      </c>
      <c r="V91" s="185" t="str">
        <f>V92</f>
        <v>куб.м</v>
      </c>
      <c r="W91" s="189">
        <f>SUM(W92:W94)</f>
        <v>0</v>
      </c>
      <c r="X91" s="189">
        <f>SUM(X92:X94)</f>
        <v>0</v>
      </c>
      <c r="Y91" s="189">
        <f>SUM(Y92:Y94)</f>
        <v>0</v>
      </c>
      <c r="Z91" s="186" t="e">
        <f t="shared" si="15"/>
        <v>#DIV/0!</v>
      </c>
      <c r="AA91" s="187" t="e">
        <f t="shared" si="16"/>
        <v>#DIV/0!</v>
      </c>
      <c r="AB91" s="186">
        <f>SUM(AB92:AB94)</f>
        <v>0</v>
      </c>
    </row>
    <row r="92" spans="1:28" ht="32.25" customHeight="1">
      <c r="A92" s="183"/>
      <c r="B92" s="203" t="s">
        <v>108</v>
      </c>
      <c r="C92" s="204" t="s">
        <v>111</v>
      </c>
      <c r="D92" s="87"/>
      <c r="E92" s="87"/>
      <c r="F92" s="191" t="e">
        <f>ROUND(E92/D92%,1)</f>
        <v>#DIV/0!</v>
      </c>
      <c r="G92" s="344" t="s">
        <v>14</v>
      </c>
      <c r="H92" s="211" t="e">
        <f>L92/J92</f>
        <v>#DIV/0!</v>
      </c>
      <c r="I92" s="205"/>
      <c r="J92" s="191"/>
      <c r="K92" s="204" t="s">
        <v>39</v>
      </c>
      <c r="L92" s="197"/>
      <c r="M92" s="87">
        <f>ROUND(D92*L92,2)</f>
        <v>0</v>
      </c>
      <c r="N92" s="87">
        <f>ROUND(E92*L92,2)</f>
        <v>0</v>
      </c>
      <c r="O92" s="87"/>
      <c r="P92" s="201"/>
      <c r="Q92" s="191" t="e">
        <f t="shared" si="14"/>
        <v>#DIV/0!</v>
      </c>
      <c r="R92" s="344" t="s">
        <v>14</v>
      </c>
      <c r="S92" s="85" t="e">
        <f>W92/U92</f>
        <v>#DIV/0!</v>
      </c>
      <c r="T92" s="87"/>
      <c r="U92" s="191"/>
      <c r="V92" s="204" t="s">
        <v>39</v>
      </c>
      <c r="W92" s="197"/>
      <c r="X92" s="197">
        <f>ROUND(O92*W92,3)</f>
        <v>0</v>
      </c>
      <c r="Y92" s="197">
        <f>ROUND(W92*P92,3)</f>
        <v>0</v>
      </c>
      <c r="Z92" s="87" t="e">
        <f t="shared" si="15"/>
        <v>#DIV/0!</v>
      </c>
      <c r="AA92" s="191" t="e">
        <f t="shared" si="16"/>
        <v>#DIV/0!</v>
      </c>
      <c r="AB92" s="199">
        <f>X92-Y92</f>
        <v>0</v>
      </c>
    </row>
    <row r="93" spans="1:28" ht="32.25" customHeight="1">
      <c r="A93" s="183"/>
      <c r="B93" s="203" t="s">
        <v>110</v>
      </c>
      <c r="C93" s="204" t="s">
        <v>112</v>
      </c>
      <c r="D93" s="87"/>
      <c r="E93" s="87"/>
      <c r="F93" s="191" t="e">
        <f>ROUND(E93/D93%,1)</f>
        <v>#DIV/0!</v>
      </c>
      <c r="G93" s="344" t="s">
        <v>14</v>
      </c>
      <c r="H93" s="211" t="e">
        <f>L93/J93</f>
        <v>#DIV/0!</v>
      </c>
      <c r="I93" s="205"/>
      <c r="J93" s="191"/>
      <c r="K93" s="204" t="s">
        <v>39</v>
      </c>
      <c r="L93" s="197"/>
      <c r="M93" s="87">
        <f>ROUND(D93*L93,2)</f>
        <v>0</v>
      </c>
      <c r="N93" s="87">
        <f>ROUND(E93*L93,2)</f>
        <v>0</v>
      </c>
      <c r="O93" s="87"/>
      <c r="P93" s="201"/>
      <c r="Q93" s="191" t="e">
        <f t="shared" si="14"/>
        <v>#DIV/0!</v>
      </c>
      <c r="R93" s="344" t="s">
        <v>14</v>
      </c>
      <c r="S93" s="85" t="e">
        <f>W93/U93</f>
        <v>#DIV/0!</v>
      </c>
      <c r="T93" s="87"/>
      <c r="U93" s="191"/>
      <c r="V93" s="204" t="s">
        <v>39</v>
      </c>
      <c r="W93" s="197"/>
      <c r="X93" s="197">
        <f>ROUND(O93*W93,2)</f>
        <v>0</v>
      </c>
      <c r="Y93" s="197">
        <f>ROUND(W93*P93,2)</f>
        <v>0</v>
      </c>
      <c r="Z93" s="87" t="e">
        <f t="shared" si="15"/>
        <v>#DIV/0!</v>
      </c>
      <c r="AA93" s="191" t="e">
        <f t="shared" si="16"/>
        <v>#DIV/0!</v>
      </c>
      <c r="AB93" s="199">
        <f>X93-Y93</f>
        <v>0</v>
      </c>
    </row>
    <row r="94" spans="1:28" ht="32.25" customHeight="1">
      <c r="A94" s="182"/>
      <c r="B94" s="203" t="s">
        <v>21</v>
      </c>
      <c r="C94" s="204" t="s">
        <v>109</v>
      </c>
      <c r="D94" s="87"/>
      <c r="E94" s="87"/>
      <c r="F94" s="191" t="e">
        <f>ROUND(E94/D94%,1)</f>
        <v>#DIV/0!</v>
      </c>
      <c r="G94" s="344" t="s">
        <v>14</v>
      </c>
      <c r="H94" s="209"/>
      <c r="I94" s="205"/>
      <c r="J94" s="191"/>
      <c r="K94" s="204" t="s">
        <v>39</v>
      </c>
      <c r="L94" s="197">
        <f>ROUND(H94*J94,5)</f>
        <v>0</v>
      </c>
      <c r="M94" s="87">
        <f>ROUND(D94*L94,2)</f>
        <v>0</v>
      </c>
      <c r="N94" s="87">
        <f>ROUND(E94*L94,2)</f>
        <v>0</v>
      </c>
      <c r="O94" s="87"/>
      <c r="P94" s="201"/>
      <c r="Q94" s="191" t="e">
        <f t="shared" si="14"/>
        <v>#DIV/0!</v>
      </c>
      <c r="R94" s="344" t="s">
        <v>14</v>
      </c>
      <c r="S94" s="209"/>
      <c r="T94" s="87"/>
      <c r="U94" s="191"/>
      <c r="V94" s="204" t="s">
        <v>39</v>
      </c>
      <c r="W94" s="197">
        <f>ROUND(S94*U94,5)</f>
        <v>0</v>
      </c>
      <c r="X94" s="197">
        <f>ROUND(O94*W94,2)</f>
        <v>0</v>
      </c>
      <c r="Y94" s="197">
        <f>ROUND(W94*P94,2)</f>
        <v>0</v>
      </c>
      <c r="Z94" s="87" t="e">
        <f t="shared" si="15"/>
        <v>#DIV/0!</v>
      </c>
      <c r="AA94" s="191" t="e">
        <f t="shared" si="16"/>
        <v>#DIV/0!</v>
      </c>
      <c r="AB94" s="199">
        <f>X94-Y94</f>
        <v>0</v>
      </c>
    </row>
    <row r="95" spans="1:28" ht="32.25" customHeight="1">
      <c r="A95" s="183">
        <v>4</v>
      </c>
      <c r="B95" s="212" t="s">
        <v>88</v>
      </c>
      <c r="C95" s="204"/>
      <c r="D95" s="186" t="e">
        <f>ROUND(M95/L95,5)</f>
        <v>#DIV/0!</v>
      </c>
      <c r="E95" s="186" t="e">
        <f>ROUND(N95/L95,5)</f>
        <v>#DIV/0!</v>
      </c>
      <c r="F95" s="191"/>
      <c r="G95" s="344"/>
      <c r="H95" s="190" t="e">
        <f>L95/J95</f>
        <v>#DIV/0!</v>
      </c>
      <c r="I95" s="186">
        <f>SUM(I96:I98)</f>
        <v>0</v>
      </c>
      <c r="J95" s="187">
        <f>SUM(J96:J98)</f>
        <v>0</v>
      </c>
      <c r="K95" s="185" t="str">
        <f>K96</f>
        <v>куб.м</v>
      </c>
      <c r="L95" s="189">
        <f>SUM(L96:L98)</f>
        <v>0</v>
      </c>
      <c r="M95" s="186">
        <f>SUM(M96:M98)</f>
        <v>0</v>
      </c>
      <c r="N95" s="186">
        <f>SUM(N96:N98)</f>
        <v>0</v>
      </c>
      <c r="O95" s="186" t="e">
        <f>X95/W95</f>
        <v>#DIV/0!</v>
      </c>
      <c r="P95" s="213" t="e">
        <f>Y95/W95</f>
        <v>#DIV/0!</v>
      </c>
      <c r="Q95" s="191" t="e">
        <f t="shared" si="14"/>
        <v>#DIV/0!</v>
      </c>
      <c r="R95" s="185" t="str">
        <f>R96</f>
        <v>м3/чел./мес.</v>
      </c>
      <c r="S95" s="190" t="e">
        <f>W95/U95</f>
        <v>#DIV/0!</v>
      </c>
      <c r="T95" s="186">
        <f>SUM(T96:T98)</f>
        <v>0</v>
      </c>
      <c r="U95" s="187">
        <f>SUM(U96:U98)</f>
        <v>0</v>
      </c>
      <c r="V95" s="185" t="str">
        <f>K95</f>
        <v>куб.м</v>
      </c>
      <c r="W95" s="189">
        <f>SUM(W96:W98)</f>
        <v>0</v>
      </c>
      <c r="X95" s="189">
        <f>SUM(X96:X98)</f>
        <v>0</v>
      </c>
      <c r="Y95" s="189">
        <f>SUM(Y96:Y98)</f>
        <v>0</v>
      </c>
      <c r="Z95" s="186" t="e">
        <f t="shared" si="15"/>
        <v>#DIV/0!</v>
      </c>
      <c r="AA95" s="187" t="e">
        <f t="shared" si="16"/>
        <v>#DIV/0!</v>
      </c>
      <c r="AB95" s="186">
        <f>SUM(AB96:AB98)</f>
        <v>0</v>
      </c>
    </row>
    <row r="96" spans="1:28" ht="32.25" customHeight="1">
      <c r="A96" s="183"/>
      <c r="B96" s="203" t="s">
        <v>108</v>
      </c>
      <c r="C96" s="204" t="s">
        <v>111</v>
      </c>
      <c r="D96" s="87"/>
      <c r="E96" s="87"/>
      <c r="F96" s="191" t="e">
        <f>ROUND(E96/D96%,1)</f>
        <v>#DIV/0!</v>
      </c>
      <c r="G96" s="344" t="s">
        <v>14</v>
      </c>
      <c r="H96" s="85" t="e">
        <f>L96/J96</f>
        <v>#DIV/0!</v>
      </c>
      <c r="I96" s="205"/>
      <c r="J96" s="191"/>
      <c r="K96" s="204" t="s">
        <v>39</v>
      </c>
      <c r="L96" s="197"/>
      <c r="M96" s="87">
        <f>ROUND(D96*L96,2)</f>
        <v>0</v>
      </c>
      <c r="N96" s="87">
        <f>ROUND(E96*L96,2)</f>
        <v>0</v>
      </c>
      <c r="O96" s="87"/>
      <c r="P96" s="87"/>
      <c r="Q96" s="191" t="e">
        <f t="shared" si="14"/>
        <v>#DIV/0!</v>
      </c>
      <c r="R96" s="344" t="s">
        <v>14</v>
      </c>
      <c r="S96" s="85" t="e">
        <f>W96/U96</f>
        <v>#DIV/0!</v>
      </c>
      <c r="T96" s="87"/>
      <c r="U96" s="191"/>
      <c r="V96" s="204" t="s">
        <v>39</v>
      </c>
      <c r="W96" s="197"/>
      <c r="X96" s="197">
        <f>ROUND(O96*W96,3)</f>
        <v>0</v>
      </c>
      <c r="Y96" s="197">
        <f>ROUND(W96*P96,3)</f>
        <v>0</v>
      </c>
      <c r="Z96" s="87" t="e">
        <f t="shared" si="15"/>
        <v>#DIV/0!</v>
      </c>
      <c r="AA96" s="191" t="e">
        <f t="shared" si="16"/>
        <v>#DIV/0!</v>
      </c>
      <c r="AB96" s="199">
        <f aca="true" t="shared" si="17" ref="AB96:AB101">X96-Y96</f>
        <v>0</v>
      </c>
    </row>
    <row r="97" spans="1:28" ht="32.25" customHeight="1">
      <c r="A97" s="183"/>
      <c r="B97" s="203" t="s">
        <v>110</v>
      </c>
      <c r="C97" s="204" t="s">
        <v>112</v>
      </c>
      <c r="D97" s="87"/>
      <c r="E97" s="87"/>
      <c r="F97" s="191" t="e">
        <f>ROUND(E97/D97%,1)</f>
        <v>#DIV/0!</v>
      </c>
      <c r="G97" s="344" t="s">
        <v>14</v>
      </c>
      <c r="H97" s="85" t="e">
        <f>L97/J97</f>
        <v>#DIV/0!</v>
      </c>
      <c r="I97" s="205"/>
      <c r="J97" s="191"/>
      <c r="K97" s="204" t="s">
        <v>39</v>
      </c>
      <c r="L97" s="197"/>
      <c r="M97" s="87">
        <f>ROUND(D97*L97,2)</f>
        <v>0</v>
      </c>
      <c r="N97" s="87">
        <f>ROUND(E97*L97,2)</f>
        <v>0</v>
      </c>
      <c r="O97" s="87"/>
      <c r="P97" s="87"/>
      <c r="Q97" s="191" t="e">
        <f t="shared" si="14"/>
        <v>#DIV/0!</v>
      </c>
      <c r="R97" s="344" t="s">
        <v>14</v>
      </c>
      <c r="S97" s="85" t="e">
        <f>W97/U97</f>
        <v>#DIV/0!</v>
      </c>
      <c r="T97" s="87"/>
      <c r="U97" s="191"/>
      <c r="V97" s="204" t="s">
        <v>39</v>
      </c>
      <c r="W97" s="197"/>
      <c r="X97" s="197">
        <f>ROUND(O97*W97,2)</f>
        <v>0</v>
      </c>
      <c r="Y97" s="197">
        <f>ROUND(W97*P97,2)</f>
        <v>0</v>
      </c>
      <c r="Z97" s="87" t="e">
        <f t="shared" si="15"/>
        <v>#DIV/0!</v>
      </c>
      <c r="AA97" s="191" t="e">
        <f t="shared" si="16"/>
        <v>#DIV/0!</v>
      </c>
      <c r="AB97" s="199">
        <f t="shared" si="17"/>
        <v>0</v>
      </c>
    </row>
    <row r="98" spans="1:28" ht="32.25" customHeight="1">
      <c r="A98" s="182"/>
      <c r="B98" s="203" t="s">
        <v>13</v>
      </c>
      <c r="C98" s="204" t="s">
        <v>109</v>
      </c>
      <c r="D98" s="87"/>
      <c r="E98" s="87"/>
      <c r="F98" s="191" t="e">
        <f>ROUND(E98/D98%,1)</f>
        <v>#DIV/0!</v>
      </c>
      <c r="G98" s="344" t="s">
        <v>14</v>
      </c>
      <c r="H98" s="211"/>
      <c r="I98" s="205"/>
      <c r="J98" s="191"/>
      <c r="K98" s="204" t="s">
        <v>39</v>
      </c>
      <c r="L98" s="197">
        <f>ROUND(J98*H98,5)</f>
        <v>0</v>
      </c>
      <c r="M98" s="87">
        <f>ROUND(D98*L98,2)</f>
        <v>0</v>
      </c>
      <c r="N98" s="87">
        <f>ROUND(E98*L98,2)</f>
        <v>0</v>
      </c>
      <c r="O98" s="87"/>
      <c r="P98" s="87"/>
      <c r="Q98" s="191" t="e">
        <f t="shared" si="14"/>
        <v>#DIV/0!</v>
      </c>
      <c r="R98" s="344" t="s">
        <v>14</v>
      </c>
      <c r="S98" s="209"/>
      <c r="T98" s="87"/>
      <c r="U98" s="191"/>
      <c r="V98" s="204" t="s">
        <v>39</v>
      </c>
      <c r="W98" s="197">
        <f>ROUND(S98*U98,5)</f>
        <v>0</v>
      </c>
      <c r="X98" s="197">
        <f>ROUND(O98*W98,2)</f>
        <v>0</v>
      </c>
      <c r="Y98" s="197">
        <f>ROUND(W98*P98,2)</f>
        <v>0</v>
      </c>
      <c r="Z98" s="87" t="e">
        <f t="shared" si="15"/>
        <v>#DIV/0!</v>
      </c>
      <c r="AA98" s="191" t="e">
        <f t="shared" si="16"/>
        <v>#DIV/0!</v>
      </c>
      <c r="AB98" s="199">
        <f t="shared" si="17"/>
        <v>0</v>
      </c>
    </row>
    <row r="99" spans="1:28" ht="32.25" customHeight="1">
      <c r="A99" s="183">
        <v>5</v>
      </c>
      <c r="B99" s="212" t="s">
        <v>136</v>
      </c>
      <c r="C99" s="204"/>
      <c r="D99" s="213" t="e">
        <f>ROUND(M99/L99,5)</f>
        <v>#DIV/0!</v>
      </c>
      <c r="E99" s="213" t="e">
        <f>ROUND(N99/L99,5)</f>
        <v>#DIV/0!</v>
      </c>
      <c r="F99" s="191"/>
      <c r="G99" s="344"/>
      <c r="H99" s="190" t="e">
        <f>L99/J99</f>
        <v>#DIV/0!</v>
      </c>
      <c r="I99" s="186">
        <f>I82</f>
        <v>0</v>
      </c>
      <c r="J99" s="187">
        <f>SUM(J100)</f>
        <v>0</v>
      </c>
      <c r="K99" s="185" t="str">
        <f>K100</f>
        <v>квт.час</v>
      </c>
      <c r="L99" s="189">
        <f>SUM(L100:L100)</f>
        <v>0</v>
      </c>
      <c r="M99" s="186">
        <f>SUM(M100:M100)</f>
        <v>0</v>
      </c>
      <c r="N99" s="186">
        <f>SUM(N100:N100)</f>
        <v>0</v>
      </c>
      <c r="O99" s="213" t="e">
        <f>X99/W99</f>
        <v>#DIV/0!</v>
      </c>
      <c r="P99" s="213" t="e">
        <f>Y99/W99</f>
        <v>#DIV/0!</v>
      </c>
      <c r="Q99" s="191" t="e">
        <f>ROUND(P99/O99%,1)</f>
        <v>#DIV/0!</v>
      </c>
      <c r="R99" s="185" t="str">
        <f>R100</f>
        <v>квт.час/чел./мес.</v>
      </c>
      <c r="S99" s="190" t="e">
        <f>W99/U99</f>
        <v>#DIV/0!</v>
      </c>
      <c r="T99" s="186">
        <f>T82</f>
        <v>0</v>
      </c>
      <c r="U99" s="187">
        <f>SUM(U100:U100)</f>
        <v>0</v>
      </c>
      <c r="V99" s="185" t="str">
        <f>V100</f>
        <v>квт.час</v>
      </c>
      <c r="W99" s="189">
        <f>SUM(W100:W100)</f>
        <v>0</v>
      </c>
      <c r="X99" s="189">
        <f>SUM(X100:X100)</f>
        <v>0</v>
      </c>
      <c r="Y99" s="189">
        <f>SUM(Y100:Y100)</f>
        <v>0</v>
      </c>
      <c r="Z99" s="87" t="e">
        <f>ROUND(X99/M99%,1)</f>
        <v>#DIV/0!</v>
      </c>
      <c r="AA99" s="191" t="e">
        <f>ROUND(Y99/N99%,1)</f>
        <v>#DIV/0!</v>
      </c>
      <c r="AB99" s="199">
        <f t="shared" si="17"/>
        <v>0</v>
      </c>
    </row>
    <row r="100" spans="1:28" ht="32.25" customHeight="1">
      <c r="A100" s="182"/>
      <c r="B100" s="203" t="s">
        <v>15</v>
      </c>
      <c r="C100" s="204" t="s">
        <v>16</v>
      </c>
      <c r="D100" s="87"/>
      <c r="E100" s="87"/>
      <c r="F100" s="191" t="e">
        <f>ROUND(E100/D100%,1)</f>
        <v>#DIV/0!</v>
      </c>
      <c r="G100" s="344" t="s">
        <v>17</v>
      </c>
      <c r="H100" s="85"/>
      <c r="I100" s="87"/>
      <c r="J100" s="191"/>
      <c r="K100" s="204" t="s">
        <v>16</v>
      </c>
      <c r="L100" s="215">
        <f>ROUND(J100*H100,5)</f>
        <v>0</v>
      </c>
      <c r="M100" s="87">
        <f>ROUND(D100*L100,2)</f>
        <v>0</v>
      </c>
      <c r="N100" s="87">
        <f>ROUND(E100*L100,2)</f>
        <v>0</v>
      </c>
      <c r="O100" s="87"/>
      <c r="P100" s="87"/>
      <c r="Q100" s="191" t="e">
        <f>ROUND(P100/O100%,1)</f>
        <v>#DIV/0!</v>
      </c>
      <c r="R100" s="344" t="s">
        <v>17</v>
      </c>
      <c r="S100" s="85"/>
      <c r="T100" s="87"/>
      <c r="U100" s="191"/>
      <c r="V100" s="204" t="s">
        <v>16</v>
      </c>
      <c r="W100" s="197">
        <f>ROUND(U100*S100,5)</f>
        <v>0</v>
      </c>
      <c r="X100" s="197">
        <f>ROUND(O100*W100,2)</f>
        <v>0</v>
      </c>
      <c r="Y100" s="197">
        <f>ROUND(P100*W100,2)</f>
        <v>0</v>
      </c>
      <c r="Z100" s="87" t="e">
        <f>ROUND(X100/M100%,1)</f>
        <v>#DIV/0!</v>
      </c>
      <c r="AA100" s="191" t="e">
        <f>ROUND(Y100/N100%,1)</f>
        <v>#DIV/0!</v>
      </c>
      <c r="AB100" s="199">
        <f t="shared" si="17"/>
        <v>0</v>
      </c>
    </row>
    <row r="101" spans="1:28" ht="32.25" customHeight="1">
      <c r="A101" s="183">
        <v>6</v>
      </c>
      <c r="B101" s="528" t="s">
        <v>203</v>
      </c>
      <c r="C101" s="529" t="s">
        <v>204</v>
      </c>
      <c r="D101" s="530"/>
      <c r="E101" s="530"/>
      <c r="F101" s="531" t="e">
        <f>ROUND(E101/D101%,1)</f>
        <v>#DIV/0!</v>
      </c>
      <c r="G101" s="539" t="s">
        <v>14</v>
      </c>
      <c r="H101" s="532"/>
      <c r="I101" s="531"/>
      <c r="J101" s="531"/>
      <c r="K101" s="533" t="s">
        <v>205</v>
      </c>
      <c r="L101" s="534">
        <f>ROUND(H101*J101*6/1000,5)</f>
        <v>0</v>
      </c>
      <c r="M101" s="535">
        <f>ROUND(D101*L101,3)</f>
        <v>0</v>
      </c>
      <c r="N101" s="535">
        <f>ROUND(E101*L101,3)</f>
        <v>0</v>
      </c>
      <c r="O101" s="530"/>
      <c r="P101" s="530"/>
      <c r="Q101" s="531" t="e">
        <f>ROUND(P101/O101%,1)</f>
        <v>#DIV/0!</v>
      </c>
      <c r="R101" s="539" t="s">
        <v>14</v>
      </c>
      <c r="S101" s="530"/>
      <c r="T101" s="531"/>
      <c r="U101" s="531"/>
      <c r="V101" s="536" t="s">
        <v>191</v>
      </c>
      <c r="W101" s="534">
        <f>ROUND(S101*U101*6/1000,5)</f>
        <v>0</v>
      </c>
      <c r="X101" s="535">
        <v>0</v>
      </c>
      <c r="Y101" s="535">
        <v>0</v>
      </c>
      <c r="Z101" s="531" t="e">
        <f>ROUND(X101/M101,4)</f>
        <v>#DIV/0!</v>
      </c>
      <c r="AA101" s="531" t="e">
        <f>ROUND(Y101/N101,4)</f>
        <v>#DIV/0!</v>
      </c>
      <c r="AB101" s="538">
        <f t="shared" si="17"/>
        <v>0</v>
      </c>
    </row>
    <row r="102" spans="1:28" ht="32.25" customHeight="1">
      <c r="A102" s="216"/>
      <c r="B102" s="217" t="s">
        <v>3</v>
      </c>
      <c r="C102" s="218" t="s">
        <v>4</v>
      </c>
      <c r="D102" s="148" t="s">
        <v>4</v>
      </c>
      <c r="E102" s="148" t="s">
        <v>4</v>
      </c>
      <c r="F102" s="147" t="s">
        <v>4</v>
      </c>
      <c r="G102" s="218" t="s">
        <v>4</v>
      </c>
      <c r="H102" s="150" t="s">
        <v>4</v>
      </c>
      <c r="I102" s="148" t="s">
        <v>4</v>
      </c>
      <c r="J102" s="147" t="s">
        <v>4</v>
      </c>
      <c r="K102" s="218" t="s">
        <v>4</v>
      </c>
      <c r="L102" s="219" t="s">
        <v>4</v>
      </c>
      <c r="M102" s="148">
        <f>M82+M85+M91+M95+M99</f>
        <v>0</v>
      </c>
      <c r="N102" s="148">
        <f>N82+N85+N91+N95+N99</f>
        <v>0</v>
      </c>
      <c r="O102" s="148" t="s">
        <v>4</v>
      </c>
      <c r="P102" s="148" t="s">
        <v>4</v>
      </c>
      <c r="Q102" s="147" t="s">
        <v>4</v>
      </c>
      <c r="R102" s="218" t="s">
        <v>4</v>
      </c>
      <c r="S102" s="150" t="s">
        <v>4</v>
      </c>
      <c r="T102" s="148" t="s">
        <v>4</v>
      </c>
      <c r="U102" s="147" t="s">
        <v>4</v>
      </c>
      <c r="V102" s="218" t="s">
        <v>4</v>
      </c>
      <c r="W102" s="219" t="s">
        <v>4</v>
      </c>
      <c r="X102" s="219">
        <f>X82+X85+X91+X95+X99</f>
        <v>0</v>
      </c>
      <c r="Y102" s="219">
        <f>Y82+Y85+Y91+Y95+Y99</f>
        <v>0</v>
      </c>
      <c r="Z102" s="186" t="e">
        <f>ROUND(X102/M102%,1)</f>
        <v>#DIV/0!</v>
      </c>
      <c r="AA102" s="187" t="e">
        <f>Y102/N102%</f>
        <v>#DIV/0!</v>
      </c>
      <c r="AB102" s="148">
        <f>AB82+AB85+AB91+AB95+AB99</f>
        <v>0</v>
      </c>
    </row>
    <row r="103" spans="1:30" ht="30" customHeight="1" thickBot="1">
      <c r="A103" s="220"/>
      <c r="B103" s="221" t="s">
        <v>18</v>
      </c>
      <c r="C103" s="222" t="s">
        <v>4</v>
      </c>
      <c r="D103" s="223" t="s">
        <v>4</v>
      </c>
      <c r="E103" s="223" t="s">
        <v>4</v>
      </c>
      <c r="F103" s="224" t="s">
        <v>4</v>
      </c>
      <c r="G103" s="225" t="s">
        <v>4</v>
      </c>
      <c r="H103" s="226" t="s">
        <v>4</v>
      </c>
      <c r="I103" s="223" t="s">
        <v>4</v>
      </c>
      <c r="J103" s="224" t="s">
        <v>4</v>
      </c>
      <c r="K103" s="225" t="s">
        <v>4</v>
      </c>
      <c r="L103" s="227" t="s">
        <v>4</v>
      </c>
      <c r="M103" s="223" t="s">
        <v>4</v>
      </c>
      <c r="N103" s="223" t="s">
        <v>4</v>
      </c>
      <c r="O103" s="223" t="s">
        <v>4</v>
      </c>
      <c r="P103" s="223" t="s">
        <v>4</v>
      </c>
      <c r="Q103" s="224" t="s">
        <v>4</v>
      </c>
      <c r="R103" s="225" t="s">
        <v>4</v>
      </c>
      <c r="S103" s="226" t="s">
        <v>4</v>
      </c>
      <c r="T103" s="223" t="s">
        <v>4</v>
      </c>
      <c r="U103" s="224" t="s">
        <v>4</v>
      </c>
      <c r="V103" s="225" t="s">
        <v>4</v>
      </c>
      <c r="W103" s="227" t="s">
        <v>4</v>
      </c>
      <c r="X103" s="227" t="s">
        <v>4</v>
      </c>
      <c r="Y103" s="227">
        <f>ROUND(N102*1.062,2)</f>
        <v>0</v>
      </c>
      <c r="Z103" s="223" t="s">
        <v>4</v>
      </c>
      <c r="AA103" s="228" t="e">
        <f>ROUND(Y103/N102%,2)</f>
        <v>#DIV/0!</v>
      </c>
      <c r="AB103" s="229">
        <f>X102-Y103</f>
        <v>0</v>
      </c>
      <c r="AC103" s="14"/>
      <c r="AD103" s="14"/>
    </row>
    <row r="104" spans="1:30" ht="30" customHeight="1">
      <c r="A104" s="216"/>
      <c r="B104" s="217"/>
      <c r="C104" s="218"/>
      <c r="D104" s="148"/>
      <c r="E104" s="148"/>
      <c r="F104" s="147"/>
      <c r="G104" s="218"/>
      <c r="H104" s="150"/>
      <c r="I104" s="148"/>
      <c r="J104" s="147"/>
      <c r="K104" s="218"/>
      <c r="L104" s="219"/>
      <c r="M104" s="148"/>
      <c r="N104" s="148"/>
      <c r="O104" s="580" t="s">
        <v>139</v>
      </c>
      <c r="P104" s="581"/>
      <c r="Q104" s="581"/>
      <c r="R104" s="581"/>
      <c r="S104" s="581"/>
      <c r="T104" s="581"/>
      <c r="U104" s="581"/>
      <c r="V104" s="581"/>
      <c r="W104" s="581"/>
      <c r="X104" s="581"/>
      <c r="Y104" s="581"/>
      <c r="Z104" s="581"/>
      <c r="AA104" s="582"/>
      <c r="AB104" s="148">
        <f>AB33+AB79+AB102</f>
        <v>0</v>
      </c>
      <c r="AC104" s="14"/>
      <c r="AD104" s="14"/>
    </row>
    <row r="105" spans="1:28" s="17" customFormat="1" ht="30" customHeight="1" thickBot="1">
      <c r="A105" s="220"/>
      <c r="B105" s="221"/>
      <c r="C105" s="222"/>
      <c r="D105" s="223"/>
      <c r="E105" s="223"/>
      <c r="F105" s="224"/>
      <c r="G105" s="225"/>
      <c r="H105" s="226"/>
      <c r="I105" s="223"/>
      <c r="J105" s="224"/>
      <c r="K105" s="225"/>
      <c r="L105" s="227"/>
      <c r="M105" s="223"/>
      <c r="N105" s="223"/>
      <c r="O105" s="583" t="s">
        <v>140</v>
      </c>
      <c r="P105" s="584"/>
      <c r="Q105" s="584"/>
      <c r="R105" s="584"/>
      <c r="S105" s="584"/>
      <c r="T105" s="584"/>
      <c r="U105" s="584"/>
      <c r="V105" s="584"/>
      <c r="W105" s="584"/>
      <c r="X105" s="584"/>
      <c r="Y105" s="584"/>
      <c r="Z105" s="584"/>
      <c r="AA105" s="585"/>
      <c r="AB105" s="229">
        <f>AB34+AB80+AB103</f>
        <v>0</v>
      </c>
    </row>
    <row r="106" spans="1:28" s="17" customFormat="1" ht="43.5" customHeight="1">
      <c r="A106" s="371"/>
      <c r="B106" s="586" t="s">
        <v>207</v>
      </c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586"/>
      <c r="Y106" s="586"/>
      <c r="Z106" s="586"/>
      <c r="AA106" s="586"/>
      <c r="AB106" s="586"/>
    </row>
    <row r="107" spans="1:28" s="17" customFormat="1" ht="43.5" customHeight="1">
      <c r="A107" s="371"/>
      <c r="B107" s="589" t="s">
        <v>90</v>
      </c>
      <c r="C107" s="589"/>
      <c r="D107" s="589"/>
      <c r="E107" s="345"/>
      <c r="F107" s="587"/>
      <c r="G107" s="587"/>
      <c r="H107" s="587"/>
      <c r="I107" s="587"/>
      <c r="J107" s="587"/>
      <c r="K107" s="345"/>
      <c r="L107" s="587"/>
      <c r="M107" s="587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</row>
    <row r="108" spans="1:28" s="17" customFormat="1" ht="17.25" customHeight="1">
      <c r="A108" s="126"/>
      <c r="B108" s="121"/>
      <c r="C108" s="237"/>
      <c r="D108" s="111"/>
      <c r="E108" s="128" t="s">
        <v>92</v>
      </c>
      <c r="F108" s="238"/>
      <c r="G108" s="239"/>
      <c r="H108" s="389" t="s">
        <v>143</v>
      </c>
      <c r="I108" s="111"/>
      <c r="J108" s="238"/>
      <c r="K108" s="125"/>
      <c r="L108" s="588" t="s">
        <v>142</v>
      </c>
      <c r="M108" s="588"/>
      <c r="N108" s="119"/>
      <c r="O108" s="119"/>
      <c r="P108" s="119"/>
      <c r="Q108" s="126"/>
      <c r="R108" s="122"/>
      <c r="S108" s="127"/>
      <c r="T108" s="119"/>
      <c r="U108" s="126"/>
      <c r="V108" s="239"/>
      <c r="W108" s="123"/>
      <c r="X108" s="123"/>
      <c r="Y108" s="123"/>
      <c r="Z108" s="119"/>
      <c r="AA108" s="126"/>
      <c r="AB108" s="119"/>
    </row>
    <row r="109" spans="1:28" s="17" customFormat="1" ht="12.75" customHeight="1">
      <c r="A109" s="161"/>
      <c r="B109" s="121"/>
      <c r="C109" s="163"/>
      <c r="D109" s="169"/>
      <c r="E109" s="169"/>
      <c r="F109" s="234"/>
      <c r="G109" s="240"/>
      <c r="H109" s="230"/>
      <c r="I109" s="235"/>
      <c r="J109" s="236"/>
      <c r="K109" s="125"/>
      <c r="L109" s="123"/>
      <c r="M109" s="119"/>
      <c r="N109" s="119"/>
      <c r="O109" s="119"/>
      <c r="P109" s="119"/>
      <c r="Q109" s="126"/>
      <c r="R109" s="122"/>
      <c r="S109" s="127"/>
      <c r="T109" s="119"/>
      <c r="U109" s="126"/>
      <c r="V109" s="240"/>
      <c r="W109" s="123"/>
      <c r="X109" s="123"/>
      <c r="Y109" s="123"/>
      <c r="Z109" s="119"/>
      <c r="AA109" s="126"/>
      <c r="AB109" s="119"/>
    </row>
    <row r="110" spans="2:27" s="17" customFormat="1" ht="30" customHeight="1">
      <c r="B110" s="60" t="s">
        <v>46</v>
      </c>
      <c r="C110" s="241"/>
      <c r="D110" s="21"/>
      <c r="E110" s="21"/>
      <c r="F110" s="242"/>
      <c r="G110" s="241"/>
      <c r="H110" s="243"/>
      <c r="I110" s="21" t="s">
        <v>91</v>
      </c>
      <c r="J110" s="244"/>
      <c r="K110" s="59"/>
      <c r="L110" s="48"/>
      <c r="O110" s="119"/>
      <c r="P110" s="119"/>
      <c r="Q110" s="50"/>
      <c r="R110" s="52"/>
      <c r="S110" s="49"/>
      <c r="U110" s="50"/>
      <c r="V110" s="241"/>
      <c r="W110" s="48"/>
      <c r="X110" s="48"/>
      <c r="Y110" s="48"/>
      <c r="AA110" s="50"/>
    </row>
    <row r="111" spans="1:27" s="17" customFormat="1" ht="30" customHeight="1">
      <c r="A111" s="60"/>
      <c r="B111" s="60" t="s">
        <v>40</v>
      </c>
      <c r="C111" s="245"/>
      <c r="D111" s="246"/>
      <c r="E111" s="247"/>
      <c r="F111" s="242"/>
      <c r="G111" s="241"/>
      <c r="H111" s="248"/>
      <c r="I111" s="21"/>
      <c r="J111" s="244"/>
      <c r="K111" s="59"/>
      <c r="L111" s="48"/>
      <c r="O111" s="119"/>
      <c r="P111" s="119"/>
      <c r="Q111" s="50"/>
      <c r="R111" s="52"/>
      <c r="S111" s="49"/>
      <c r="U111" s="50"/>
      <c r="V111" s="241"/>
      <c r="W111" s="48"/>
      <c r="X111" s="48"/>
      <c r="Y111" s="48"/>
      <c r="AA111" s="50"/>
    </row>
    <row r="112" spans="2:27" s="17" customFormat="1" ht="30" customHeight="1">
      <c r="B112" s="53"/>
      <c r="C112" s="52"/>
      <c r="F112" s="242"/>
      <c r="G112" s="57"/>
      <c r="H112" s="49"/>
      <c r="I112" s="16"/>
      <c r="J112" s="51"/>
      <c r="K112" s="59"/>
      <c r="L112" s="48"/>
      <c r="O112" s="119"/>
      <c r="P112" s="119"/>
      <c r="Q112" s="50"/>
      <c r="R112" s="52"/>
      <c r="S112" s="49"/>
      <c r="U112" s="50"/>
      <c r="V112" s="57"/>
      <c r="W112" s="48"/>
      <c r="X112" s="48"/>
      <c r="Y112" s="48"/>
      <c r="AA112" s="50"/>
    </row>
    <row r="113" spans="1:28" ht="30" customHeight="1">
      <c r="A113" s="60"/>
      <c r="B113" s="162"/>
      <c r="C113" s="249"/>
      <c r="D113" s="250"/>
      <c r="E113" s="250"/>
      <c r="F113" s="251"/>
      <c r="G113" s="252"/>
      <c r="H113" s="253"/>
      <c r="I113" s="250"/>
      <c r="J113" s="251"/>
      <c r="K113" s="252"/>
      <c r="L113" s="254"/>
      <c r="M113" s="250"/>
      <c r="N113" s="250"/>
      <c r="O113" s="255"/>
      <c r="P113" s="255"/>
      <c r="Q113" s="251"/>
      <c r="R113" s="252"/>
      <c r="S113" s="253"/>
      <c r="T113" s="256"/>
      <c r="U113" s="244"/>
      <c r="V113" s="252"/>
      <c r="W113" s="257"/>
      <c r="X113" s="254"/>
      <c r="Y113" s="254"/>
      <c r="Z113" s="250"/>
      <c r="AA113" s="251"/>
      <c r="AB113" s="250"/>
    </row>
    <row r="114" spans="2:23" ht="30" customHeight="1">
      <c r="B114" s="55"/>
      <c r="C114" s="58"/>
      <c r="F114" s="37"/>
      <c r="J114" s="37"/>
      <c r="T114" s="31"/>
      <c r="U114" s="37"/>
      <c r="W114" s="32"/>
    </row>
    <row r="115" spans="20:23" ht="30" customHeight="1">
      <c r="T115" s="31"/>
      <c r="U115" s="37"/>
      <c r="W115" s="32"/>
    </row>
  </sheetData>
  <sheetProtection/>
  <mergeCells count="47">
    <mergeCell ref="O104:AA104"/>
    <mergeCell ref="O105:AA105"/>
    <mergeCell ref="B106:AB106"/>
    <mergeCell ref="F107:J107"/>
    <mergeCell ref="L107:M107"/>
    <mergeCell ref="L108:M108"/>
    <mergeCell ref="B107:D107"/>
    <mergeCell ref="T5:T6"/>
    <mergeCell ref="P5:P6"/>
    <mergeCell ref="B9:AB9"/>
    <mergeCell ref="R5:S5"/>
    <mergeCell ref="K5:L5"/>
    <mergeCell ref="U5:U6"/>
    <mergeCell ref="AB4:AB6"/>
    <mergeCell ref="M5:N5"/>
    <mergeCell ref="D4:N4"/>
    <mergeCell ref="Z4:AA5"/>
    <mergeCell ref="O4:Y4"/>
    <mergeCell ref="B15:C15"/>
    <mergeCell ref="F5:F6"/>
    <mergeCell ref="G5:H5"/>
    <mergeCell ref="Q5:Q6"/>
    <mergeCell ref="B10:AB10"/>
    <mergeCell ref="V5:W5"/>
    <mergeCell ref="I5:I6"/>
    <mergeCell ref="C4:C7"/>
    <mergeCell ref="B4:B7"/>
    <mergeCell ref="A4:A7"/>
    <mergeCell ref="J5:J6"/>
    <mergeCell ref="X1:AB1"/>
    <mergeCell ref="A3:W3"/>
    <mergeCell ref="X5:Y5"/>
    <mergeCell ref="A2:AA2"/>
    <mergeCell ref="O5:O6"/>
    <mergeCell ref="B81:E81"/>
    <mergeCell ref="B85:C85"/>
    <mergeCell ref="B91:C91"/>
    <mergeCell ref="B21:C21"/>
    <mergeCell ref="D5:D6"/>
    <mergeCell ref="E5:E6"/>
    <mergeCell ref="B39:C39"/>
    <mergeCell ref="B45:C45"/>
    <mergeCell ref="A11:E11"/>
    <mergeCell ref="A35:F35"/>
    <mergeCell ref="B62:C62"/>
    <mergeCell ref="B68:C68"/>
    <mergeCell ref="B58:E58"/>
  </mergeCells>
  <printOptions horizontalCentered="1"/>
  <pageMargins left="0.1968503937007874" right="0.1968503937007874" top="0.5905511811023623" bottom="0.5118110236220472" header="0.3937007874015748" footer="0.3543307086614173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60" zoomScaleNormal="70" zoomScalePageLayoutView="0" workbookViewId="0" topLeftCell="A43">
      <selection activeCell="J52" sqref="J52:J53"/>
    </sheetView>
  </sheetViews>
  <sheetFormatPr defaultColWidth="9.00390625" defaultRowHeight="12.75"/>
  <cols>
    <col min="1" max="1" width="37.25390625" style="0" customWidth="1"/>
    <col min="2" max="2" width="12.25390625" style="88" customWidth="1"/>
    <col min="3" max="3" width="19.625" style="0" customWidth="1"/>
    <col min="4" max="4" width="13.875" style="0" customWidth="1"/>
    <col min="5" max="5" width="16.625" style="10" customWidth="1"/>
    <col min="6" max="6" width="15.25390625" style="13" customWidth="1"/>
    <col min="7" max="7" width="23.125" style="0" customWidth="1"/>
    <col min="8" max="8" width="50.25390625" style="0" customWidth="1"/>
    <col min="9" max="9" width="14.125" style="88" customWidth="1"/>
    <col min="10" max="10" width="20.25390625" style="0" customWidth="1"/>
    <col min="11" max="11" width="13.125" style="0" customWidth="1"/>
    <col min="12" max="12" width="17.875" style="10" customWidth="1"/>
    <col min="13" max="13" width="15.75390625" style="13" customWidth="1"/>
    <col min="14" max="14" width="24.25390625" style="0" customWidth="1"/>
    <col min="16" max="16" width="12.25390625" style="0" customWidth="1"/>
  </cols>
  <sheetData>
    <row r="1" spans="1:15" ht="64.5" customHeight="1">
      <c r="A1" s="95"/>
      <c r="B1" s="95"/>
      <c r="C1" s="95"/>
      <c r="D1" s="95"/>
      <c r="E1" s="129"/>
      <c r="F1" s="130"/>
      <c r="G1" s="95"/>
      <c r="H1" s="95"/>
      <c r="I1" s="95"/>
      <c r="J1" s="598" t="s">
        <v>144</v>
      </c>
      <c r="K1" s="598"/>
      <c r="L1" s="599"/>
      <c r="M1" s="599"/>
      <c r="N1" s="599"/>
      <c r="O1" s="4"/>
    </row>
    <row r="2" spans="1:15" ht="10.5" customHeight="1">
      <c r="A2" s="95"/>
      <c r="B2" s="95"/>
      <c r="C2" s="95"/>
      <c r="D2" s="95"/>
      <c r="E2" s="129"/>
      <c r="F2" s="130"/>
      <c r="G2" s="95"/>
      <c r="H2" s="95"/>
      <c r="I2" s="95"/>
      <c r="J2" s="95"/>
      <c r="K2" s="95"/>
      <c r="L2" s="129"/>
      <c r="M2" s="130"/>
      <c r="N2" s="95"/>
      <c r="O2" s="4"/>
    </row>
    <row r="3" spans="1:15" ht="18" customHeight="1">
      <c r="A3" s="600" t="s">
        <v>62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4"/>
    </row>
    <row r="4" spans="1:15" ht="18.75" customHeight="1">
      <c r="A4" s="601" t="s">
        <v>115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4"/>
    </row>
    <row r="5" spans="1:15" ht="5.25" customHeight="1">
      <c r="A5" s="95"/>
      <c r="B5" s="95"/>
      <c r="C5" s="95"/>
      <c r="D5" s="95"/>
      <c r="E5" s="131"/>
      <c r="F5" s="130"/>
      <c r="G5" s="95"/>
      <c r="H5" s="95"/>
      <c r="I5" s="95"/>
      <c r="J5" s="95"/>
      <c r="K5" s="95"/>
      <c r="L5" s="129"/>
      <c r="M5" s="130"/>
      <c r="N5" s="95"/>
      <c r="O5" s="4"/>
    </row>
    <row r="6" spans="1:16" ht="18.75" customHeight="1">
      <c r="A6" s="349" t="s">
        <v>149</v>
      </c>
      <c r="B6" s="390"/>
      <c r="C6" s="95"/>
      <c r="D6" s="95"/>
      <c r="E6" s="131"/>
      <c r="F6" s="130"/>
      <c r="G6" s="95"/>
      <c r="H6" s="95"/>
      <c r="I6" s="95"/>
      <c r="J6" s="95"/>
      <c r="K6" s="95"/>
      <c r="L6" s="129"/>
      <c r="M6" s="130"/>
      <c r="N6" s="95"/>
      <c r="O6" s="4"/>
      <c r="P6" t="s">
        <v>145</v>
      </c>
    </row>
    <row r="7" spans="1:15" ht="87" customHeight="1">
      <c r="A7" s="593" t="s">
        <v>114</v>
      </c>
      <c r="B7" s="591" t="s">
        <v>94</v>
      </c>
      <c r="C7" s="593" t="s">
        <v>146</v>
      </c>
      <c r="D7" s="591" t="s">
        <v>122</v>
      </c>
      <c r="E7" s="597" t="s">
        <v>93</v>
      </c>
      <c r="F7" s="594" t="s">
        <v>99</v>
      </c>
      <c r="G7" s="132" t="s">
        <v>61</v>
      </c>
      <c r="H7" s="590" t="s">
        <v>51</v>
      </c>
      <c r="I7" s="591" t="s">
        <v>94</v>
      </c>
      <c r="J7" s="593" t="str">
        <f>C7</f>
        <v>Норматив потребления (с учетом коэффициента перевода), Гкал/кв.м (показания ПУ)</v>
      </c>
      <c r="K7" s="591" t="s">
        <v>122</v>
      </c>
      <c r="L7" s="594" t="s">
        <v>116</v>
      </c>
      <c r="M7" s="595" t="s">
        <v>79</v>
      </c>
      <c r="N7" s="132" t="s">
        <v>61</v>
      </c>
      <c r="O7" s="4"/>
    </row>
    <row r="8" spans="1:15" ht="26.25" customHeight="1">
      <c r="A8" s="593"/>
      <c r="B8" s="592"/>
      <c r="C8" s="593"/>
      <c r="D8" s="592"/>
      <c r="E8" s="597"/>
      <c r="F8" s="594"/>
      <c r="G8" s="132" t="s">
        <v>11</v>
      </c>
      <c r="H8" s="590"/>
      <c r="I8" s="592"/>
      <c r="J8" s="593"/>
      <c r="K8" s="592"/>
      <c r="L8" s="594"/>
      <c r="M8" s="596"/>
      <c r="N8" s="132" t="s">
        <v>11</v>
      </c>
      <c r="O8" s="4"/>
    </row>
    <row r="9" spans="1:15" ht="15.75" customHeight="1">
      <c r="A9" s="132">
        <v>1</v>
      </c>
      <c r="B9" s="120">
        <f aca="true" t="shared" si="0" ref="B9:N9">A9+1</f>
        <v>2</v>
      </c>
      <c r="C9" s="120">
        <f t="shared" si="0"/>
        <v>3</v>
      </c>
      <c r="D9" s="325">
        <f t="shared" si="0"/>
        <v>4</v>
      </c>
      <c r="E9" s="325">
        <f t="shared" si="0"/>
        <v>5</v>
      </c>
      <c r="F9" s="325">
        <f t="shared" si="0"/>
        <v>6</v>
      </c>
      <c r="G9" s="325">
        <f t="shared" si="0"/>
        <v>7</v>
      </c>
      <c r="H9" s="325">
        <f t="shared" si="0"/>
        <v>8</v>
      </c>
      <c r="I9" s="325">
        <f t="shared" si="0"/>
        <v>9</v>
      </c>
      <c r="J9" s="325">
        <f t="shared" si="0"/>
        <v>10</v>
      </c>
      <c r="K9" s="325">
        <f t="shared" si="0"/>
        <v>11</v>
      </c>
      <c r="L9" s="325">
        <f t="shared" si="0"/>
        <v>12</v>
      </c>
      <c r="M9" s="325">
        <f t="shared" si="0"/>
        <v>13</v>
      </c>
      <c r="N9" s="325">
        <f t="shared" si="0"/>
        <v>14</v>
      </c>
      <c r="O9" s="4"/>
    </row>
    <row r="10" spans="1:15" ht="18" customHeight="1">
      <c r="A10" s="89" t="s">
        <v>52</v>
      </c>
      <c r="B10" s="89"/>
      <c r="C10" s="133"/>
      <c r="D10" s="133"/>
      <c r="E10" s="134"/>
      <c r="F10" s="135"/>
      <c r="G10" s="136"/>
      <c r="H10" s="97" t="s">
        <v>52</v>
      </c>
      <c r="I10" s="97"/>
      <c r="J10" s="137"/>
      <c r="K10" s="137"/>
      <c r="L10" s="134"/>
      <c r="M10" s="135"/>
      <c r="N10" s="136"/>
      <c r="O10" s="4"/>
    </row>
    <row r="11" spans="1:15" ht="63.75" customHeight="1">
      <c r="A11" s="90" t="s">
        <v>127</v>
      </c>
      <c r="B11" s="90"/>
      <c r="C11" s="138"/>
      <c r="D11" s="138"/>
      <c r="E11" s="139"/>
      <c r="F11" s="140"/>
      <c r="G11" s="141"/>
      <c r="H11" s="90" t="s">
        <v>127</v>
      </c>
      <c r="I11" s="98"/>
      <c r="J11" s="141"/>
      <c r="K11" s="141"/>
      <c r="L11" s="139"/>
      <c r="M11" s="142"/>
      <c r="N11" s="141"/>
      <c r="O11" s="4"/>
    </row>
    <row r="12" spans="1:15" ht="66.75" customHeight="1">
      <c r="A12" s="90" t="s">
        <v>126</v>
      </c>
      <c r="B12" s="90"/>
      <c r="C12" s="143"/>
      <c r="D12" s="143"/>
      <c r="E12" s="76"/>
      <c r="F12" s="140"/>
      <c r="G12" s="141"/>
      <c r="H12" s="90" t="s">
        <v>126</v>
      </c>
      <c r="I12" s="98"/>
      <c r="J12" s="141"/>
      <c r="K12" s="141"/>
      <c r="L12" s="76"/>
      <c r="M12" s="142"/>
      <c r="N12" s="141"/>
      <c r="O12" s="4"/>
    </row>
    <row r="13" spans="1:15" ht="16.5" customHeight="1">
      <c r="A13" s="90" t="s">
        <v>49</v>
      </c>
      <c r="B13" s="90"/>
      <c r="C13" s="141"/>
      <c r="D13" s="141"/>
      <c r="E13" s="139"/>
      <c r="F13" s="144"/>
      <c r="G13" s="141"/>
      <c r="H13" s="90" t="s">
        <v>49</v>
      </c>
      <c r="I13" s="98"/>
      <c r="J13" s="141"/>
      <c r="K13" s="141"/>
      <c r="L13" s="139"/>
      <c r="M13" s="144"/>
      <c r="N13" s="141"/>
      <c r="O13" s="4"/>
    </row>
    <row r="14" spans="1:15" ht="32.25" customHeight="1">
      <c r="A14" s="90" t="s">
        <v>128</v>
      </c>
      <c r="B14" s="90"/>
      <c r="C14" s="141"/>
      <c r="D14" s="141"/>
      <c r="E14" s="139"/>
      <c r="F14" s="144"/>
      <c r="G14" s="141"/>
      <c r="H14" s="90" t="s">
        <v>134</v>
      </c>
      <c r="I14" s="98"/>
      <c r="J14" s="141"/>
      <c r="K14" s="141"/>
      <c r="L14" s="139"/>
      <c r="M14" s="144"/>
      <c r="N14" s="141"/>
      <c r="O14" s="4"/>
    </row>
    <row r="15" spans="1:15" ht="35.25" customHeight="1">
      <c r="A15" s="90"/>
      <c r="B15" s="90"/>
      <c r="C15" s="141"/>
      <c r="D15" s="141"/>
      <c r="E15" s="139"/>
      <c r="F15" s="144"/>
      <c r="G15" s="141"/>
      <c r="H15" s="145" t="s">
        <v>150</v>
      </c>
      <c r="I15" s="98"/>
      <c r="J15" s="141"/>
      <c r="K15" s="141"/>
      <c r="L15" s="139"/>
      <c r="M15" s="144"/>
      <c r="N15" s="141"/>
      <c r="O15" s="4"/>
    </row>
    <row r="16" spans="1:15" ht="18.75" customHeight="1">
      <c r="A16" s="322" t="s">
        <v>38</v>
      </c>
      <c r="B16" s="91"/>
      <c r="C16" s="146" t="e">
        <f>ROUND(G16/E16/D16,9)</f>
        <v>#DIV/0!</v>
      </c>
      <c r="D16" s="146"/>
      <c r="E16" s="147">
        <f>SUM(E11:E14)</f>
        <v>0</v>
      </c>
      <c r="F16" s="148">
        <f>SUM(F11:F14)</f>
        <v>0</v>
      </c>
      <c r="G16" s="93">
        <f>SUM(G11:G14)</f>
        <v>0</v>
      </c>
      <c r="H16" s="91" t="s">
        <v>38</v>
      </c>
      <c r="I16" s="91"/>
      <c r="J16" s="149" t="e">
        <f>ROUND(N16/L16/K16,9)</f>
        <v>#DIV/0!</v>
      </c>
      <c r="K16" s="149"/>
      <c r="L16" s="147">
        <f>SUM(L10:L15)</f>
        <v>0</v>
      </c>
      <c r="M16" s="148">
        <f>SUM(M11:M15)</f>
        <v>0</v>
      </c>
      <c r="N16" s="150">
        <f>SUM(N11:N15)</f>
        <v>0</v>
      </c>
      <c r="O16" s="4"/>
    </row>
    <row r="17" spans="1:15" ht="33.75" customHeight="1">
      <c r="A17" s="90" t="s">
        <v>129</v>
      </c>
      <c r="B17" s="91"/>
      <c r="C17" s="146"/>
      <c r="D17" s="146"/>
      <c r="E17" s="147"/>
      <c r="F17" s="148"/>
      <c r="G17" s="93"/>
      <c r="H17" s="90" t="s">
        <v>129</v>
      </c>
      <c r="I17" s="91"/>
      <c r="J17" s="149"/>
      <c r="K17" s="149"/>
      <c r="L17" s="147"/>
      <c r="M17" s="148"/>
      <c r="N17" s="150"/>
      <c r="O17" s="4"/>
    </row>
    <row r="18" spans="1:15" ht="35.25" customHeight="1">
      <c r="A18" s="92"/>
      <c r="B18" s="92"/>
      <c r="C18" s="93"/>
      <c r="D18" s="93"/>
      <c r="E18" s="151"/>
      <c r="F18" s="148"/>
      <c r="G18" s="93"/>
      <c r="H18" s="145" t="s">
        <v>151</v>
      </c>
      <c r="I18" s="92"/>
      <c r="J18" s="93"/>
      <c r="K18" s="93"/>
      <c r="L18" s="151"/>
      <c r="M18" s="148"/>
      <c r="N18" s="150"/>
      <c r="O18" s="4"/>
    </row>
    <row r="19" spans="1:15" ht="15.75">
      <c r="A19" s="333" t="s">
        <v>41</v>
      </c>
      <c r="B19" s="93"/>
      <c r="C19" s="146" t="e">
        <f>ROUND(G19/E19/D19,9)</f>
        <v>#DIV/0!</v>
      </c>
      <c r="D19" s="146"/>
      <c r="E19" s="151">
        <f>E16+E17</f>
        <v>0</v>
      </c>
      <c r="F19" s="148">
        <f>F16+F17</f>
        <v>0</v>
      </c>
      <c r="G19" s="93">
        <f>G16+G17</f>
        <v>0</v>
      </c>
      <c r="H19" s="333" t="s">
        <v>41</v>
      </c>
      <c r="I19" s="93"/>
      <c r="J19" s="152" t="e">
        <f>ROUND(N19/L19/K19,9)</f>
        <v>#DIV/0!</v>
      </c>
      <c r="K19" s="152"/>
      <c r="L19" s="151">
        <f>L16+L17+L18</f>
        <v>0</v>
      </c>
      <c r="M19" s="148">
        <f>M16+M17+M18</f>
        <v>0</v>
      </c>
      <c r="N19" s="150">
        <f>N16+N17+N18</f>
        <v>0</v>
      </c>
      <c r="O19" s="4"/>
    </row>
    <row r="20" spans="1:15" ht="15.75">
      <c r="A20" s="346"/>
      <c r="B20" s="77"/>
      <c r="C20" s="347"/>
      <c r="D20" s="347"/>
      <c r="E20" s="153"/>
      <c r="F20" s="154"/>
      <c r="G20" s="77"/>
      <c r="H20" s="346"/>
      <c r="I20" s="77"/>
      <c r="J20" s="156"/>
      <c r="K20" s="156"/>
      <c r="L20" s="153"/>
      <c r="M20" s="154"/>
      <c r="N20" s="233"/>
      <c r="O20" s="4"/>
    </row>
    <row r="21" spans="1:15" ht="15.75">
      <c r="A21" s="348" t="s">
        <v>148</v>
      </c>
      <c r="B21" s="350"/>
      <c r="C21" s="347"/>
      <c r="D21" s="347"/>
      <c r="E21" s="153"/>
      <c r="F21" s="154"/>
      <c r="G21" s="77"/>
      <c r="H21" s="346"/>
      <c r="I21" s="77"/>
      <c r="J21" s="156"/>
      <c r="K21" s="156"/>
      <c r="L21" s="153"/>
      <c r="M21" s="154"/>
      <c r="N21" s="233"/>
      <c r="O21" s="4"/>
    </row>
    <row r="22" spans="1:15" ht="25.5" customHeight="1">
      <c r="A22" s="593" t="s">
        <v>114</v>
      </c>
      <c r="B22" s="591" t="s">
        <v>94</v>
      </c>
      <c r="C22" s="593" t="s">
        <v>146</v>
      </c>
      <c r="D22" s="591" t="s">
        <v>122</v>
      </c>
      <c r="E22" s="597" t="s">
        <v>93</v>
      </c>
      <c r="F22" s="594" t="s">
        <v>99</v>
      </c>
      <c r="G22" s="376" t="s">
        <v>61</v>
      </c>
      <c r="H22" s="590" t="s">
        <v>51</v>
      </c>
      <c r="I22" s="591" t="s">
        <v>94</v>
      </c>
      <c r="J22" s="593" t="str">
        <f>C22</f>
        <v>Норматив потребления (с учетом коэффициента перевода), Гкал/кв.м (показания ПУ)</v>
      </c>
      <c r="K22" s="591" t="s">
        <v>122</v>
      </c>
      <c r="L22" s="594" t="s">
        <v>116</v>
      </c>
      <c r="M22" s="595" t="s">
        <v>79</v>
      </c>
      <c r="N22" s="376" t="s">
        <v>61</v>
      </c>
      <c r="O22" s="4"/>
    </row>
    <row r="23" spans="1:15" ht="40.5" customHeight="1">
      <c r="A23" s="593"/>
      <c r="B23" s="592"/>
      <c r="C23" s="593"/>
      <c r="D23" s="592"/>
      <c r="E23" s="597"/>
      <c r="F23" s="594"/>
      <c r="G23" s="376" t="s">
        <v>11</v>
      </c>
      <c r="H23" s="590"/>
      <c r="I23" s="592"/>
      <c r="J23" s="593"/>
      <c r="K23" s="592"/>
      <c r="L23" s="594"/>
      <c r="M23" s="596"/>
      <c r="N23" s="376" t="s">
        <v>11</v>
      </c>
      <c r="O23" s="4"/>
    </row>
    <row r="24" spans="1:15" ht="12.75">
      <c r="A24" s="376">
        <v>1</v>
      </c>
      <c r="B24" s="377">
        <f aca="true" t="shared" si="1" ref="B24:N24">A24+1</f>
        <v>2</v>
      </c>
      <c r="C24" s="377">
        <f t="shared" si="1"/>
        <v>3</v>
      </c>
      <c r="D24" s="377">
        <f t="shared" si="1"/>
        <v>4</v>
      </c>
      <c r="E24" s="377">
        <f t="shared" si="1"/>
        <v>5</v>
      </c>
      <c r="F24" s="377">
        <f t="shared" si="1"/>
        <v>6</v>
      </c>
      <c r="G24" s="377">
        <f t="shared" si="1"/>
        <v>7</v>
      </c>
      <c r="H24" s="377">
        <f t="shared" si="1"/>
        <v>8</v>
      </c>
      <c r="I24" s="377">
        <f t="shared" si="1"/>
        <v>9</v>
      </c>
      <c r="J24" s="377">
        <f t="shared" si="1"/>
        <v>10</v>
      </c>
      <c r="K24" s="377">
        <f t="shared" si="1"/>
        <v>11</v>
      </c>
      <c r="L24" s="377">
        <f t="shared" si="1"/>
        <v>12</v>
      </c>
      <c r="M24" s="377">
        <f t="shared" si="1"/>
        <v>13</v>
      </c>
      <c r="N24" s="377">
        <f t="shared" si="1"/>
        <v>14</v>
      </c>
      <c r="O24" s="4"/>
    </row>
    <row r="25" spans="1:15" ht="18.75">
      <c r="A25" s="89" t="s">
        <v>52</v>
      </c>
      <c r="B25" s="89"/>
      <c r="C25" s="133"/>
      <c r="D25" s="133"/>
      <c r="E25" s="134"/>
      <c r="F25" s="135"/>
      <c r="G25" s="136"/>
      <c r="H25" s="97" t="s">
        <v>52</v>
      </c>
      <c r="I25" s="97"/>
      <c r="J25" s="137"/>
      <c r="K25" s="137"/>
      <c r="L25" s="134"/>
      <c r="M25" s="135"/>
      <c r="N25" s="136"/>
      <c r="O25" s="4"/>
    </row>
    <row r="26" spans="1:15" ht="63">
      <c r="A26" s="90" t="s">
        <v>127</v>
      </c>
      <c r="B26" s="90"/>
      <c r="C26" s="138"/>
      <c r="D26" s="138"/>
      <c r="E26" s="139"/>
      <c r="F26" s="140"/>
      <c r="G26" s="141"/>
      <c r="H26" s="90" t="s">
        <v>127</v>
      </c>
      <c r="I26" s="98"/>
      <c r="J26" s="141"/>
      <c r="K26" s="141"/>
      <c r="L26" s="139"/>
      <c r="M26" s="142"/>
      <c r="N26" s="141"/>
      <c r="O26" s="4"/>
    </row>
    <row r="27" spans="1:15" ht="63">
      <c r="A27" s="90" t="s">
        <v>126</v>
      </c>
      <c r="B27" s="90"/>
      <c r="C27" s="143"/>
      <c r="D27" s="143"/>
      <c r="E27" s="76"/>
      <c r="F27" s="140"/>
      <c r="G27" s="141"/>
      <c r="H27" s="90" t="s">
        <v>126</v>
      </c>
      <c r="I27" s="98"/>
      <c r="J27" s="141"/>
      <c r="K27" s="141"/>
      <c r="L27" s="76"/>
      <c r="M27" s="142"/>
      <c r="N27" s="141"/>
      <c r="O27" s="4"/>
    </row>
    <row r="28" spans="1:15" ht="15.75">
      <c r="A28" s="90" t="s">
        <v>49</v>
      </c>
      <c r="B28" s="90"/>
      <c r="C28" s="141"/>
      <c r="D28" s="141"/>
      <c r="E28" s="139"/>
      <c r="F28" s="144"/>
      <c r="G28" s="141"/>
      <c r="H28" s="90" t="s">
        <v>49</v>
      </c>
      <c r="I28" s="98"/>
      <c r="J28" s="141"/>
      <c r="K28" s="141"/>
      <c r="L28" s="139"/>
      <c r="M28" s="144"/>
      <c r="N28" s="141"/>
      <c r="O28" s="4"/>
    </row>
    <row r="29" spans="1:15" ht="31.5">
      <c r="A29" s="90" t="s">
        <v>128</v>
      </c>
      <c r="B29" s="90"/>
      <c r="C29" s="141"/>
      <c r="D29" s="141"/>
      <c r="E29" s="139"/>
      <c r="F29" s="144"/>
      <c r="G29" s="141"/>
      <c r="H29" s="90" t="s">
        <v>134</v>
      </c>
      <c r="I29" s="98"/>
      <c r="J29" s="141"/>
      <c r="K29" s="141"/>
      <c r="L29" s="139"/>
      <c r="M29" s="144"/>
      <c r="N29" s="141"/>
      <c r="O29" s="4"/>
    </row>
    <row r="30" spans="1:15" ht="30">
      <c r="A30" s="90"/>
      <c r="B30" s="90"/>
      <c r="C30" s="141"/>
      <c r="D30" s="141"/>
      <c r="E30" s="139"/>
      <c r="F30" s="144"/>
      <c r="G30" s="141"/>
      <c r="H30" s="145" t="s">
        <v>150</v>
      </c>
      <c r="I30" s="98"/>
      <c r="J30" s="141"/>
      <c r="K30" s="141"/>
      <c r="L30" s="139"/>
      <c r="M30" s="144"/>
      <c r="N30" s="141"/>
      <c r="O30" s="4"/>
    </row>
    <row r="31" spans="1:15" ht="15.75">
      <c r="A31" s="322" t="s">
        <v>38</v>
      </c>
      <c r="B31" s="91"/>
      <c r="C31" s="146" t="e">
        <f>ROUND(G31/E31/D31,9)</f>
        <v>#DIV/0!</v>
      </c>
      <c r="D31" s="146"/>
      <c r="E31" s="147">
        <f>SUM(E26:E29)</f>
        <v>0</v>
      </c>
      <c r="F31" s="148">
        <f>SUM(F26:F29)</f>
        <v>0</v>
      </c>
      <c r="G31" s="93">
        <f>SUM(G26:G29)</f>
        <v>0</v>
      </c>
      <c r="H31" s="91" t="s">
        <v>38</v>
      </c>
      <c r="I31" s="91"/>
      <c r="J31" s="149" t="e">
        <f>ROUND(N31/L31/K31,9)</f>
        <v>#DIV/0!</v>
      </c>
      <c r="K31" s="149"/>
      <c r="L31" s="147">
        <f>SUM(L25:L30)</f>
        <v>0</v>
      </c>
      <c r="M31" s="148">
        <f>SUM(M26:M30)</f>
        <v>0</v>
      </c>
      <c r="N31" s="150">
        <f>SUM(N26:N30)</f>
        <v>0</v>
      </c>
      <c r="O31" s="4"/>
    </row>
    <row r="32" spans="1:15" ht="31.5">
      <c r="A32" s="90" t="s">
        <v>129</v>
      </c>
      <c r="B32" s="91"/>
      <c r="C32" s="146"/>
      <c r="D32" s="146"/>
      <c r="E32" s="147"/>
      <c r="F32" s="148"/>
      <c r="G32" s="93"/>
      <c r="H32" s="90" t="s">
        <v>129</v>
      </c>
      <c r="I32" s="91"/>
      <c r="J32" s="149"/>
      <c r="K32" s="149"/>
      <c r="L32" s="147"/>
      <c r="M32" s="148"/>
      <c r="N32" s="150"/>
      <c r="O32" s="4"/>
    </row>
    <row r="33" spans="1:15" ht="30">
      <c r="A33" s="92"/>
      <c r="B33" s="92"/>
      <c r="C33" s="93"/>
      <c r="D33" s="93"/>
      <c r="E33" s="151"/>
      <c r="F33" s="148"/>
      <c r="G33" s="93"/>
      <c r="H33" s="145" t="s">
        <v>151</v>
      </c>
      <c r="I33" s="92"/>
      <c r="J33" s="93"/>
      <c r="K33" s="93"/>
      <c r="L33" s="151"/>
      <c r="M33" s="148"/>
      <c r="N33" s="150"/>
      <c r="O33" s="4"/>
    </row>
    <row r="34" spans="1:15" ht="15.75">
      <c r="A34" s="333" t="s">
        <v>41</v>
      </c>
      <c r="B34" s="93"/>
      <c r="C34" s="146" t="e">
        <f>ROUND(G34/E34/D34,9)</f>
        <v>#DIV/0!</v>
      </c>
      <c r="D34" s="146"/>
      <c r="E34" s="151">
        <f>E31+E32</f>
        <v>0</v>
      </c>
      <c r="F34" s="148">
        <f>F31+F32</f>
        <v>0</v>
      </c>
      <c r="G34" s="93">
        <f>G31+G32</f>
        <v>0</v>
      </c>
      <c r="H34" s="333" t="s">
        <v>41</v>
      </c>
      <c r="I34" s="93"/>
      <c r="J34" s="152" t="e">
        <f>ROUND(N34/L34/K34,9)</f>
        <v>#DIV/0!</v>
      </c>
      <c r="K34" s="152"/>
      <c r="L34" s="151">
        <f>L31+L32+L33</f>
        <v>0</v>
      </c>
      <c r="M34" s="148">
        <f>M31+M32+M33</f>
        <v>0</v>
      </c>
      <c r="N34" s="150">
        <f>N31+N32+N33</f>
        <v>0</v>
      </c>
      <c r="O34" s="4"/>
    </row>
    <row r="35" spans="1:15" ht="15.75">
      <c r="A35" s="346"/>
      <c r="B35" s="77"/>
      <c r="C35" s="347"/>
      <c r="D35" s="347"/>
      <c r="E35" s="153"/>
      <c r="F35" s="154"/>
      <c r="G35" s="77"/>
      <c r="H35" s="346"/>
      <c r="I35" s="77"/>
      <c r="J35" s="156"/>
      <c r="K35" s="156"/>
      <c r="L35" s="153"/>
      <c r="M35" s="154"/>
      <c r="N35" s="233"/>
      <c r="O35" s="4"/>
    </row>
    <row r="36" spans="1:15" ht="15.75">
      <c r="A36" s="348" t="s">
        <v>137</v>
      </c>
      <c r="B36" s="350"/>
      <c r="C36" s="347"/>
      <c r="D36" s="347"/>
      <c r="E36" s="153"/>
      <c r="F36" s="154"/>
      <c r="G36" s="77"/>
      <c r="H36" s="346"/>
      <c r="I36" s="77"/>
      <c r="J36" s="156"/>
      <c r="K36" s="156"/>
      <c r="L36" s="153"/>
      <c r="M36" s="154"/>
      <c r="N36" s="233"/>
      <c r="O36" s="4"/>
    </row>
    <row r="37" spans="1:15" ht="25.5" customHeight="1">
      <c r="A37" s="593" t="s">
        <v>114</v>
      </c>
      <c r="B37" s="591" t="s">
        <v>94</v>
      </c>
      <c r="C37" s="593" t="s">
        <v>146</v>
      </c>
      <c r="D37" s="591" t="s">
        <v>122</v>
      </c>
      <c r="E37" s="597" t="s">
        <v>93</v>
      </c>
      <c r="F37" s="594" t="s">
        <v>99</v>
      </c>
      <c r="G37" s="376" t="s">
        <v>61</v>
      </c>
      <c r="H37" s="590" t="s">
        <v>51</v>
      </c>
      <c r="I37" s="591" t="s">
        <v>94</v>
      </c>
      <c r="J37" s="593" t="str">
        <f>C37</f>
        <v>Норматив потребления (с учетом коэффициента перевода), Гкал/кв.м (показания ПУ)</v>
      </c>
      <c r="K37" s="591" t="s">
        <v>122</v>
      </c>
      <c r="L37" s="594" t="s">
        <v>116</v>
      </c>
      <c r="M37" s="595" t="s">
        <v>79</v>
      </c>
      <c r="N37" s="376" t="s">
        <v>61</v>
      </c>
      <c r="O37" s="4"/>
    </row>
    <row r="38" spans="1:15" ht="46.5" customHeight="1">
      <c r="A38" s="593"/>
      <c r="B38" s="592"/>
      <c r="C38" s="593"/>
      <c r="D38" s="592"/>
      <c r="E38" s="597"/>
      <c r="F38" s="594"/>
      <c r="G38" s="376" t="s">
        <v>11</v>
      </c>
      <c r="H38" s="590"/>
      <c r="I38" s="592"/>
      <c r="J38" s="593"/>
      <c r="K38" s="592"/>
      <c r="L38" s="594"/>
      <c r="M38" s="596"/>
      <c r="N38" s="376" t="s">
        <v>11</v>
      </c>
      <c r="O38" s="4"/>
    </row>
    <row r="39" spans="1:15" ht="12.75">
      <c r="A39" s="376">
        <v>1</v>
      </c>
      <c r="B39" s="377">
        <f aca="true" t="shared" si="2" ref="B39:N39">A39+1</f>
        <v>2</v>
      </c>
      <c r="C39" s="377">
        <f t="shared" si="2"/>
        <v>3</v>
      </c>
      <c r="D39" s="377">
        <f t="shared" si="2"/>
        <v>4</v>
      </c>
      <c r="E39" s="377">
        <f t="shared" si="2"/>
        <v>5</v>
      </c>
      <c r="F39" s="377">
        <f t="shared" si="2"/>
        <v>6</v>
      </c>
      <c r="G39" s="377">
        <f t="shared" si="2"/>
        <v>7</v>
      </c>
      <c r="H39" s="377">
        <f t="shared" si="2"/>
        <v>8</v>
      </c>
      <c r="I39" s="377">
        <f t="shared" si="2"/>
        <v>9</v>
      </c>
      <c r="J39" s="377">
        <f t="shared" si="2"/>
        <v>10</v>
      </c>
      <c r="K39" s="377">
        <f t="shared" si="2"/>
        <v>11</v>
      </c>
      <c r="L39" s="377">
        <f t="shared" si="2"/>
        <v>12</v>
      </c>
      <c r="M39" s="377">
        <f t="shared" si="2"/>
        <v>13</v>
      </c>
      <c r="N39" s="377">
        <f t="shared" si="2"/>
        <v>14</v>
      </c>
      <c r="O39" s="4"/>
    </row>
    <row r="40" spans="1:15" ht="18.75">
      <c r="A40" s="89" t="s">
        <v>52</v>
      </c>
      <c r="B40" s="89"/>
      <c r="C40" s="133"/>
      <c r="D40" s="133"/>
      <c r="E40" s="134"/>
      <c r="F40" s="135"/>
      <c r="G40" s="136"/>
      <c r="H40" s="97" t="s">
        <v>52</v>
      </c>
      <c r="I40" s="97"/>
      <c r="J40" s="137"/>
      <c r="K40" s="137"/>
      <c r="L40" s="134"/>
      <c r="M40" s="135"/>
      <c r="N40" s="136"/>
      <c r="O40" s="4"/>
    </row>
    <row r="41" spans="1:15" ht="63">
      <c r="A41" s="90" t="s">
        <v>127</v>
      </c>
      <c r="B41" s="90"/>
      <c r="C41" s="138"/>
      <c r="D41" s="138"/>
      <c r="E41" s="139"/>
      <c r="F41" s="140"/>
      <c r="G41" s="141"/>
      <c r="H41" s="90" t="s">
        <v>127</v>
      </c>
      <c r="I41" s="98"/>
      <c r="J41" s="141"/>
      <c r="K41" s="141"/>
      <c r="L41" s="139"/>
      <c r="M41" s="142"/>
      <c r="N41" s="141"/>
      <c r="O41" s="4"/>
    </row>
    <row r="42" spans="1:15" ht="63">
      <c r="A42" s="90" t="s">
        <v>126</v>
      </c>
      <c r="B42" s="90"/>
      <c r="C42" s="143"/>
      <c r="D42" s="143"/>
      <c r="E42" s="76"/>
      <c r="F42" s="140"/>
      <c r="G42" s="141"/>
      <c r="H42" s="90" t="s">
        <v>126</v>
      </c>
      <c r="I42" s="98"/>
      <c r="J42" s="141"/>
      <c r="K42" s="141"/>
      <c r="L42" s="76"/>
      <c r="M42" s="142"/>
      <c r="N42" s="141"/>
      <c r="O42" s="4"/>
    </row>
    <row r="43" spans="1:15" ht="15.75">
      <c r="A43" s="90" t="s">
        <v>49</v>
      </c>
      <c r="B43" s="90"/>
      <c r="C43" s="141"/>
      <c r="D43" s="141"/>
      <c r="E43" s="139"/>
      <c r="F43" s="144"/>
      <c r="G43" s="141"/>
      <c r="H43" s="90" t="s">
        <v>49</v>
      </c>
      <c r="I43" s="98"/>
      <c r="J43" s="141"/>
      <c r="K43" s="141"/>
      <c r="L43" s="139"/>
      <c r="M43" s="144"/>
      <c r="N43" s="141"/>
      <c r="O43" s="4"/>
    </row>
    <row r="44" spans="1:15" ht="31.5">
      <c r="A44" s="90" t="s">
        <v>128</v>
      </c>
      <c r="B44" s="90"/>
      <c r="C44" s="141"/>
      <c r="D44" s="141"/>
      <c r="E44" s="139"/>
      <c r="F44" s="144"/>
      <c r="G44" s="141"/>
      <c r="H44" s="90" t="s">
        <v>134</v>
      </c>
      <c r="I44" s="98"/>
      <c r="J44" s="141"/>
      <c r="K44" s="141"/>
      <c r="L44" s="139"/>
      <c r="M44" s="144"/>
      <c r="N44" s="141"/>
      <c r="O44" s="4"/>
    </row>
    <row r="45" spans="1:15" ht="30">
      <c r="A45" s="90"/>
      <c r="B45" s="90"/>
      <c r="C45" s="141"/>
      <c r="D45" s="141"/>
      <c r="E45" s="139"/>
      <c r="F45" s="144"/>
      <c r="G45" s="141"/>
      <c r="H45" s="145" t="s">
        <v>150</v>
      </c>
      <c r="I45" s="98"/>
      <c r="J45" s="141"/>
      <c r="K45" s="141"/>
      <c r="L45" s="139"/>
      <c r="M45" s="144"/>
      <c r="N45" s="141"/>
      <c r="O45" s="4"/>
    </row>
    <row r="46" spans="1:15" ht="15.75">
      <c r="A46" s="322" t="s">
        <v>38</v>
      </c>
      <c r="B46" s="91"/>
      <c r="C46" s="146" t="e">
        <f>ROUND(G46/E46/D46,9)</f>
        <v>#DIV/0!</v>
      </c>
      <c r="D46" s="146"/>
      <c r="E46" s="147">
        <f>SUM(E41:E44)</f>
        <v>0</v>
      </c>
      <c r="F46" s="148">
        <f>SUM(F41:F44)</f>
        <v>0</v>
      </c>
      <c r="G46" s="93">
        <f>SUM(G41:G44)</f>
        <v>0</v>
      </c>
      <c r="H46" s="91" t="s">
        <v>38</v>
      </c>
      <c r="I46" s="91"/>
      <c r="J46" s="149" t="e">
        <f>ROUND(N46/L46/K46,9)</f>
        <v>#DIV/0!</v>
      </c>
      <c r="K46" s="149"/>
      <c r="L46" s="147">
        <f>SUM(L40:L45)</f>
        <v>0</v>
      </c>
      <c r="M46" s="148">
        <f>SUM(M41:M45)</f>
        <v>0</v>
      </c>
      <c r="N46" s="150">
        <f>SUM(N41:N45)</f>
        <v>0</v>
      </c>
      <c r="O46" s="4"/>
    </row>
    <row r="47" spans="1:15" ht="31.5">
      <c r="A47" s="90" t="s">
        <v>129</v>
      </c>
      <c r="B47" s="91"/>
      <c r="C47" s="146"/>
      <c r="D47" s="146"/>
      <c r="E47" s="147"/>
      <c r="F47" s="148"/>
      <c r="G47" s="93"/>
      <c r="H47" s="90" t="s">
        <v>129</v>
      </c>
      <c r="I47" s="91"/>
      <c r="J47" s="149"/>
      <c r="K47" s="149"/>
      <c r="L47" s="147"/>
      <c r="M47" s="148"/>
      <c r="N47" s="150"/>
      <c r="O47" s="4"/>
    </row>
    <row r="48" spans="1:15" ht="30">
      <c r="A48" s="92"/>
      <c r="B48" s="92"/>
      <c r="C48" s="93"/>
      <c r="D48" s="93"/>
      <c r="E48" s="151"/>
      <c r="F48" s="148"/>
      <c r="G48" s="93"/>
      <c r="H48" s="145" t="s">
        <v>151</v>
      </c>
      <c r="I48" s="92"/>
      <c r="J48" s="93"/>
      <c r="K48" s="93"/>
      <c r="L48" s="151"/>
      <c r="M48" s="148"/>
      <c r="N48" s="150"/>
      <c r="O48" s="4"/>
    </row>
    <row r="49" spans="1:15" ht="15.75">
      <c r="A49" s="333" t="s">
        <v>41</v>
      </c>
      <c r="B49" s="93"/>
      <c r="C49" s="146" t="e">
        <f>ROUND(G49/E49/D49,9)</f>
        <v>#DIV/0!</v>
      </c>
      <c r="D49" s="146"/>
      <c r="E49" s="151">
        <f>E46+E47</f>
        <v>0</v>
      </c>
      <c r="F49" s="148">
        <f>F46+F47</f>
        <v>0</v>
      </c>
      <c r="G49" s="93">
        <f>G46+G47</f>
        <v>0</v>
      </c>
      <c r="H49" s="333" t="s">
        <v>41</v>
      </c>
      <c r="I49" s="93"/>
      <c r="J49" s="152" t="e">
        <f>ROUND(N49/L49/K49,9)</f>
        <v>#DIV/0!</v>
      </c>
      <c r="K49" s="152"/>
      <c r="L49" s="151">
        <f>L46+L47+L48</f>
        <v>0</v>
      </c>
      <c r="M49" s="148">
        <f>M46+M47+M48</f>
        <v>0</v>
      </c>
      <c r="N49" s="150">
        <f>N46+N47+N48</f>
        <v>0</v>
      </c>
      <c r="O49" s="4"/>
    </row>
    <row r="50" spans="1:15" ht="15.75">
      <c r="A50" s="346"/>
      <c r="B50" s="77"/>
      <c r="C50" s="347"/>
      <c r="D50" s="347"/>
      <c r="E50" s="153"/>
      <c r="F50" s="154"/>
      <c r="G50" s="77"/>
      <c r="H50" s="346"/>
      <c r="I50" s="77"/>
      <c r="J50" s="156"/>
      <c r="K50" s="156"/>
      <c r="L50" s="153"/>
      <c r="M50" s="154"/>
      <c r="N50" s="233"/>
      <c r="O50" s="4"/>
    </row>
    <row r="51" spans="1:15" ht="15.75">
      <c r="A51" s="348" t="s">
        <v>147</v>
      </c>
      <c r="B51" s="350"/>
      <c r="C51" s="351"/>
      <c r="D51" s="351"/>
      <c r="E51" s="153"/>
      <c r="F51" s="154"/>
      <c r="G51" s="77"/>
      <c r="H51" s="346"/>
      <c r="I51" s="77"/>
      <c r="J51" s="156"/>
      <c r="K51" s="156"/>
      <c r="L51" s="153"/>
      <c r="M51" s="154"/>
      <c r="N51" s="233"/>
      <c r="O51" s="4"/>
    </row>
    <row r="52" spans="1:15" ht="25.5" customHeight="1">
      <c r="A52" s="593" t="s">
        <v>114</v>
      </c>
      <c r="B52" s="591" t="s">
        <v>94</v>
      </c>
      <c r="C52" s="593" t="s">
        <v>146</v>
      </c>
      <c r="D52" s="591" t="s">
        <v>122</v>
      </c>
      <c r="E52" s="597" t="s">
        <v>93</v>
      </c>
      <c r="F52" s="594" t="s">
        <v>99</v>
      </c>
      <c r="G52" s="337" t="s">
        <v>61</v>
      </c>
      <c r="H52" s="590" t="s">
        <v>51</v>
      </c>
      <c r="I52" s="591" t="s">
        <v>94</v>
      </c>
      <c r="J52" s="593" t="str">
        <f>C52</f>
        <v>Норматив потребления (с учетом коэффициента перевода), Гкал/кв.м (показания ПУ)</v>
      </c>
      <c r="K52" s="591" t="s">
        <v>122</v>
      </c>
      <c r="L52" s="594" t="s">
        <v>116</v>
      </c>
      <c r="M52" s="595" t="s">
        <v>79</v>
      </c>
      <c r="N52" s="337" t="s">
        <v>61</v>
      </c>
      <c r="O52" s="4"/>
    </row>
    <row r="53" spans="1:15" ht="54" customHeight="1">
      <c r="A53" s="593"/>
      <c r="B53" s="592"/>
      <c r="C53" s="593"/>
      <c r="D53" s="592"/>
      <c r="E53" s="597"/>
      <c r="F53" s="594"/>
      <c r="G53" s="337" t="s">
        <v>11</v>
      </c>
      <c r="H53" s="590"/>
      <c r="I53" s="592"/>
      <c r="J53" s="593"/>
      <c r="K53" s="592"/>
      <c r="L53" s="594"/>
      <c r="M53" s="596"/>
      <c r="N53" s="337" t="s">
        <v>11</v>
      </c>
      <c r="O53" s="4"/>
    </row>
    <row r="54" spans="1:15" ht="12.75">
      <c r="A54" s="337">
        <v>1</v>
      </c>
      <c r="B54" s="340">
        <f aca="true" t="shared" si="3" ref="B54:N54">A54+1</f>
        <v>2</v>
      </c>
      <c r="C54" s="340">
        <f t="shared" si="3"/>
        <v>3</v>
      </c>
      <c r="D54" s="340">
        <f t="shared" si="3"/>
        <v>4</v>
      </c>
      <c r="E54" s="340">
        <f t="shared" si="3"/>
        <v>5</v>
      </c>
      <c r="F54" s="340">
        <f t="shared" si="3"/>
        <v>6</v>
      </c>
      <c r="G54" s="340">
        <f t="shared" si="3"/>
        <v>7</v>
      </c>
      <c r="H54" s="340">
        <f t="shared" si="3"/>
        <v>8</v>
      </c>
      <c r="I54" s="340">
        <f t="shared" si="3"/>
        <v>9</v>
      </c>
      <c r="J54" s="340">
        <f t="shared" si="3"/>
        <v>10</v>
      </c>
      <c r="K54" s="340">
        <f t="shared" si="3"/>
        <v>11</v>
      </c>
      <c r="L54" s="340">
        <f t="shared" si="3"/>
        <v>12</v>
      </c>
      <c r="M54" s="340">
        <f t="shared" si="3"/>
        <v>13</v>
      </c>
      <c r="N54" s="340">
        <f t="shared" si="3"/>
        <v>14</v>
      </c>
      <c r="O54" s="4"/>
    </row>
    <row r="55" spans="1:15" ht="18.75">
      <c r="A55" s="89" t="s">
        <v>52</v>
      </c>
      <c r="B55" s="89"/>
      <c r="C55" s="133"/>
      <c r="D55" s="133"/>
      <c r="E55" s="134"/>
      <c r="F55" s="135"/>
      <c r="G55" s="136"/>
      <c r="H55" s="97" t="s">
        <v>52</v>
      </c>
      <c r="I55" s="97"/>
      <c r="J55" s="137"/>
      <c r="K55" s="137"/>
      <c r="L55" s="134"/>
      <c r="M55" s="135"/>
      <c r="N55" s="136"/>
      <c r="O55" s="4"/>
    </row>
    <row r="56" spans="1:15" ht="63">
      <c r="A56" s="90" t="s">
        <v>127</v>
      </c>
      <c r="B56" s="90"/>
      <c r="C56" s="138"/>
      <c r="D56" s="138"/>
      <c r="E56" s="139"/>
      <c r="F56" s="140"/>
      <c r="G56" s="141"/>
      <c r="H56" s="90" t="s">
        <v>127</v>
      </c>
      <c r="I56" s="98"/>
      <c r="J56" s="141"/>
      <c r="K56" s="141"/>
      <c r="L56" s="139"/>
      <c r="M56" s="142"/>
      <c r="N56" s="141"/>
      <c r="O56" s="4"/>
    </row>
    <row r="57" spans="1:15" ht="63">
      <c r="A57" s="90" t="s">
        <v>126</v>
      </c>
      <c r="B57" s="90"/>
      <c r="C57" s="143"/>
      <c r="D57" s="143"/>
      <c r="E57" s="76"/>
      <c r="F57" s="140"/>
      <c r="G57" s="141"/>
      <c r="H57" s="90" t="s">
        <v>126</v>
      </c>
      <c r="I57" s="98"/>
      <c r="J57" s="141"/>
      <c r="K57" s="141"/>
      <c r="L57" s="76"/>
      <c r="M57" s="142"/>
      <c r="N57" s="141"/>
      <c r="O57" s="4"/>
    </row>
    <row r="58" spans="1:15" ht="15.75">
      <c r="A58" s="90" t="s">
        <v>49</v>
      </c>
      <c r="B58" s="90"/>
      <c r="C58" s="141"/>
      <c r="D58" s="141"/>
      <c r="E58" s="139"/>
      <c r="F58" s="144"/>
      <c r="G58" s="141"/>
      <c r="H58" s="90" t="s">
        <v>49</v>
      </c>
      <c r="I58" s="98"/>
      <c r="J58" s="141"/>
      <c r="K58" s="141"/>
      <c r="L58" s="139"/>
      <c r="M58" s="144"/>
      <c r="N58" s="141"/>
      <c r="O58" s="4"/>
    </row>
    <row r="59" spans="1:15" ht="31.5">
      <c r="A59" s="90" t="s">
        <v>128</v>
      </c>
      <c r="B59" s="90"/>
      <c r="C59" s="141"/>
      <c r="D59" s="141"/>
      <c r="E59" s="139"/>
      <c r="F59" s="144"/>
      <c r="G59" s="141"/>
      <c r="H59" s="90" t="s">
        <v>134</v>
      </c>
      <c r="I59" s="98"/>
      <c r="J59" s="141"/>
      <c r="K59" s="141"/>
      <c r="L59" s="139"/>
      <c r="M59" s="144"/>
      <c r="N59" s="141"/>
      <c r="O59" s="4"/>
    </row>
    <row r="60" spans="1:15" ht="30">
      <c r="A60" s="90"/>
      <c r="B60" s="90"/>
      <c r="C60" s="141"/>
      <c r="D60" s="141"/>
      <c r="E60" s="139"/>
      <c r="F60" s="144"/>
      <c r="G60" s="141"/>
      <c r="H60" s="145" t="s">
        <v>150</v>
      </c>
      <c r="I60" s="98"/>
      <c r="J60" s="141"/>
      <c r="K60" s="141"/>
      <c r="L60" s="139"/>
      <c r="M60" s="144"/>
      <c r="N60" s="141"/>
      <c r="O60" s="4"/>
    </row>
    <row r="61" spans="1:15" ht="15.75">
      <c r="A61" s="322" t="s">
        <v>38</v>
      </c>
      <c r="B61" s="91"/>
      <c r="C61" s="146" t="e">
        <f>ROUND(G61/E61/D61,9)</f>
        <v>#DIV/0!</v>
      </c>
      <c r="D61" s="146"/>
      <c r="E61" s="147">
        <f>SUM(E56:E59)</f>
        <v>0</v>
      </c>
      <c r="F61" s="148">
        <f>SUM(F56:F59)</f>
        <v>0</v>
      </c>
      <c r="G61" s="93">
        <f>SUM(G56:G59)</f>
        <v>0</v>
      </c>
      <c r="H61" s="91" t="s">
        <v>38</v>
      </c>
      <c r="I61" s="91"/>
      <c r="J61" s="149" t="e">
        <f>ROUND(N61/L61/K61,9)</f>
        <v>#DIV/0!</v>
      </c>
      <c r="K61" s="149"/>
      <c r="L61" s="147">
        <f>SUM(L55:L60)</f>
        <v>0</v>
      </c>
      <c r="M61" s="148">
        <f>SUM(M56:M60)</f>
        <v>0</v>
      </c>
      <c r="N61" s="150">
        <f>SUM(N56:N60)</f>
        <v>0</v>
      </c>
      <c r="O61" s="4"/>
    </row>
    <row r="62" spans="1:15" ht="31.5">
      <c r="A62" s="90" t="s">
        <v>129</v>
      </c>
      <c r="B62" s="91"/>
      <c r="C62" s="146"/>
      <c r="D62" s="146"/>
      <c r="E62" s="147"/>
      <c r="F62" s="148"/>
      <c r="G62" s="93"/>
      <c r="H62" s="90" t="s">
        <v>129</v>
      </c>
      <c r="I62" s="91"/>
      <c r="J62" s="149"/>
      <c r="K62" s="149"/>
      <c r="L62" s="147"/>
      <c r="M62" s="148"/>
      <c r="N62" s="150"/>
      <c r="O62" s="4"/>
    </row>
    <row r="63" spans="1:15" ht="30">
      <c r="A63" s="92"/>
      <c r="B63" s="92"/>
      <c r="C63" s="93"/>
      <c r="D63" s="93"/>
      <c r="E63" s="151"/>
      <c r="F63" s="148"/>
      <c r="G63" s="93"/>
      <c r="H63" s="145" t="s">
        <v>151</v>
      </c>
      <c r="I63" s="92"/>
      <c r="J63" s="93"/>
      <c r="K63" s="93"/>
      <c r="L63" s="151"/>
      <c r="M63" s="148"/>
      <c r="N63" s="150"/>
      <c r="O63" s="4"/>
    </row>
    <row r="64" spans="1:15" ht="15.75">
      <c r="A64" s="333" t="s">
        <v>41</v>
      </c>
      <c r="B64" s="93"/>
      <c r="C64" s="146" t="e">
        <f>ROUND(G64/E64/D64,9)</f>
        <v>#DIV/0!</v>
      </c>
      <c r="D64" s="146"/>
      <c r="E64" s="151">
        <f>E61+E62</f>
        <v>0</v>
      </c>
      <c r="F64" s="148">
        <f>F61+F62</f>
        <v>0</v>
      </c>
      <c r="G64" s="93">
        <f>G61+G62</f>
        <v>0</v>
      </c>
      <c r="H64" s="333" t="s">
        <v>41</v>
      </c>
      <c r="I64" s="93"/>
      <c r="J64" s="152" t="e">
        <f>ROUND(N64/L64/K64,9)</f>
        <v>#DIV/0!</v>
      </c>
      <c r="K64" s="152"/>
      <c r="L64" s="151">
        <f>L61+L62+L63</f>
        <v>0</v>
      </c>
      <c r="M64" s="148">
        <f>M61+M62+M63</f>
        <v>0</v>
      </c>
      <c r="N64" s="150">
        <f>N61+N62+N63</f>
        <v>0</v>
      </c>
      <c r="O64" s="4"/>
    </row>
    <row r="65" spans="1:15" s="75" customFormat="1" ht="24" customHeight="1">
      <c r="A65" s="603" t="s">
        <v>152</v>
      </c>
      <c r="B65" s="603"/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2"/>
    </row>
    <row r="66" spans="1:15" s="75" customFormat="1" ht="10.5" customHeight="1">
      <c r="A66" s="95"/>
      <c r="B66" s="95"/>
      <c r="C66" s="77"/>
      <c r="D66" s="77"/>
      <c r="E66" s="153"/>
      <c r="F66" s="154"/>
      <c r="G66" s="155"/>
      <c r="H66" s="77"/>
      <c r="I66" s="77"/>
      <c r="J66" s="156"/>
      <c r="K66" s="156"/>
      <c r="L66" s="153"/>
      <c r="M66" s="154"/>
      <c r="N66" s="155"/>
      <c r="O66" s="2"/>
    </row>
    <row r="67" spans="1:15" s="75" customFormat="1" ht="32.25" customHeight="1">
      <c r="A67" s="602" t="s">
        <v>53</v>
      </c>
      <c r="B67" s="602"/>
      <c r="C67" s="602"/>
      <c r="D67" s="326"/>
      <c r="E67" s="157" t="s">
        <v>54</v>
      </c>
      <c r="F67" s="158"/>
      <c r="G67" s="159"/>
      <c r="H67" s="95"/>
      <c r="I67" s="95"/>
      <c r="J67" s="95"/>
      <c r="K67" s="95"/>
      <c r="L67" s="95"/>
      <c r="M67" s="95"/>
      <c r="N67" s="159"/>
      <c r="O67" s="2"/>
    </row>
    <row r="68" spans="1:15" s="75" customFormat="1" ht="15.75">
      <c r="A68" s="94"/>
      <c r="B68" s="94"/>
      <c r="C68" s="160"/>
      <c r="D68" s="160"/>
      <c r="E68" s="157"/>
      <c r="F68" s="158"/>
      <c r="G68" s="159"/>
      <c r="H68" s="95"/>
      <c r="I68" s="95"/>
      <c r="J68" s="95"/>
      <c r="K68" s="95"/>
      <c r="L68" s="95"/>
      <c r="M68" s="95"/>
      <c r="N68" s="159"/>
      <c r="O68" s="2"/>
    </row>
    <row r="69" spans="1:15" ht="20.25" customHeight="1">
      <c r="A69" s="95" t="s">
        <v>48</v>
      </c>
      <c r="B69" s="95"/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4"/>
    </row>
    <row r="70" spans="2:13" s="3" customFormat="1" ht="12" customHeight="1">
      <c r="B70" s="96"/>
      <c r="C70" s="6"/>
      <c r="D70" s="6"/>
      <c r="E70" s="5"/>
      <c r="F70" s="21"/>
      <c r="G70" s="11"/>
      <c r="H70" s="6"/>
      <c r="I70" s="99"/>
      <c r="M70" s="15"/>
    </row>
    <row r="71" spans="3:15" ht="12.75">
      <c r="C71" s="3"/>
      <c r="D71" s="3"/>
      <c r="E71" s="7"/>
      <c r="F71" s="18"/>
      <c r="G71" s="4"/>
      <c r="H71" s="4"/>
      <c r="I71" s="95"/>
      <c r="J71" s="4"/>
      <c r="K71" s="4"/>
      <c r="L71" s="7"/>
      <c r="M71" s="18"/>
      <c r="N71" s="4"/>
      <c r="O71" s="4"/>
    </row>
  </sheetData>
  <sheetProtection/>
  <mergeCells count="54">
    <mergeCell ref="B7:B8"/>
    <mergeCell ref="I7:I8"/>
    <mergeCell ref="J1:N1"/>
    <mergeCell ref="A3:N3"/>
    <mergeCell ref="A4:N4"/>
    <mergeCell ref="A67:C67"/>
    <mergeCell ref="A7:A8"/>
    <mergeCell ref="D7:D8"/>
    <mergeCell ref="K7:K8"/>
    <mergeCell ref="A65:N65"/>
    <mergeCell ref="C69:N69"/>
    <mergeCell ref="H7:H8"/>
    <mergeCell ref="J7:J8"/>
    <mergeCell ref="L7:L8"/>
    <mergeCell ref="F7:F8"/>
    <mergeCell ref="M7:M8"/>
    <mergeCell ref="E7:E8"/>
    <mergeCell ref="C7:C8"/>
    <mergeCell ref="H52:H53"/>
    <mergeCell ref="I52:I53"/>
    <mergeCell ref="J52:J53"/>
    <mergeCell ref="K52:K53"/>
    <mergeCell ref="L52:L53"/>
    <mergeCell ref="M52:M53"/>
    <mergeCell ref="A52:A53"/>
    <mergeCell ref="B52:B53"/>
    <mergeCell ref="C52:C53"/>
    <mergeCell ref="D52:D53"/>
    <mergeCell ref="E52:E53"/>
    <mergeCell ref="F52:F53"/>
    <mergeCell ref="A22:A23"/>
    <mergeCell ref="B22:B23"/>
    <mergeCell ref="C22:C23"/>
    <mergeCell ref="D22:D23"/>
    <mergeCell ref="E22:E23"/>
    <mergeCell ref="F22:F23"/>
    <mergeCell ref="H22:H23"/>
    <mergeCell ref="I22:I23"/>
    <mergeCell ref="J22:J23"/>
    <mergeCell ref="K22:K23"/>
    <mergeCell ref="L22:L23"/>
    <mergeCell ref="M22:M23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M37:M38"/>
  </mergeCells>
  <printOptions/>
  <pageMargins left="0.15748031496062992" right="0.15748031496062992" top="0.3937007874015748" bottom="0.5118110236220472" header="0.3937007874015748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view="pageBreakPreview" zoomScale="50" zoomScaleNormal="60" zoomScaleSheetLayoutView="50" workbookViewId="0" topLeftCell="A28">
      <selection activeCell="A49" sqref="A49"/>
    </sheetView>
  </sheetViews>
  <sheetFormatPr defaultColWidth="9.00390625" defaultRowHeight="12.75"/>
  <cols>
    <col min="1" max="1" width="44.375" style="4" customWidth="1"/>
    <col min="2" max="3" width="12.625" style="4" customWidth="1"/>
    <col min="4" max="4" width="13.125" style="4" customWidth="1"/>
    <col min="5" max="5" width="12.625" style="4" customWidth="1"/>
    <col min="6" max="6" width="19.75390625" style="18" customWidth="1"/>
    <col min="7" max="7" width="12.25390625" style="4" customWidth="1"/>
    <col min="8" max="8" width="14.75390625" style="4" customWidth="1"/>
    <col min="9" max="9" width="13.875" style="4" customWidth="1"/>
    <col min="10" max="10" width="0.12890625" style="4" customWidth="1"/>
    <col min="11" max="11" width="46.875" style="19" customWidth="1"/>
    <col min="12" max="12" width="13.375" style="103" customWidth="1"/>
    <col min="13" max="13" width="11.375" style="4" customWidth="1"/>
    <col min="14" max="15" width="10.75390625" style="20" customWidth="1"/>
    <col min="16" max="16" width="19.375" style="18" customWidth="1"/>
    <col min="17" max="17" width="14.00390625" style="4" customWidth="1"/>
    <col min="18" max="18" width="15.375" style="4" customWidth="1"/>
    <col min="19" max="19" width="13.75390625" style="4" customWidth="1"/>
    <col min="20" max="22" width="9.125" style="4" customWidth="1"/>
    <col min="23" max="23" width="20.625" style="4" customWidth="1"/>
    <col min="24" max="24" width="16.875" style="4" customWidth="1"/>
    <col min="25" max="25" width="15.75390625" style="4" customWidth="1"/>
    <col min="26" max="16384" width="9.125" style="4" customWidth="1"/>
  </cols>
  <sheetData>
    <row r="1" spans="1:19" ht="72.75" customHeight="1">
      <c r="A1" s="95"/>
      <c r="B1" s="95"/>
      <c r="C1" s="610"/>
      <c r="D1" s="610"/>
      <c r="E1" s="330"/>
      <c r="F1" s="130"/>
      <c r="G1" s="95"/>
      <c r="H1" s="610"/>
      <c r="I1" s="610"/>
      <c r="J1" s="95"/>
      <c r="K1" s="103"/>
      <c r="M1" s="611" t="s">
        <v>157</v>
      </c>
      <c r="N1" s="612"/>
      <c r="O1" s="612"/>
      <c r="P1" s="612"/>
      <c r="Q1" s="612"/>
      <c r="R1" s="612"/>
      <c r="S1" s="612"/>
    </row>
    <row r="2" spans="1:19" ht="27" customHeight="1">
      <c r="A2" s="613" t="s">
        <v>56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</row>
    <row r="3" spans="1:23" ht="24.75" customHeight="1">
      <c r="A3" s="614" t="str">
        <f>отопление!A4</f>
        <v>по _________________________ за _________________ (нарастающим итогом) 20__ года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12"/>
      <c r="U3" s="12"/>
      <c r="V3" s="12"/>
      <c r="W3" s="12"/>
    </row>
    <row r="4" spans="1:23" ht="24.7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12"/>
      <c r="U4" s="12"/>
      <c r="V4" s="12"/>
      <c r="W4" s="12"/>
    </row>
    <row r="5" spans="1:23" ht="18" customHeight="1">
      <c r="A5" s="349" t="s">
        <v>149</v>
      </c>
      <c r="B5" s="258"/>
      <c r="C5" s="258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258"/>
      <c r="S5" s="258"/>
      <c r="T5" s="12"/>
      <c r="U5" s="12"/>
      <c r="V5" s="12"/>
      <c r="W5" s="12"/>
    </row>
    <row r="6" spans="1:25" ht="134.25" customHeight="1">
      <c r="A6" s="593" t="s">
        <v>114</v>
      </c>
      <c r="B6" s="591" t="s">
        <v>94</v>
      </c>
      <c r="C6" s="132" t="str">
        <f>M6</f>
        <v>Расчетный объем т/эн. на нужды ГВС</v>
      </c>
      <c r="D6" s="132" t="str">
        <f>N6</f>
        <v>Норматив потребления на ГВС (показания ИПУ)</v>
      </c>
      <c r="E6" s="327" t="s">
        <v>122</v>
      </c>
      <c r="F6" s="259" t="s">
        <v>97</v>
      </c>
      <c r="G6" s="260" t="s">
        <v>98</v>
      </c>
      <c r="H6" s="593" t="s">
        <v>34</v>
      </c>
      <c r="I6" s="593"/>
      <c r="J6" s="593"/>
      <c r="K6" s="590" t="s">
        <v>55</v>
      </c>
      <c r="L6" s="591" t="s">
        <v>95</v>
      </c>
      <c r="M6" s="132" t="s">
        <v>58</v>
      </c>
      <c r="N6" s="376" t="s">
        <v>153</v>
      </c>
      <c r="O6" s="327" t="s">
        <v>122</v>
      </c>
      <c r="P6" s="261" t="s">
        <v>117</v>
      </c>
      <c r="Q6" s="328" t="s">
        <v>119</v>
      </c>
      <c r="R6" s="593" t="s">
        <v>61</v>
      </c>
      <c r="S6" s="593"/>
      <c r="T6" s="12"/>
      <c r="U6" s="12"/>
      <c r="V6" s="12"/>
      <c r="W6" s="391" t="s">
        <v>154</v>
      </c>
      <c r="X6" s="392" t="s">
        <v>155</v>
      </c>
      <c r="Y6" s="392" t="s">
        <v>156</v>
      </c>
    </row>
    <row r="7" spans="1:25" ht="25.5" customHeight="1">
      <c r="A7" s="593"/>
      <c r="B7" s="592"/>
      <c r="C7" s="132" t="str">
        <f>M7</f>
        <v>Гкал/чел.</v>
      </c>
      <c r="D7" s="132" t="str">
        <f>N7</f>
        <v>куб.м./чел.</v>
      </c>
      <c r="E7" s="327" t="s">
        <v>123</v>
      </c>
      <c r="F7" s="259" t="s">
        <v>50</v>
      </c>
      <c r="G7" s="260" t="s">
        <v>10</v>
      </c>
      <c r="H7" s="132" t="s">
        <v>36</v>
      </c>
      <c r="I7" s="132" t="s">
        <v>35</v>
      </c>
      <c r="J7" s="132"/>
      <c r="K7" s="590"/>
      <c r="L7" s="608"/>
      <c r="M7" s="132" t="s">
        <v>59</v>
      </c>
      <c r="N7" s="132" t="s">
        <v>60</v>
      </c>
      <c r="O7" s="327" t="s">
        <v>123</v>
      </c>
      <c r="P7" s="259" t="s">
        <v>50</v>
      </c>
      <c r="Q7" s="260" t="s">
        <v>10</v>
      </c>
      <c r="R7" s="132" t="s">
        <v>36</v>
      </c>
      <c r="S7" s="132" t="s">
        <v>35</v>
      </c>
      <c r="W7" s="5"/>
      <c r="X7" s="5"/>
      <c r="Y7" s="5"/>
    </row>
    <row r="8" spans="1:19" ht="16.5" customHeight="1">
      <c r="A8" s="132">
        <v>1</v>
      </c>
      <c r="B8" s="120">
        <f aca="true" t="shared" si="0" ref="B8:J8">A8+1</f>
        <v>2</v>
      </c>
      <c r="C8" s="120">
        <f t="shared" si="0"/>
        <v>3</v>
      </c>
      <c r="D8" s="120">
        <f t="shared" si="0"/>
        <v>4</v>
      </c>
      <c r="E8" s="325">
        <f t="shared" si="0"/>
        <v>5</v>
      </c>
      <c r="F8" s="325">
        <f t="shared" si="0"/>
        <v>6</v>
      </c>
      <c r="G8" s="325">
        <f t="shared" si="0"/>
        <v>7</v>
      </c>
      <c r="H8" s="325">
        <f t="shared" si="0"/>
        <v>8</v>
      </c>
      <c r="I8" s="325">
        <f t="shared" si="0"/>
        <v>9</v>
      </c>
      <c r="J8" s="325">
        <f t="shared" si="0"/>
        <v>10</v>
      </c>
      <c r="K8" s="325">
        <f>I8+1</f>
        <v>10</v>
      </c>
      <c r="L8" s="325">
        <f aca="true" t="shared" si="1" ref="L8:S8">K8+1</f>
        <v>11</v>
      </c>
      <c r="M8" s="325">
        <f t="shared" si="1"/>
        <v>12</v>
      </c>
      <c r="N8" s="325">
        <f t="shared" si="1"/>
        <v>13</v>
      </c>
      <c r="O8" s="325">
        <f t="shared" si="1"/>
        <v>14</v>
      </c>
      <c r="P8" s="325">
        <f t="shared" si="1"/>
        <v>15</v>
      </c>
      <c r="Q8" s="325">
        <f t="shared" si="1"/>
        <v>16</v>
      </c>
      <c r="R8" s="325">
        <f t="shared" si="1"/>
        <v>17</v>
      </c>
      <c r="S8" s="325">
        <f t="shared" si="1"/>
        <v>18</v>
      </c>
    </row>
    <row r="9" spans="1:19" ht="67.5" customHeight="1">
      <c r="A9" s="100" t="s">
        <v>212</v>
      </c>
      <c r="B9" s="100"/>
      <c r="C9" s="262"/>
      <c r="D9" s="263"/>
      <c r="E9" s="263"/>
      <c r="F9" s="264"/>
      <c r="G9" s="265"/>
      <c r="H9" s="266"/>
      <c r="I9" s="266"/>
      <c r="J9" s="267"/>
      <c r="K9" s="100" t="str">
        <f>A9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L9" s="100"/>
      <c r="M9" s="268"/>
      <c r="N9" s="269"/>
      <c r="O9" s="269"/>
      <c r="P9" s="264"/>
      <c r="Q9" s="265"/>
      <c r="R9" s="266"/>
      <c r="S9" s="266"/>
    </row>
    <row r="10" spans="1:19" ht="15" customHeight="1">
      <c r="A10" s="100" t="s">
        <v>49</v>
      </c>
      <c r="B10" s="100"/>
      <c r="C10" s="262"/>
      <c r="D10" s="263"/>
      <c r="E10" s="263"/>
      <c r="F10" s="264"/>
      <c r="G10" s="265"/>
      <c r="H10" s="266"/>
      <c r="I10" s="266"/>
      <c r="J10" s="267"/>
      <c r="K10" s="100" t="str">
        <f>A10</f>
        <v>и т.д.</v>
      </c>
      <c r="L10" s="100"/>
      <c r="M10" s="268"/>
      <c r="N10" s="270"/>
      <c r="O10" s="270"/>
      <c r="P10" s="264"/>
      <c r="Q10" s="265"/>
      <c r="R10" s="266"/>
      <c r="S10" s="266"/>
    </row>
    <row r="11" spans="1:19" ht="16.5" customHeight="1">
      <c r="A11" s="145" t="s">
        <v>42</v>
      </c>
      <c r="B11" s="100"/>
      <c r="C11" s="262"/>
      <c r="D11" s="263"/>
      <c r="E11" s="263"/>
      <c r="F11" s="264"/>
      <c r="G11" s="265"/>
      <c r="H11" s="266"/>
      <c r="I11" s="266"/>
      <c r="J11" s="267"/>
      <c r="K11" s="104" t="s">
        <v>121</v>
      </c>
      <c r="L11" s="104"/>
      <c r="M11" s="268"/>
      <c r="N11" s="270"/>
      <c r="O11" s="270"/>
      <c r="P11" s="264"/>
      <c r="Q11" s="265"/>
      <c r="R11" s="266"/>
      <c r="S11" s="266"/>
    </row>
    <row r="12" spans="1:19" ht="36" customHeight="1">
      <c r="A12" s="101"/>
      <c r="B12" s="101"/>
      <c r="C12" s="262"/>
      <c r="D12" s="263"/>
      <c r="E12" s="263"/>
      <c r="F12" s="264"/>
      <c r="G12" s="265"/>
      <c r="H12" s="266"/>
      <c r="I12" s="266"/>
      <c r="J12" s="267"/>
      <c r="K12" s="100" t="s">
        <v>131</v>
      </c>
      <c r="L12" s="100"/>
      <c r="M12" s="268"/>
      <c r="N12" s="270"/>
      <c r="O12" s="270"/>
      <c r="P12" s="264"/>
      <c r="Q12" s="265"/>
      <c r="R12" s="266"/>
      <c r="S12" s="266"/>
    </row>
    <row r="13" spans="1:19" ht="16.5" customHeight="1">
      <c r="A13" s="101"/>
      <c r="B13" s="101"/>
      <c r="C13" s="271"/>
      <c r="D13" s="263"/>
      <c r="E13" s="263"/>
      <c r="F13" s="264"/>
      <c r="G13" s="265"/>
      <c r="H13" s="272"/>
      <c r="I13" s="272"/>
      <c r="J13" s="267"/>
      <c r="K13" s="105"/>
      <c r="L13" s="105"/>
      <c r="M13" s="273"/>
      <c r="N13" s="270"/>
      <c r="O13" s="270"/>
      <c r="P13" s="274"/>
      <c r="Q13" s="275"/>
      <c r="R13" s="266"/>
      <c r="S13" s="266"/>
    </row>
    <row r="14" spans="1:19" ht="15.75">
      <c r="A14" s="101"/>
      <c r="B14" s="101"/>
      <c r="C14" s="271"/>
      <c r="D14" s="263"/>
      <c r="E14" s="263"/>
      <c r="F14" s="264"/>
      <c r="G14" s="265"/>
      <c r="H14" s="272"/>
      <c r="I14" s="272"/>
      <c r="J14" s="267"/>
      <c r="K14" s="100"/>
      <c r="L14" s="100"/>
      <c r="M14" s="86"/>
      <c r="N14" s="264"/>
      <c r="O14" s="264"/>
      <c r="P14" s="264"/>
      <c r="Q14" s="265"/>
      <c r="R14" s="85"/>
      <c r="S14" s="85"/>
    </row>
    <row r="15" spans="1:19" ht="15.75">
      <c r="A15" s="92" t="s">
        <v>37</v>
      </c>
      <c r="B15" s="92"/>
      <c r="C15" s="276"/>
      <c r="D15" s="277"/>
      <c r="E15" s="277"/>
      <c r="F15" s="278"/>
      <c r="G15" s="279"/>
      <c r="H15" s="266"/>
      <c r="I15" s="266"/>
      <c r="J15" s="280"/>
      <c r="K15" s="92" t="s">
        <v>37</v>
      </c>
      <c r="L15" s="92"/>
      <c r="M15" s="268"/>
      <c r="N15" s="270"/>
      <c r="O15" s="270"/>
      <c r="P15" s="264"/>
      <c r="Q15" s="279"/>
      <c r="R15" s="266"/>
      <c r="S15" s="266"/>
    </row>
    <row r="16" spans="1:19" s="61" customFormat="1" ht="18.75">
      <c r="A16" s="321" t="s">
        <v>3</v>
      </c>
      <c r="B16" s="319"/>
      <c r="C16" s="102" t="e">
        <f>ROUND(H16/G16/E16,9)</f>
        <v>#DIV/0!</v>
      </c>
      <c r="D16" s="320" t="e">
        <f>ROUND(I16/G16/E16,9)</f>
        <v>#DIV/0!</v>
      </c>
      <c r="E16" s="320"/>
      <c r="F16" s="148">
        <f>SUM(F9:F15)-F14</f>
        <v>0</v>
      </c>
      <c r="G16" s="147">
        <f>SUM(G9:G15)-G15</f>
        <v>0</v>
      </c>
      <c r="H16" s="148">
        <f>SUM(H9:H15)</f>
        <v>0</v>
      </c>
      <c r="I16" s="148">
        <f>SUM(I9:I15)</f>
        <v>0</v>
      </c>
      <c r="J16" s="282"/>
      <c r="K16" s="321" t="s">
        <v>3</v>
      </c>
      <c r="L16" s="281"/>
      <c r="M16" s="102" t="e">
        <f>ROUND(R16/Q16/O16,9)</f>
        <v>#DIV/0!</v>
      </c>
      <c r="N16" s="283" t="e">
        <f>ROUND(S16/Q16/O16,9)</f>
        <v>#DIV/0!</v>
      </c>
      <c r="O16" s="332"/>
      <c r="P16" s="148">
        <f>SUM(P9:P15)-P15</f>
        <v>0</v>
      </c>
      <c r="Q16" s="147">
        <f>SUM(Q9:Q15)-Q15</f>
        <v>0</v>
      </c>
      <c r="R16" s="150">
        <f>SUM(R9:R15)</f>
        <v>0</v>
      </c>
      <c r="S16" s="150">
        <f>SUM(S9:S15)</f>
        <v>0</v>
      </c>
    </row>
    <row r="17" spans="1:19" s="61" customFormat="1" ht="18.75">
      <c r="A17" s="352"/>
      <c r="B17" s="296"/>
      <c r="C17" s="293"/>
      <c r="D17" s="353"/>
      <c r="E17" s="353"/>
      <c r="F17" s="154"/>
      <c r="G17" s="231"/>
      <c r="H17" s="154"/>
      <c r="I17" s="154"/>
      <c r="J17" s="298"/>
      <c r="K17" s="352"/>
      <c r="L17" s="354"/>
      <c r="M17" s="293"/>
      <c r="N17" s="355"/>
      <c r="O17" s="356"/>
      <c r="P17" s="154"/>
      <c r="Q17" s="231"/>
      <c r="R17" s="233"/>
      <c r="S17" s="233"/>
    </row>
    <row r="18" spans="1:19" s="61" customFormat="1" ht="15.75">
      <c r="A18" s="349" t="s">
        <v>148</v>
      </c>
      <c r="B18" s="258"/>
      <c r="C18" s="258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258"/>
      <c r="S18" s="258"/>
    </row>
    <row r="19" spans="1:19" s="61" customFormat="1" ht="114.75">
      <c r="A19" s="593" t="s">
        <v>114</v>
      </c>
      <c r="B19" s="591" t="s">
        <v>94</v>
      </c>
      <c r="C19" s="376" t="str">
        <f>M19</f>
        <v>Расчетный объем т/эн. на нужды ГВС</v>
      </c>
      <c r="D19" s="376" t="str">
        <f>N19</f>
        <v>Норматив потребления на ГВС (показания ИПУ)</v>
      </c>
      <c r="E19" s="376" t="s">
        <v>122</v>
      </c>
      <c r="F19" s="380" t="s">
        <v>97</v>
      </c>
      <c r="G19" s="378" t="s">
        <v>98</v>
      </c>
      <c r="H19" s="593" t="s">
        <v>34</v>
      </c>
      <c r="I19" s="593"/>
      <c r="J19" s="593"/>
      <c r="K19" s="590" t="s">
        <v>55</v>
      </c>
      <c r="L19" s="591" t="s">
        <v>95</v>
      </c>
      <c r="M19" s="376" t="s">
        <v>58</v>
      </c>
      <c r="N19" s="376" t="s">
        <v>153</v>
      </c>
      <c r="O19" s="376" t="s">
        <v>122</v>
      </c>
      <c r="P19" s="379" t="s">
        <v>117</v>
      </c>
      <c r="Q19" s="378" t="s">
        <v>119</v>
      </c>
      <c r="R19" s="593" t="s">
        <v>61</v>
      </c>
      <c r="S19" s="593"/>
    </row>
    <row r="20" spans="1:19" s="61" customFormat="1" ht="12.75">
      <c r="A20" s="593"/>
      <c r="B20" s="592"/>
      <c r="C20" s="376" t="str">
        <f>M20</f>
        <v>Гкал/чел.</v>
      </c>
      <c r="D20" s="376" t="str">
        <f>N20</f>
        <v>куб.м./чел.</v>
      </c>
      <c r="E20" s="376" t="s">
        <v>123</v>
      </c>
      <c r="F20" s="380" t="s">
        <v>50</v>
      </c>
      <c r="G20" s="378" t="s">
        <v>10</v>
      </c>
      <c r="H20" s="376" t="s">
        <v>36</v>
      </c>
      <c r="I20" s="376" t="s">
        <v>35</v>
      </c>
      <c r="J20" s="376"/>
      <c r="K20" s="590"/>
      <c r="L20" s="608"/>
      <c r="M20" s="376" t="s">
        <v>59</v>
      </c>
      <c r="N20" s="376" t="s">
        <v>60</v>
      </c>
      <c r="O20" s="376" t="s">
        <v>123</v>
      </c>
      <c r="P20" s="380" t="s">
        <v>50</v>
      </c>
      <c r="Q20" s="378" t="s">
        <v>10</v>
      </c>
      <c r="R20" s="376" t="s">
        <v>36</v>
      </c>
      <c r="S20" s="376" t="s">
        <v>35</v>
      </c>
    </row>
    <row r="21" spans="1:19" s="61" customFormat="1" ht="12.75">
      <c r="A21" s="376">
        <v>1</v>
      </c>
      <c r="B21" s="377">
        <f aca="true" t="shared" si="2" ref="B21:J21">A21+1</f>
        <v>2</v>
      </c>
      <c r="C21" s="377">
        <f t="shared" si="2"/>
        <v>3</v>
      </c>
      <c r="D21" s="377">
        <f t="shared" si="2"/>
        <v>4</v>
      </c>
      <c r="E21" s="377">
        <f t="shared" si="2"/>
        <v>5</v>
      </c>
      <c r="F21" s="377">
        <f t="shared" si="2"/>
        <v>6</v>
      </c>
      <c r="G21" s="377">
        <f t="shared" si="2"/>
        <v>7</v>
      </c>
      <c r="H21" s="377">
        <f t="shared" si="2"/>
        <v>8</v>
      </c>
      <c r="I21" s="377">
        <f t="shared" si="2"/>
        <v>9</v>
      </c>
      <c r="J21" s="377">
        <f t="shared" si="2"/>
        <v>10</v>
      </c>
      <c r="K21" s="377">
        <f>I21+1</f>
        <v>10</v>
      </c>
      <c r="L21" s="377">
        <f aca="true" t="shared" si="3" ref="L21:S21">K21+1</f>
        <v>11</v>
      </c>
      <c r="M21" s="377">
        <f t="shared" si="3"/>
        <v>12</v>
      </c>
      <c r="N21" s="377">
        <f t="shared" si="3"/>
        <v>13</v>
      </c>
      <c r="O21" s="377">
        <f t="shared" si="3"/>
        <v>14</v>
      </c>
      <c r="P21" s="377">
        <f t="shared" si="3"/>
        <v>15</v>
      </c>
      <c r="Q21" s="377">
        <f t="shared" si="3"/>
        <v>16</v>
      </c>
      <c r="R21" s="377">
        <f t="shared" si="3"/>
        <v>17</v>
      </c>
      <c r="S21" s="377">
        <f t="shared" si="3"/>
        <v>18</v>
      </c>
    </row>
    <row r="22" spans="1:19" s="61" customFormat="1" ht="70.5" customHeight="1">
      <c r="A22" s="100" t="str">
        <f>A9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22" s="100"/>
      <c r="C22" s="262"/>
      <c r="D22" s="263"/>
      <c r="E22" s="263"/>
      <c r="F22" s="264"/>
      <c r="G22" s="265"/>
      <c r="H22" s="266"/>
      <c r="I22" s="266"/>
      <c r="J22" s="267"/>
      <c r="K22" s="100" t="str">
        <f>A22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L22" s="100"/>
      <c r="M22" s="268"/>
      <c r="N22" s="269"/>
      <c r="O22" s="269"/>
      <c r="P22" s="264"/>
      <c r="Q22" s="265"/>
      <c r="R22" s="266"/>
      <c r="S22" s="266"/>
    </row>
    <row r="23" spans="1:19" s="61" customFormat="1" ht="15.75">
      <c r="A23" s="100" t="s">
        <v>49</v>
      </c>
      <c r="B23" s="100"/>
      <c r="C23" s="262"/>
      <c r="D23" s="263"/>
      <c r="E23" s="263"/>
      <c r="F23" s="264"/>
      <c r="G23" s="265"/>
      <c r="H23" s="266"/>
      <c r="I23" s="266"/>
      <c r="J23" s="267"/>
      <c r="K23" s="100" t="str">
        <f>A23</f>
        <v>и т.д.</v>
      </c>
      <c r="L23" s="100"/>
      <c r="M23" s="268"/>
      <c r="N23" s="270"/>
      <c r="O23" s="270"/>
      <c r="P23" s="264"/>
      <c r="Q23" s="265"/>
      <c r="R23" s="266"/>
      <c r="S23" s="266"/>
    </row>
    <row r="24" spans="1:19" s="61" customFormat="1" ht="15.75">
      <c r="A24" s="145" t="s">
        <v>42</v>
      </c>
      <c r="B24" s="100"/>
      <c r="C24" s="262"/>
      <c r="D24" s="263"/>
      <c r="E24" s="263"/>
      <c r="F24" s="264"/>
      <c r="G24" s="265"/>
      <c r="H24" s="266"/>
      <c r="I24" s="266"/>
      <c r="J24" s="267"/>
      <c r="K24" s="104" t="s">
        <v>121</v>
      </c>
      <c r="L24" s="104"/>
      <c r="M24" s="268"/>
      <c r="N24" s="270"/>
      <c r="O24" s="270"/>
      <c r="P24" s="264"/>
      <c r="Q24" s="265"/>
      <c r="R24" s="266"/>
      <c r="S24" s="266"/>
    </row>
    <row r="25" spans="1:19" s="61" customFormat="1" ht="26.25">
      <c r="A25" s="101"/>
      <c r="B25" s="101"/>
      <c r="C25" s="262"/>
      <c r="D25" s="263"/>
      <c r="E25" s="263"/>
      <c r="F25" s="264"/>
      <c r="G25" s="265"/>
      <c r="H25" s="266"/>
      <c r="I25" s="266"/>
      <c r="J25" s="267"/>
      <c r="K25" s="100" t="s">
        <v>131</v>
      </c>
      <c r="L25" s="100"/>
      <c r="M25" s="268"/>
      <c r="N25" s="270"/>
      <c r="O25" s="270"/>
      <c r="P25" s="264"/>
      <c r="Q25" s="265"/>
      <c r="R25" s="266"/>
      <c r="S25" s="266"/>
    </row>
    <row r="26" spans="1:19" s="61" customFormat="1" ht="15.75">
      <c r="A26" s="101"/>
      <c r="B26" s="101"/>
      <c r="C26" s="271"/>
      <c r="D26" s="263"/>
      <c r="E26" s="263"/>
      <c r="F26" s="264"/>
      <c r="G26" s="265"/>
      <c r="H26" s="272"/>
      <c r="I26" s="272"/>
      <c r="J26" s="267"/>
      <c r="K26" s="105"/>
      <c r="L26" s="105"/>
      <c r="M26" s="273"/>
      <c r="N26" s="270"/>
      <c r="O26" s="270"/>
      <c r="P26" s="274"/>
      <c r="Q26" s="275"/>
      <c r="R26" s="266"/>
      <c r="S26" s="266"/>
    </row>
    <row r="27" spans="1:19" s="61" customFormat="1" ht="15.75">
      <c r="A27" s="101"/>
      <c r="B27" s="101"/>
      <c r="C27" s="271"/>
      <c r="D27" s="263"/>
      <c r="E27" s="263"/>
      <c r="F27" s="264"/>
      <c r="G27" s="265"/>
      <c r="H27" s="272"/>
      <c r="I27" s="272"/>
      <c r="J27" s="267"/>
      <c r="K27" s="100"/>
      <c r="L27" s="100"/>
      <c r="M27" s="86"/>
      <c r="N27" s="264"/>
      <c r="O27" s="264"/>
      <c r="P27" s="264"/>
      <c r="Q27" s="265"/>
      <c r="R27" s="85"/>
      <c r="S27" s="85"/>
    </row>
    <row r="28" spans="1:19" s="61" customFormat="1" ht="15.75">
      <c r="A28" s="92" t="s">
        <v>37</v>
      </c>
      <c r="B28" s="92"/>
      <c r="C28" s="276"/>
      <c r="D28" s="277"/>
      <c r="E28" s="277"/>
      <c r="F28" s="278"/>
      <c r="G28" s="279"/>
      <c r="H28" s="266"/>
      <c r="I28" s="266"/>
      <c r="J28" s="280"/>
      <c r="K28" s="92" t="s">
        <v>37</v>
      </c>
      <c r="L28" s="92"/>
      <c r="M28" s="268"/>
      <c r="N28" s="270"/>
      <c r="O28" s="270"/>
      <c r="P28" s="264"/>
      <c r="Q28" s="279"/>
      <c r="R28" s="266"/>
      <c r="S28" s="266"/>
    </row>
    <row r="29" spans="1:19" s="61" customFormat="1" ht="18.75">
      <c r="A29" s="321" t="s">
        <v>3</v>
      </c>
      <c r="B29" s="319"/>
      <c r="C29" s="102" t="e">
        <f>ROUND(H29/G29/E29,9)</f>
        <v>#DIV/0!</v>
      </c>
      <c r="D29" s="320" t="e">
        <f>ROUND(I29/G29/E29,9)</f>
        <v>#DIV/0!</v>
      </c>
      <c r="E29" s="320"/>
      <c r="F29" s="148">
        <f>SUM(F22:F28)-F27</f>
        <v>0</v>
      </c>
      <c r="G29" s="147">
        <f>SUM(G22:G28)-G28</f>
        <v>0</v>
      </c>
      <c r="H29" s="148">
        <f>SUM(H22:H28)</f>
        <v>0</v>
      </c>
      <c r="I29" s="148">
        <f>SUM(I22:I28)</f>
        <v>0</v>
      </c>
      <c r="J29" s="282"/>
      <c r="K29" s="321" t="s">
        <v>3</v>
      </c>
      <c r="L29" s="281"/>
      <c r="M29" s="102" t="e">
        <f>ROUND(R29/Q29/O29,9)</f>
        <v>#DIV/0!</v>
      </c>
      <c r="N29" s="283" t="e">
        <f>ROUND(S29/Q29/O29,9)</f>
        <v>#DIV/0!</v>
      </c>
      <c r="O29" s="332"/>
      <c r="P29" s="148">
        <f>SUM(P22:P28)-P28</f>
        <v>0</v>
      </c>
      <c r="Q29" s="147">
        <f>SUM(Q22:Q28)-Q28</f>
        <v>0</v>
      </c>
      <c r="R29" s="150">
        <f>SUM(R22:R28)</f>
        <v>0</v>
      </c>
      <c r="S29" s="150">
        <f>SUM(S22:S28)</f>
        <v>0</v>
      </c>
    </row>
    <row r="30" spans="1:19" s="61" customFormat="1" ht="18.75">
      <c r="A30" s="352"/>
      <c r="B30" s="296"/>
      <c r="C30" s="293"/>
      <c r="D30" s="353"/>
      <c r="E30" s="353"/>
      <c r="F30" s="154"/>
      <c r="G30" s="231"/>
      <c r="H30" s="154"/>
      <c r="I30" s="154"/>
      <c r="J30" s="298"/>
      <c r="K30" s="352"/>
      <c r="L30" s="354"/>
      <c r="M30" s="293"/>
      <c r="N30" s="355"/>
      <c r="O30" s="356"/>
      <c r="P30" s="154"/>
      <c r="Q30" s="231"/>
      <c r="R30" s="233"/>
      <c r="S30" s="233"/>
    </row>
    <row r="31" spans="1:19" s="61" customFormat="1" ht="18.75">
      <c r="A31" s="348" t="s">
        <v>137</v>
      </c>
      <c r="B31" s="296"/>
      <c r="C31" s="293"/>
      <c r="D31" s="353"/>
      <c r="E31" s="353"/>
      <c r="F31" s="154"/>
      <c r="G31" s="231"/>
      <c r="H31" s="154"/>
      <c r="I31" s="154"/>
      <c r="J31" s="298"/>
      <c r="K31" s="352"/>
      <c r="L31" s="354"/>
      <c r="M31" s="293"/>
      <c r="N31" s="355"/>
      <c r="O31" s="356"/>
      <c r="P31" s="154"/>
      <c r="Q31" s="231"/>
      <c r="R31" s="233"/>
      <c r="S31" s="233"/>
    </row>
    <row r="32" spans="1:19" s="61" customFormat="1" ht="114.75">
      <c r="A32" s="591" t="s">
        <v>114</v>
      </c>
      <c r="B32" s="591" t="s">
        <v>94</v>
      </c>
      <c r="C32" s="376" t="str">
        <f>M32</f>
        <v>Расчетный объем т/эн. на нужды ГВС</v>
      </c>
      <c r="D32" s="376" t="str">
        <f>N32</f>
        <v>Норматив потребления на ГВС (показания ИПУ)</v>
      </c>
      <c r="E32" s="376" t="s">
        <v>122</v>
      </c>
      <c r="F32" s="380" t="s">
        <v>97</v>
      </c>
      <c r="G32" s="378" t="s">
        <v>98</v>
      </c>
      <c r="H32" s="604" t="s">
        <v>34</v>
      </c>
      <c r="I32" s="605"/>
      <c r="J32" s="606"/>
      <c r="K32" s="607" t="s">
        <v>55</v>
      </c>
      <c r="L32" s="591" t="s">
        <v>95</v>
      </c>
      <c r="M32" s="376" t="s">
        <v>58</v>
      </c>
      <c r="N32" s="376" t="s">
        <v>153</v>
      </c>
      <c r="O32" s="376" t="s">
        <v>122</v>
      </c>
      <c r="P32" s="379" t="s">
        <v>117</v>
      </c>
      <c r="Q32" s="378" t="s">
        <v>119</v>
      </c>
      <c r="R32" s="604" t="s">
        <v>61</v>
      </c>
      <c r="S32" s="606"/>
    </row>
    <row r="33" spans="1:19" s="61" customFormat="1" ht="12.75">
      <c r="A33" s="592"/>
      <c r="B33" s="592"/>
      <c r="C33" s="376" t="str">
        <f>M33</f>
        <v>Гкал/чел.</v>
      </c>
      <c r="D33" s="376" t="str">
        <f>N33</f>
        <v>куб.м./чел.</v>
      </c>
      <c r="E33" s="376" t="s">
        <v>123</v>
      </c>
      <c r="F33" s="380" t="s">
        <v>50</v>
      </c>
      <c r="G33" s="378" t="s">
        <v>10</v>
      </c>
      <c r="H33" s="376" t="s">
        <v>36</v>
      </c>
      <c r="I33" s="376" t="s">
        <v>35</v>
      </c>
      <c r="J33" s="376"/>
      <c r="K33" s="608"/>
      <c r="L33" s="592"/>
      <c r="M33" s="376" t="s">
        <v>59</v>
      </c>
      <c r="N33" s="376" t="s">
        <v>60</v>
      </c>
      <c r="O33" s="376" t="s">
        <v>123</v>
      </c>
      <c r="P33" s="380" t="s">
        <v>50</v>
      </c>
      <c r="Q33" s="378" t="s">
        <v>10</v>
      </c>
      <c r="R33" s="376" t="s">
        <v>36</v>
      </c>
      <c r="S33" s="376" t="s">
        <v>35</v>
      </c>
    </row>
    <row r="34" spans="1:19" s="61" customFormat="1" ht="12.75">
      <c r="A34" s="376">
        <v>1</v>
      </c>
      <c r="B34" s="377">
        <f aca="true" t="shared" si="4" ref="B34:J34">A34+1</f>
        <v>2</v>
      </c>
      <c r="C34" s="377">
        <f t="shared" si="4"/>
        <v>3</v>
      </c>
      <c r="D34" s="377">
        <f t="shared" si="4"/>
        <v>4</v>
      </c>
      <c r="E34" s="377">
        <f t="shared" si="4"/>
        <v>5</v>
      </c>
      <c r="F34" s="377">
        <f t="shared" si="4"/>
        <v>6</v>
      </c>
      <c r="G34" s="377">
        <f t="shared" si="4"/>
        <v>7</v>
      </c>
      <c r="H34" s="377">
        <f t="shared" si="4"/>
        <v>8</v>
      </c>
      <c r="I34" s="377">
        <f t="shared" si="4"/>
        <v>9</v>
      </c>
      <c r="J34" s="377">
        <f t="shared" si="4"/>
        <v>10</v>
      </c>
      <c r="K34" s="377">
        <f>I34+1</f>
        <v>10</v>
      </c>
      <c r="L34" s="377">
        <f aca="true" t="shared" si="5" ref="L34:S34">K34+1</f>
        <v>11</v>
      </c>
      <c r="M34" s="377">
        <f t="shared" si="5"/>
        <v>12</v>
      </c>
      <c r="N34" s="377">
        <f t="shared" si="5"/>
        <v>13</v>
      </c>
      <c r="O34" s="377">
        <f t="shared" si="5"/>
        <v>14</v>
      </c>
      <c r="P34" s="377">
        <f t="shared" si="5"/>
        <v>15</v>
      </c>
      <c r="Q34" s="377">
        <f t="shared" si="5"/>
        <v>16</v>
      </c>
      <c r="R34" s="377">
        <f t="shared" si="5"/>
        <v>17</v>
      </c>
      <c r="S34" s="377">
        <f t="shared" si="5"/>
        <v>18</v>
      </c>
    </row>
    <row r="35" spans="1:19" s="61" customFormat="1" ht="69" customHeight="1">
      <c r="A35" s="100" t="str">
        <f>A22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35" s="100"/>
      <c r="C35" s="262"/>
      <c r="D35" s="263"/>
      <c r="E35" s="263"/>
      <c r="F35" s="264"/>
      <c r="G35" s="265"/>
      <c r="H35" s="266"/>
      <c r="I35" s="266"/>
      <c r="J35" s="267"/>
      <c r="K35" s="100" t="str">
        <f>A35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L35" s="100"/>
      <c r="M35" s="268"/>
      <c r="N35" s="269"/>
      <c r="O35" s="269"/>
      <c r="P35" s="264"/>
      <c r="Q35" s="265"/>
      <c r="R35" s="266"/>
      <c r="S35" s="266"/>
    </row>
    <row r="36" spans="1:19" s="61" customFormat="1" ht="15.75">
      <c r="A36" s="100" t="s">
        <v>49</v>
      </c>
      <c r="B36" s="100"/>
      <c r="C36" s="262"/>
      <c r="D36" s="263"/>
      <c r="E36" s="263"/>
      <c r="F36" s="264"/>
      <c r="G36" s="265"/>
      <c r="H36" s="266"/>
      <c r="I36" s="266"/>
      <c r="J36" s="267"/>
      <c r="K36" s="100" t="str">
        <f>A36</f>
        <v>и т.д.</v>
      </c>
      <c r="L36" s="100"/>
      <c r="M36" s="268"/>
      <c r="N36" s="270"/>
      <c r="O36" s="270"/>
      <c r="P36" s="264"/>
      <c r="Q36" s="265"/>
      <c r="R36" s="266"/>
      <c r="S36" s="266"/>
    </row>
    <row r="37" spans="1:19" s="61" customFormat="1" ht="15.75">
      <c r="A37" s="145" t="s">
        <v>42</v>
      </c>
      <c r="B37" s="100"/>
      <c r="C37" s="262"/>
      <c r="D37" s="263"/>
      <c r="E37" s="263"/>
      <c r="F37" s="264"/>
      <c r="G37" s="265"/>
      <c r="H37" s="266"/>
      <c r="I37" s="266"/>
      <c r="J37" s="267"/>
      <c r="K37" s="104" t="s">
        <v>121</v>
      </c>
      <c r="L37" s="104"/>
      <c r="M37" s="268"/>
      <c r="N37" s="270"/>
      <c r="O37" s="270"/>
      <c r="P37" s="264"/>
      <c r="Q37" s="265"/>
      <c r="R37" s="266"/>
      <c r="S37" s="266"/>
    </row>
    <row r="38" spans="1:19" s="61" customFormat="1" ht="26.25">
      <c r="A38" s="101"/>
      <c r="B38" s="101"/>
      <c r="C38" s="262"/>
      <c r="D38" s="263"/>
      <c r="E38" s="263"/>
      <c r="F38" s="264"/>
      <c r="G38" s="265"/>
      <c r="H38" s="266"/>
      <c r="I38" s="266"/>
      <c r="J38" s="267"/>
      <c r="K38" s="100" t="s">
        <v>131</v>
      </c>
      <c r="L38" s="100"/>
      <c r="M38" s="268"/>
      <c r="N38" s="270"/>
      <c r="O38" s="270"/>
      <c r="P38" s="264"/>
      <c r="Q38" s="265"/>
      <c r="R38" s="266"/>
      <c r="S38" s="266"/>
    </row>
    <row r="39" spans="1:19" s="61" customFormat="1" ht="15.75">
      <c r="A39" s="101"/>
      <c r="B39" s="101"/>
      <c r="C39" s="271"/>
      <c r="D39" s="263"/>
      <c r="E39" s="263"/>
      <c r="F39" s="264"/>
      <c r="G39" s="265"/>
      <c r="H39" s="272"/>
      <c r="I39" s="272"/>
      <c r="J39" s="267"/>
      <c r="K39" s="105"/>
      <c r="L39" s="105"/>
      <c r="M39" s="273"/>
      <c r="N39" s="270"/>
      <c r="O39" s="270"/>
      <c r="P39" s="274"/>
      <c r="Q39" s="275"/>
      <c r="R39" s="266"/>
      <c r="S39" s="266"/>
    </row>
    <row r="40" spans="1:19" s="61" customFormat="1" ht="15.75">
      <c r="A40" s="101"/>
      <c r="B40" s="101"/>
      <c r="C40" s="271"/>
      <c r="D40" s="263"/>
      <c r="E40" s="263"/>
      <c r="F40" s="264"/>
      <c r="G40" s="265"/>
      <c r="H40" s="272"/>
      <c r="I40" s="272"/>
      <c r="J40" s="267"/>
      <c r="K40" s="100"/>
      <c r="L40" s="100"/>
      <c r="M40" s="86"/>
      <c r="N40" s="264"/>
      <c r="O40" s="264"/>
      <c r="P40" s="264"/>
      <c r="Q40" s="265"/>
      <c r="R40" s="85"/>
      <c r="S40" s="85"/>
    </row>
    <row r="41" spans="1:19" s="61" customFormat="1" ht="15.75">
      <c r="A41" s="92" t="s">
        <v>37</v>
      </c>
      <c r="B41" s="92"/>
      <c r="C41" s="276"/>
      <c r="D41" s="277"/>
      <c r="E41" s="277"/>
      <c r="F41" s="278"/>
      <c r="G41" s="279"/>
      <c r="H41" s="266"/>
      <c r="I41" s="266"/>
      <c r="J41" s="280"/>
      <c r="K41" s="92" t="s">
        <v>37</v>
      </c>
      <c r="L41" s="92"/>
      <c r="M41" s="268"/>
      <c r="N41" s="270"/>
      <c r="O41" s="270"/>
      <c r="P41" s="264"/>
      <c r="Q41" s="279"/>
      <c r="R41" s="266"/>
      <c r="S41" s="266"/>
    </row>
    <row r="42" spans="1:19" s="61" customFormat="1" ht="18.75">
      <c r="A42" s="321" t="s">
        <v>3</v>
      </c>
      <c r="B42" s="319"/>
      <c r="C42" s="102" t="e">
        <f>ROUND(H42/G42/E42,9)</f>
        <v>#DIV/0!</v>
      </c>
      <c r="D42" s="320" t="e">
        <f>ROUND(I42/G42/E42,9)</f>
        <v>#DIV/0!</v>
      </c>
      <c r="E42" s="320"/>
      <c r="F42" s="148">
        <f>SUM(F35:F41)-F40</f>
        <v>0</v>
      </c>
      <c r="G42" s="147">
        <f>SUM(G35:G41)-G41</f>
        <v>0</v>
      </c>
      <c r="H42" s="148">
        <f>SUM(H35:H41)</f>
        <v>0</v>
      </c>
      <c r="I42" s="148">
        <f>SUM(I35:I41)</f>
        <v>0</v>
      </c>
      <c r="J42" s="282"/>
      <c r="K42" s="321" t="s">
        <v>3</v>
      </c>
      <c r="L42" s="281"/>
      <c r="M42" s="102" t="e">
        <f>ROUND(R42/Q42/O42,9)</f>
        <v>#DIV/0!</v>
      </c>
      <c r="N42" s="283" t="e">
        <f>ROUND(S42/Q42/O42,9)</f>
        <v>#DIV/0!</v>
      </c>
      <c r="O42" s="332"/>
      <c r="P42" s="148">
        <f>SUM(P35:P41)-P41</f>
        <v>0</v>
      </c>
      <c r="Q42" s="147">
        <f>SUM(Q35:Q41)-Q41</f>
        <v>0</v>
      </c>
      <c r="R42" s="150">
        <f>SUM(R35:R41)</f>
        <v>0</v>
      </c>
      <c r="S42" s="150">
        <f>SUM(S35:S41)</f>
        <v>0</v>
      </c>
    </row>
    <row r="43" spans="1:19" s="61" customFormat="1" ht="18.75">
      <c r="A43" s="352"/>
      <c r="B43" s="296"/>
      <c r="C43" s="293"/>
      <c r="D43" s="353"/>
      <c r="E43" s="353"/>
      <c r="F43" s="154"/>
      <c r="G43" s="231"/>
      <c r="H43" s="154"/>
      <c r="I43" s="154"/>
      <c r="J43" s="298"/>
      <c r="K43" s="352"/>
      <c r="L43" s="354"/>
      <c r="M43" s="293"/>
      <c r="N43" s="355"/>
      <c r="O43" s="356"/>
      <c r="P43" s="154"/>
      <c r="Q43" s="231"/>
      <c r="R43" s="233"/>
      <c r="S43" s="233"/>
    </row>
    <row r="44" spans="1:19" s="61" customFormat="1" ht="18.75">
      <c r="A44" s="348" t="s">
        <v>147</v>
      </c>
      <c r="B44" s="296"/>
      <c r="C44" s="293"/>
      <c r="D44" s="353"/>
      <c r="E44" s="353"/>
      <c r="F44" s="154"/>
      <c r="G44" s="231"/>
      <c r="H44" s="154"/>
      <c r="I44" s="154"/>
      <c r="J44" s="298"/>
      <c r="K44" s="352"/>
      <c r="L44" s="354"/>
      <c r="M44" s="293"/>
      <c r="N44" s="355"/>
      <c r="O44" s="356"/>
      <c r="P44" s="154"/>
      <c r="Q44" s="231"/>
      <c r="R44" s="233"/>
      <c r="S44" s="233"/>
    </row>
    <row r="45" spans="1:19" s="61" customFormat="1" ht="114.75">
      <c r="A45" s="591" t="s">
        <v>114</v>
      </c>
      <c r="B45" s="591" t="s">
        <v>94</v>
      </c>
      <c r="C45" s="376" t="str">
        <f>M45</f>
        <v>Расчетный объем т/эн. на нужды ГВС</v>
      </c>
      <c r="D45" s="376" t="str">
        <f>N45</f>
        <v>Норматив потребления на ГВС (показания ИПУ)</v>
      </c>
      <c r="E45" s="376" t="s">
        <v>122</v>
      </c>
      <c r="F45" s="380" t="s">
        <v>97</v>
      </c>
      <c r="G45" s="378" t="s">
        <v>98</v>
      </c>
      <c r="H45" s="604" t="s">
        <v>34</v>
      </c>
      <c r="I45" s="605"/>
      <c r="J45" s="606"/>
      <c r="K45" s="607" t="s">
        <v>55</v>
      </c>
      <c r="L45" s="591" t="s">
        <v>95</v>
      </c>
      <c r="M45" s="376" t="s">
        <v>58</v>
      </c>
      <c r="N45" s="376" t="s">
        <v>153</v>
      </c>
      <c r="O45" s="376" t="s">
        <v>122</v>
      </c>
      <c r="P45" s="379" t="s">
        <v>117</v>
      </c>
      <c r="Q45" s="378" t="s">
        <v>119</v>
      </c>
      <c r="R45" s="604" t="s">
        <v>61</v>
      </c>
      <c r="S45" s="606"/>
    </row>
    <row r="46" spans="1:19" s="61" customFormat="1" ht="12.75">
      <c r="A46" s="592"/>
      <c r="B46" s="592"/>
      <c r="C46" s="376" t="str">
        <f>M46</f>
        <v>Гкал/чел.</v>
      </c>
      <c r="D46" s="376" t="str">
        <f>N46</f>
        <v>куб.м./чел.</v>
      </c>
      <c r="E46" s="376" t="s">
        <v>123</v>
      </c>
      <c r="F46" s="380" t="s">
        <v>50</v>
      </c>
      <c r="G46" s="378" t="s">
        <v>10</v>
      </c>
      <c r="H46" s="376" t="s">
        <v>36</v>
      </c>
      <c r="I46" s="376" t="s">
        <v>35</v>
      </c>
      <c r="J46" s="376"/>
      <c r="K46" s="608"/>
      <c r="L46" s="592"/>
      <c r="M46" s="376" t="s">
        <v>59</v>
      </c>
      <c r="N46" s="376" t="s">
        <v>60</v>
      </c>
      <c r="O46" s="376" t="s">
        <v>123</v>
      </c>
      <c r="P46" s="380" t="s">
        <v>50</v>
      </c>
      <c r="Q46" s="378" t="s">
        <v>10</v>
      </c>
      <c r="R46" s="376" t="s">
        <v>36</v>
      </c>
      <c r="S46" s="376" t="s">
        <v>35</v>
      </c>
    </row>
    <row r="47" spans="1:19" s="61" customFormat="1" ht="12.75">
      <c r="A47" s="337">
        <v>1</v>
      </c>
      <c r="B47" s="340">
        <f aca="true" t="shared" si="6" ref="B47:J47">A47+1</f>
        <v>2</v>
      </c>
      <c r="C47" s="340">
        <f t="shared" si="6"/>
        <v>3</v>
      </c>
      <c r="D47" s="340">
        <f t="shared" si="6"/>
        <v>4</v>
      </c>
      <c r="E47" s="340">
        <f t="shared" si="6"/>
        <v>5</v>
      </c>
      <c r="F47" s="340">
        <f t="shared" si="6"/>
        <v>6</v>
      </c>
      <c r="G47" s="340">
        <f t="shared" si="6"/>
        <v>7</v>
      </c>
      <c r="H47" s="340">
        <f t="shared" si="6"/>
        <v>8</v>
      </c>
      <c r="I47" s="340">
        <f t="shared" si="6"/>
        <v>9</v>
      </c>
      <c r="J47" s="340">
        <f t="shared" si="6"/>
        <v>10</v>
      </c>
      <c r="K47" s="340">
        <f>I47+1</f>
        <v>10</v>
      </c>
      <c r="L47" s="340">
        <f aca="true" t="shared" si="7" ref="L47:S47">K47+1</f>
        <v>11</v>
      </c>
      <c r="M47" s="340">
        <f t="shared" si="7"/>
        <v>12</v>
      </c>
      <c r="N47" s="340">
        <f t="shared" si="7"/>
        <v>13</v>
      </c>
      <c r="O47" s="340">
        <f t="shared" si="7"/>
        <v>14</v>
      </c>
      <c r="P47" s="340">
        <f t="shared" si="7"/>
        <v>15</v>
      </c>
      <c r="Q47" s="340">
        <f t="shared" si="7"/>
        <v>16</v>
      </c>
      <c r="R47" s="340">
        <f t="shared" si="7"/>
        <v>17</v>
      </c>
      <c r="S47" s="340">
        <f t="shared" si="7"/>
        <v>18</v>
      </c>
    </row>
    <row r="48" spans="1:19" s="61" customFormat="1" ht="70.5" customHeight="1">
      <c r="A48" s="100" t="str">
        <f>A35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48" s="100"/>
      <c r="C48" s="262"/>
      <c r="D48" s="263"/>
      <c r="E48" s="263"/>
      <c r="F48" s="264"/>
      <c r="G48" s="265"/>
      <c r="H48" s="266"/>
      <c r="I48" s="266"/>
      <c r="J48" s="267"/>
      <c r="K48" s="100" t="str">
        <f>A48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L48" s="100"/>
      <c r="M48" s="268"/>
      <c r="N48" s="269"/>
      <c r="O48" s="269"/>
      <c r="P48" s="264"/>
      <c r="Q48" s="265"/>
      <c r="R48" s="266"/>
      <c r="S48" s="266"/>
    </row>
    <row r="49" spans="1:19" s="61" customFormat="1" ht="15.75">
      <c r="A49" s="100" t="s">
        <v>49</v>
      </c>
      <c r="B49" s="100"/>
      <c r="C49" s="262"/>
      <c r="D49" s="263"/>
      <c r="E49" s="263"/>
      <c r="F49" s="264"/>
      <c r="G49" s="265"/>
      <c r="H49" s="266"/>
      <c r="I49" s="266"/>
      <c r="J49" s="267"/>
      <c r="K49" s="100" t="str">
        <f>A49</f>
        <v>и т.д.</v>
      </c>
      <c r="L49" s="100"/>
      <c r="M49" s="268"/>
      <c r="N49" s="270"/>
      <c r="O49" s="270"/>
      <c r="P49" s="264"/>
      <c r="Q49" s="265"/>
      <c r="R49" s="266"/>
      <c r="S49" s="266"/>
    </row>
    <row r="50" spans="1:19" s="61" customFormat="1" ht="15.75">
      <c r="A50" s="145" t="s">
        <v>42</v>
      </c>
      <c r="B50" s="100"/>
      <c r="C50" s="262"/>
      <c r="D50" s="263"/>
      <c r="E50" s="263"/>
      <c r="F50" s="264"/>
      <c r="G50" s="265"/>
      <c r="H50" s="266"/>
      <c r="I50" s="266"/>
      <c r="J50" s="267"/>
      <c r="K50" s="104" t="s">
        <v>121</v>
      </c>
      <c r="L50" s="104"/>
      <c r="M50" s="268"/>
      <c r="N50" s="270"/>
      <c r="O50" s="270"/>
      <c r="P50" s="264"/>
      <c r="Q50" s="265"/>
      <c r="R50" s="266"/>
      <c r="S50" s="266"/>
    </row>
    <row r="51" spans="1:19" s="61" customFormat="1" ht="26.25">
      <c r="A51" s="101"/>
      <c r="B51" s="101"/>
      <c r="C51" s="262"/>
      <c r="D51" s="263"/>
      <c r="E51" s="263"/>
      <c r="F51" s="264"/>
      <c r="G51" s="265"/>
      <c r="H51" s="266"/>
      <c r="I51" s="266"/>
      <c r="J51" s="267"/>
      <c r="K51" s="100" t="s">
        <v>131</v>
      </c>
      <c r="L51" s="100"/>
      <c r="M51" s="268"/>
      <c r="N51" s="270"/>
      <c r="O51" s="270"/>
      <c r="P51" s="264"/>
      <c r="Q51" s="265"/>
      <c r="R51" s="266"/>
      <c r="S51" s="266"/>
    </row>
    <row r="52" spans="1:19" s="61" customFormat="1" ht="15.75">
      <c r="A52" s="101"/>
      <c r="B52" s="101"/>
      <c r="C52" s="271"/>
      <c r="D52" s="263"/>
      <c r="E52" s="263"/>
      <c r="F52" s="264"/>
      <c r="G52" s="265"/>
      <c r="H52" s="272"/>
      <c r="I52" s="272"/>
      <c r="J52" s="267"/>
      <c r="K52" s="105"/>
      <c r="L52" s="105"/>
      <c r="M52" s="273"/>
      <c r="N52" s="270"/>
      <c r="O52" s="270"/>
      <c r="P52" s="274"/>
      <c r="Q52" s="275"/>
      <c r="R52" s="266"/>
      <c r="S52" s="266"/>
    </row>
    <row r="53" spans="1:19" s="61" customFormat="1" ht="15.75">
      <c r="A53" s="101"/>
      <c r="B53" s="101"/>
      <c r="C53" s="271"/>
      <c r="D53" s="263"/>
      <c r="E53" s="263"/>
      <c r="F53" s="264"/>
      <c r="G53" s="265"/>
      <c r="H53" s="272"/>
      <c r="I53" s="272"/>
      <c r="J53" s="267"/>
      <c r="K53" s="100"/>
      <c r="L53" s="100"/>
      <c r="M53" s="86"/>
      <c r="N53" s="264"/>
      <c r="O53" s="264"/>
      <c r="P53" s="264"/>
      <c r="Q53" s="265"/>
      <c r="R53" s="85"/>
      <c r="S53" s="85"/>
    </row>
    <row r="54" spans="1:19" s="61" customFormat="1" ht="15.75">
      <c r="A54" s="92" t="s">
        <v>37</v>
      </c>
      <c r="B54" s="92"/>
      <c r="C54" s="276"/>
      <c r="D54" s="277"/>
      <c r="E54" s="277"/>
      <c r="F54" s="278"/>
      <c r="G54" s="279"/>
      <c r="H54" s="266"/>
      <c r="I54" s="266"/>
      <c r="J54" s="280"/>
      <c r="K54" s="92" t="s">
        <v>37</v>
      </c>
      <c r="L54" s="92"/>
      <c r="M54" s="268"/>
      <c r="N54" s="270"/>
      <c r="O54" s="270"/>
      <c r="P54" s="264"/>
      <c r="Q54" s="279"/>
      <c r="R54" s="266"/>
      <c r="S54" s="266"/>
    </row>
    <row r="55" spans="1:19" s="61" customFormat="1" ht="18.75">
      <c r="A55" s="321" t="s">
        <v>3</v>
      </c>
      <c r="B55" s="319"/>
      <c r="C55" s="102" t="e">
        <f>ROUND(H55/G55/E55,9)</f>
        <v>#DIV/0!</v>
      </c>
      <c r="D55" s="320" t="e">
        <f>ROUND(I55/G55/E55,9)</f>
        <v>#DIV/0!</v>
      </c>
      <c r="E55" s="320"/>
      <c r="F55" s="148">
        <f>SUM(F48:F54)-F53</f>
        <v>0</v>
      </c>
      <c r="G55" s="147">
        <f>SUM(G48:G54)-G54</f>
        <v>0</v>
      </c>
      <c r="H55" s="148">
        <f>SUM(H48:H54)</f>
        <v>0</v>
      </c>
      <c r="I55" s="148">
        <f>SUM(I48:I54)</f>
        <v>0</v>
      </c>
      <c r="J55" s="282"/>
      <c r="K55" s="321" t="s">
        <v>3</v>
      </c>
      <c r="L55" s="281"/>
      <c r="M55" s="102" t="e">
        <f>ROUND(R55/Q55/O55,9)</f>
        <v>#DIV/0!</v>
      </c>
      <c r="N55" s="283" t="e">
        <f>ROUND(S55/Q55/O55,9)</f>
        <v>#DIV/0!</v>
      </c>
      <c r="O55" s="332"/>
      <c r="P55" s="148">
        <f>SUM(P48:P54)-P54</f>
        <v>0</v>
      </c>
      <c r="Q55" s="147">
        <f>SUM(Q48:Q54)-Q54</f>
        <v>0</v>
      </c>
      <c r="R55" s="150">
        <f>SUM(R48:R54)</f>
        <v>0</v>
      </c>
      <c r="S55" s="150">
        <f>SUM(S48:S54)</f>
        <v>0</v>
      </c>
    </row>
    <row r="56" spans="1:19" s="61" customFormat="1" ht="18.75">
      <c r="A56" s="352"/>
      <c r="B56" s="296"/>
      <c r="C56" s="293"/>
      <c r="D56" s="353"/>
      <c r="E56" s="353"/>
      <c r="F56" s="154"/>
      <c r="G56" s="231"/>
      <c r="H56" s="154"/>
      <c r="I56" s="154"/>
      <c r="J56" s="298"/>
      <c r="K56" s="352"/>
      <c r="L56" s="354"/>
      <c r="M56" s="293"/>
      <c r="N56" s="355"/>
      <c r="O56" s="356"/>
      <c r="P56" s="154"/>
      <c r="Q56" s="231"/>
      <c r="R56" s="233"/>
      <c r="S56" s="233"/>
    </row>
    <row r="57" spans="1:19" s="80" customFormat="1" ht="15.75" customHeight="1">
      <c r="A57" s="79" t="s">
        <v>63</v>
      </c>
      <c r="B57" s="79"/>
      <c r="G57" s="81"/>
      <c r="H57" s="81"/>
      <c r="I57" s="81"/>
      <c r="J57" s="82"/>
      <c r="K57" s="83"/>
      <c r="L57" s="83"/>
      <c r="N57" s="84"/>
      <c r="O57" s="84"/>
      <c r="Q57" s="81"/>
      <c r="R57" s="81"/>
      <c r="S57" s="81"/>
    </row>
    <row r="58" spans="1:19" s="80" customFormat="1" ht="7.5" customHeight="1">
      <c r="A58" s="79"/>
      <c r="B58" s="79"/>
      <c r="G58" s="81"/>
      <c r="H58" s="81"/>
      <c r="I58" s="81"/>
      <c r="J58" s="82"/>
      <c r="K58" s="83"/>
      <c r="L58" s="83"/>
      <c r="N58" s="84"/>
      <c r="O58" s="84"/>
      <c r="Q58" s="81"/>
      <c r="R58" s="81"/>
      <c r="S58" s="81"/>
    </row>
    <row r="59" spans="1:19" ht="30.75" customHeight="1">
      <c r="A59" s="602" t="s">
        <v>53</v>
      </c>
      <c r="B59" s="602"/>
      <c r="C59" s="602"/>
      <c r="D59" s="158"/>
      <c r="E59" s="158"/>
      <c r="F59" s="157" t="s">
        <v>54</v>
      </c>
      <c r="G59" s="95"/>
      <c r="H59" s="95"/>
      <c r="I59" s="95"/>
      <c r="J59" s="95"/>
      <c r="K59" s="103"/>
      <c r="M59" s="95"/>
      <c r="N59" s="284"/>
      <c r="O59" s="284"/>
      <c r="P59" s="130"/>
      <c r="Q59" s="95"/>
      <c r="R59" s="95"/>
      <c r="S59" s="95"/>
    </row>
    <row r="60" spans="1:19" s="3" customFormat="1" ht="15.75">
      <c r="A60" s="94"/>
      <c r="B60" s="94"/>
      <c r="C60" s="157"/>
      <c r="D60" s="158"/>
      <c r="E60" s="158"/>
      <c r="F60" s="159"/>
      <c r="G60" s="94"/>
      <c r="H60" s="285"/>
      <c r="I60" s="99"/>
      <c r="J60" s="99"/>
      <c r="K60" s="96"/>
      <c r="L60" s="96"/>
      <c r="M60" s="96"/>
      <c r="N60" s="96"/>
      <c r="O60" s="96"/>
      <c r="P60" s="96"/>
      <c r="Q60" s="96"/>
      <c r="R60" s="160"/>
      <c r="S60" s="157"/>
    </row>
    <row r="61" spans="1:19" s="3" customFormat="1" ht="15">
      <c r="A61" s="96" t="s">
        <v>48</v>
      </c>
      <c r="B61" s="96"/>
      <c r="C61" s="96"/>
      <c r="D61" s="286"/>
      <c r="E61" s="286"/>
      <c r="F61" s="287"/>
      <c r="G61" s="288"/>
      <c r="H61" s="285"/>
      <c r="I61" s="99"/>
      <c r="J61" s="99"/>
      <c r="K61" s="589"/>
      <c r="L61" s="589"/>
      <c r="M61" s="589"/>
      <c r="N61" s="589"/>
      <c r="O61" s="589"/>
      <c r="P61" s="589"/>
      <c r="Q61" s="589"/>
      <c r="R61" s="589"/>
      <c r="S61" s="589"/>
    </row>
    <row r="62" spans="1:19" s="3" customFormat="1" ht="15.75">
      <c r="A62" s="161"/>
      <c r="B62" s="161"/>
      <c r="C62" s="289"/>
      <c r="D62" s="290"/>
      <c r="E62" s="290"/>
      <c r="F62" s="235"/>
      <c r="G62" s="291"/>
      <c r="H62" s="285"/>
      <c r="I62" s="99"/>
      <c r="J62" s="99"/>
      <c r="K62" s="106"/>
      <c r="L62" s="106"/>
      <c r="M62" s="96"/>
      <c r="N62" s="96"/>
      <c r="O62" s="96"/>
      <c r="P62" s="292"/>
      <c r="Q62" s="96"/>
      <c r="R62" s="96"/>
      <c r="S62" s="96"/>
    </row>
    <row r="63" spans="1:19" ht="15.75">
      <c r="A63" s="95"/>
      <c r="B63" s="95"/>
      <c r="C63" s="96"/>
      <c r="D63" s="96"/>
      <c r="E63" s="96"/>
      <c r="F63" s="292"/>
      <c r="G63" s="293"/>
      <c r="H63" s="293"/>
      <c r="I63" s="293"/>
      <c r="J63" s="95"/>
      <c r="K63" s="103"/>
      <c r="M63" s="96"/>
      <c r="N63" s="294"/>
      <c r="O63" s="294"/>
      <c r="P63" s="292"/>
      <c r="Q63" s="293"/>
      <c r="R63" s="293"/>
      <c r="S63" s="293"/>
    </row>
    <row r="64" spans="1:19" ht="15.75">
      <c r="A64" s="295"/>
      <c r="B64" s="295"/>
      <c r="C64" s="96"/>
      <c r="D64" s="96"/>
      <c r="E64" s="96"/>
      <c r="F64" s="292"/>
      <c r="G64" s="293"/>
      <c r="H64" s="293"/>
      <c r="I64" s="293"/>
      <c r="J64" s="95"/>
      <c r="K64" s="103"/>
      <c r="M64" s="96"/>
      <c r="N64" s="294"/>
      <c r="O64" s="294"/>
      <c r="P64" s="292"/>
      <c r="Q64" s="293"/>
      <c r="R64" s="293"/>
      <c r="S64" s="293"/>
    </row>
    <row r="65" spans="1:19" ht="18.75">
      <c r="A65" s="95"/>
      <c r="B65" s="95"/>
      <c r="C65" s="95"/>
      <c r="D65" s="95"/>
      <c r="E65" s="95"/>
      <c r="F65" s="130"/>
      <c r="G65" s="296"/>
      <c r="H65" s="297"/>
      <c r="I65" s="297"/>
      <c r="J65" s="95"/>
      <c r="K65" s="103"/>
      <c r="M65" s="95"/>
      <c r="N65" s="284"/>
      <c r="O65" s="284"/>
      <c r="P65" s="130"/>
      <c r="Q65" s="296"/>
      <c r="R65" s="297"/>
      <c r="S65" s="297"/>
    </row>
    <row r="66" spans="1:19" ht="12.75">
      <c r="A66" s="95"/>
      <c r="B66" s="95"/>
      <c r="C66" s="95"/>
      <c r="D66" s="95"/>
      <c r="E66" s="95"/>
      <c r="F66" s="130"/>
      <c r="G66" s="298"/>
      <c r="H66" s="298"/>
      <c r="I66" s="298"/>
      <c r="J66" s="95"/>
      <c r="K66" s="103"/>
      <c r="M66" s="95"/>
      <c r="N66" s="284"/>
      <c r="O66" s="284"/>
      <c r="P66" s="130"/>
      <c r="Q66" s="298"/>
      <c r="R66" s="298"/>
      <c r="S66" s="298"/>
    </row>
    <row r="67" spans="7:19" ht="12.75">
      <c r="G67" s="12"/>
      <c r="H67" s="12"/>
      <c r="I67" s="12"/>
      <c r="Q67" s="12"/>
      <c r="R67" s="12"/>
      <c r="S67" s="12"/>
    </row>
  </sheetData>
  <sheetProtection/>
  <mergeCells count="33">
    <mergeCell ref="A3:S3"/>
    <mergeCell ref="A6:A7"/>
    <mergeCell ref="B6:B7"/>
    <mergeCell ref="L6:L7"/>
    <mergeCell ref="A59:C59"/>
    <mergeCell ref="K61:S61"/>
    <mergeCell ref="A45:A46"/>
    <mergeCell ref="B45:B46"/>
    <mergeCell ref="H45:J45"/>
    <mergeCell ref="K45:K46"/>
    <mergeCell ref="L45:L46"/>
    <mergeCell ref="R45:S45"/>
    <mergeCell ref="C1:D1"/>
    <mergeCell ref="D5:Q5"/>
    <mergeCell ref="H1:I1"/>
    <mergeCell ref="K6:K7"/>
    <mergeCell ref="M1:S1"/>
    <mergeCell ref="R6:S6"/>
    <mergeCell ref="H6:J6"/>
    <mergeCell ref="A2:S2"/>
    <mergeCell ref="D18:Q18"/>
    <mergeCell ref="A19:A20"/>
    <mergeCell ref="B19:B20"/>
    <mergeCell ref="H19:J19"/>
    <mergeCell ref="K19:K20"/>
    <mergeCell ref="L19:L20"/>
    <mergeCell ref="R19:S19"/>
    <mergeCell ref="A32:A33"/>
    <mergeCell ref="B32:B33"/>
    <mergeCell ref="H32:J32"/>
    <mergeCell ref="K32:K33"/>
    <mergeCell ref="L32:L33"/>
    <mergeCell ref="R32:S32"/>
  </mergeCells>
  <printOptions horizontalCentered="1"/>
  <pageMargins left="0.15748031496062992" right="0.15748031496062992" top="0.1968503937007874" bottom="0.3937007874015748" header="0.31496062992125984" footer="0.1574803149606299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="60" zoomScaleNormal="80" zoomScalePageLayoutView="0" workbookViewId="0" topLeftCell="A25">
      <selection activeCell="A9" sqref="A9"/>
    </sheetView>
  </sheetViews>
  <sheetFormatPr defaultColWidth="9.00390625" defaultRowHeight="12.75"/>
  <cols>
    <col min="1" max="1" width="55.375" style="3" customWidth="1"/>
    <col min="2" max="2" width="12.625" style="96" customWidth="1"/>
    <col min="3" max="3" width="12.875" style="23" customWidth="1"/>
    <col min="4" max="4" width="9.75390625" style="23" customWidth="1"/>
    <col min="5" max="5" width="19.75390625" style="3" customWidth="1"/>
    <col min="6" max="7" width="14.875" style="3" customWidth="1"/>
    <col min="8" max="8" width="61.75390625" style="3" customWidth="1"/>
    <col min="9" max="9" width="13.375" style="96" customWidth="1"/>
    <col min="10" max="10" width="13.125" style="25" customWidth="1"/>
    <col min="11" max="11" width="9.625" style="25" customWidth="1"/>
    <col min="12" max="12" width="23.25390625" style="15" customWidth="1"/>
    <col min="13" max="13" width="20.25390625" style="3" customWidth="1"/>
    <col min="14" max="14" width="15.25390625" style="3" customWidth="1"/>
    <col min="15" max="15" width="10.125" style="3" bestFit="1" customWidth="1"/>
    <col min="16" max="16" width="9.125" style="3" customWidth="1"/>
    <col min="17" max="17" width="40.125" style="3" customWidth="1"/>
    <col min="18" max="16384" width="9.125" style="3" customWidth="1"/>
  </cols>
  <sheetData>
    <row r="1" spans="1:14" ht="79.5" customHeight="1">
      <c r="A1" s="96"/>
      <c r="C1" s="299"/>
      <c r="D1" s="299"/>
      <c r="E1" s="96"/>
      <c r="F1" s="96"/>
      <c r="G1" s="96"/>
      <c r="H1" s="96"/>
      <c r="J1" s="622" t="s">
        <v>159</v>
      </c>
      <c r="K1" s="622"/>
      <c r="L1" s="623"/>
      <c r="M1" s="623"/>
      <c r="N1" s="623"/>
    </row>
    <row r="2" spans="1:14" ht="12.75">
      <c r="A2" s="96"/>
      <c r="C2" s="299"/>
      <c r="D2" s="299"/>
      <c r="E2" s="96"/>
      <c r="F2" s="96"/>
      <c r="G2" s="96"/>
      <c r="H2" s="96"/>
      <c r="J2" s="300"/>
      <c r="K2" s="330"/>
      <c r="L2" s="300"/>
      <c r="M2" s="300"/>
      <c r="N2" s="96"/>
    </row>
    <row r="3" spans="1:14" ht="15.75">
      <c r="A3" s="620" t="s">
        <v>57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30" customHeight="1">
      <c r="A4" s="621" t="str">
        <f>гвс!A3</f>
        <v>по _________________________ за _________________ (нарастающим итогом) 20__ года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ht="22.5" customHeight="1">
      <c r="A5" s="349" t="s">
        <v>149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6" ht="87.75" customHeight="1">
      <c r="A6" s="593" t="s">
        <v>113</v>
      </c>
      <c r="B6" s="591" t="s">
        <v>94</v>
      </c>
      <c r="C6" s="301" t="str">
        <f>J6</f>
        <v>Норматив потребления  (показания ИПУ)</v>
      </c>
      <c r="D6" s="327" t="s">
        <v>122</v>
      </c>
      <c r="E6" s="259" t="s">
        <v>100</v>
      </c>
      <c r="F6" s="301" t="s">
        <v>101</v>
      </c>
      <c r="G6" s="301" t="str">
        <f>N6</f>
        <v>Объем потребления коммунальных услуг
 </v>
      </c>
      <c r="H6" s="615" t="s">
        <v>55</v>
      </c>
      <c r="I6" s="616" t="s">
        <v>94</v>
      </c>
      <c r="J6" s="385" t="s">
        <v>161</v>
      </c>
      <c r="K6" s="327" t="s">
        <v>122</v>
      </c>
      <c r="L6" s="329" t="s">
        <v>118</v>
      </c>
      <c r="M6" s="331" t="s">
        <v>119</v>
      </c>
      <c r="N6" s="301" t="s">
        <v>102</v>
      </c>
      <c r="P6" s="349"/>
    </row>
    <row r="7" spans="1:14" ht="12.75">
      <c r="A7" s="593"/>
      <c r="B7" s="592"/>
      <c r="C7" s="301" t="str">
        <f>J7</f>
        <v>м3/мес/чел</v>
      </c>
      <c r="D7" s="327" t="s">
        <v>123</v>
      </c>
      <c r="E7" s="120" t="s">
        <v>50</v>
      </c>
      <c r="F7" s="301" t="s">
        <v>10</v>
      </c>
      <c r="G7" s="301" t="s">
        <v>47</v>
      </c>
      <c r="H7" s="615"/>
      <c r="I7" s="617"/>
      <c r="J7" s="301" t="s">
        <v>103</v>
      </c>
      <c r="K7" s="327" t="s">
        <v>123</v>
      </c>
      <c r="L7" s="120" t="s">
        <v>50</v>
      </c>
      <c r="M7" s="301" t="s">
        <v>10</v>
      </c>
      <c r="N7" s="301" t="s">
        <v>47</v>
      </c>
    </row>
    <row r="8" spans="1:14" ht="12.75">
      <c r="A8" s="132">
        <v>1</v>
      </c>
      <c r="B8" s="120">
        <f aca="true" t="shared" si="0" ref="B8:N8">A8+1</f>
        <v>2</v>
      </c>
      <c r="C8" s="120">
        <f t="shared" si="0"/>
        <v>3</v>
      </c>
      <c r="D8" s="325">
        <f t="shared" si="0"/>
        <v>4</v>
      </c>
      <c r="E8" s="325">
        <f t="shared" si="0"/>
        <v>5</v>
      </c>
      <c r="F8" s="325">
        <f t="shared" si="0"/>
        <v>6</v>
      </c>
      <c r="G8" s="325">
        <f t="shared" si="0"/>
        <v>7</v>
      </c>
      <c r="H8" s="325">
        <f t="shared" si="0"/>
        <v>8</v>
      </c>
      <c r="I8" s="325">
        <f t="shared" si="0"/>
        <v>9</v>
      </c>
      <c r="J8" s="325">
        <f t="shared" si="0"/>
        <v>10</v>
      </c>
      <c r="K8" s="325">
        <f t="shared" si="0"/>
        <v>11</v>
      </c>
      <c r="L8" s="325">
        <f t="shared" si="0"/>
        <v>12</v>
      </c>
      <c r="M8" s="325">
        <f t="shared" si="0"/>
        <v>13</v>
      </c>
      <c r="N8" s="325">
        <f t="shared" si="0"/>
        <v>14</v>
      </c>
    </row>
    <row r="9" spans="1:14" ht="54.75" customHeight="1">
      <c r="A9" s="100" t="str">
        <f>гвс!A9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9" s="100"/>
      <c r="C9" s="302"/>
      <c r="D9" s="302"/>
      <c r="E9" s="264"/>
      <c r="F9" s="265"/>
      <c r="G9" s="85"/>
      <c r="H9" s="100" t="str">
        <f>A9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I9" s="100"/>
      <c r="J9" s="302"/>
      <c r="K9" s="302"/>
      <c r="L9" s="264"/>
      <c r="M9" s="265"/>
      <c r="N9" s="85"/>
    </row>
    <row r="10" spans="1:14" ht="16.5" customHeight="1">
      <c r="A10" s="100" t="str">
        <f>H10</f>
        <v>и т.д.</v>
      </c>
      <c r="B10" s="100"/>
      <c r="C10" s="302"/>
      <c r="D10" s="302"/>
      <c r="E10" s="87"/>
      <c r="F10" s="76"/>
      <c r="G10" s="85"/>
      <c r="H10" s="100" t="s">
        <v>49</v>
      </c>
      <c r="I10" s="100"/>
      <c r="J10" s="86"/>
      <c r="K10" s="86"/>
      <c r="L10" s="87"/>
      <c r="M10" s="76"/>
      <c r="N10" s="85"/>
    </row>
    <row r="11" spans="1:14" ht="16.5" customHeight="1">
      <c r="A11" s="100" t="s">
        <v>125</v>
      </c>
      <c r="B11" s="100"/>
      <c r="C11" s="302"/>
      <c r="D11" s="302"/>
      <c r="E11" s="87"/>
      <c r="F11" s="76"/>
      <c r="G11" s="85"/>
      <c r="H11" s="100" t="s">
        <v>124</v>
      </c>
      <c r="I11" s="100"/>
      <c r="J11" s="86"/>
      <c r="K11" s="86"/>
      <c r="L11" s="87"/>
      <c r="M11" s="76"/>
      <c r="N11" s="85"/>
    </row>
    <row r="12" spans="1:14" ht="25.5" customHeight="1">
      <c r="A12" s="100"/>
      <c r="B12" s="100"/>
      <c r="C12" s="302"/>
      <c r="D12" s="302"/>
      <c r="E12" s="87"/>
      <c r="F12" s="76"/>
      <c r="G12" s="85"/>
      <c r="H12" s="100" t="s">
        <v>130</v>
      </c>
      <c r="I12" s="100"/>
      <c r="J12" s="86"/>
      <c r="K12" s="86"/>
      <c r="L12" s="87"/>
      <c r="M12" s="76"/>
      <c r="N12" s="85"/>
    </row>
    <row r="13" spans="1:14" ht="15.75">
      <c r="A13" s="100"/>
      <c r="B13" s="100"/>
      <c r="C13" s="302"/>
      <c r="D13" s="302"/>
      <c r="E13" s="87"/>
      <c r="F13" s="76"/>
      <c r="G13" s="85"/>
      <c r="H13" s="100"/>
      <c r="I13" s="100"/>
      <c r="J13" s="86"/>
      <c r="K13" s="86"/>
      <c r="L13" s="264"/>
      <c r="M13" s="265"/>
      <c r="N13" s="85"/>
    </row>
    <row r="14" spans="1:14" ht="15.75">
      <c r="A14" s="107" t="s">
        <v>37</v>
      </c>
      <c r="B14" s="107"/>
      <c r="C14" s="86"/>
      <c r="D14" s="86"/>
      <c r="E14" s="87"/>
      <c r="F14" s="76"/>
      <c r="G14" s="85"/>
      <c r="H14" s="115" t="s">
        <v>37</v>
      </c>
      <c r="I14" s="115"/>
      <c r="J14" s="86"/>
      <c r="K14" s="86"/>
      <c r="L14" s="87"/>
      <c r="M14" s="76"/>
      <c r="N14" s="85"/>
    </row>
    <row r="15" spans="1:14" s="62" customFormat="1" ht="21.75" customHeight="1">
      <c r="A15" s="322" t="s">
        <v>44</v>
      </c>
      <c r="B15" s="108"/>
      <c r="C15" s="186" t="e">
        <f>ROUND(G15/F15/D15,9)</f>
        <v>#DIV/0!</v>
      </c>
      <c r="D15" s="186"/>
      <c r="E15" s="363">
        <f>SUM(E9:E14)-E14</f>
        <v>0</v>
      </c>
      <c r="F15" s="364">
        <f>SUM(F9:F14)-F14</f>
        <v>0</v>
      </c>
      <c r="G15" s="364">
        <f>SUM(G9:G14)</f>
        <v>0</v>
      </c>
      <c r="H15" s="365" t="s">
        <v>44</v>
      </c>
      <c r="I15" s="366"/>
      <c r="J15" s="363" t="e">
        <f>ROUND(N15/M15/K15,9)</f>
        <v>#DIV/0!</v>
      </c>
      <c r="K15" s="363"/>
      <c r="L15" s="363">
        <f>SUM(L9:L14)-L14</f>
        <v>0</v>
      </c>
      <c r="M15" s="364">
        <f>SUM(M9:M14)-M14</f>
        <v>0</v>
      </c>
      <c r="N15" s="367">
        <f>SUM(N9:N14)</f>
        <v>0</v>
      </c>
    </row>
    <row r="16" spans="1:14" s="62" customFormat="1" ht="12.75" customHeight="1">
      <c r="A16" s="357"/>
      <c r="B16" s="109"/>
      <c r="C16" s="317"/>
      <c r="D16" s="317"/>
      <c r="E16" s="358"/>
      <c r="F16" s="359"/>
      <c r="G16" s="359"/>
      <c r="H16" s="361"/>
      <c r="I16" s="362"/>
      <c r="J16" s="358"/>
      <c r="K16" s="358"/>
      <c r="L16" s="358"/>
      <c r="M16" s="359"/>
      <c r="N16" s="360"/>
    </row>
    <row r="17" spans="1:14" s="62" customFormat="1" ht="21.75" customHeight="1">
      <c r="A17" s="349" t="s">
        <v>148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</row>
    <row r="18" spans="1:14" s="62" customFormat="1" ht="90" customHeight="1">
      <c r="A18" s="593" t="s">
        <v>113</v>
      </c>
      <c r="B18" s="591" t="s">
        <v>94</v>
      </c>
      <c r="C18" s="385" t="str">
        <f>J18</f>
        <v>Норматив потребления  (показания ИПУ)</v>
      </c>
      <c r="D18" s="376" t="s">
        <v>122</v>
      </c>
      <c r="E18" s="380" t="s">
        <v>100</v>
      </c>
      <c r="F18" s="385" t="s">
        <v>101</v>
      </c>
      <c r="G18" s="385" t="str">
        <f>N18</f>
        <v>Объем потребления коммунальных услуг
 </v>
      </c>
      <c r="H18" s="615" t="s">
        <v>55</v>
      </c>
      <c r="I18" s="616" t="s">
        <v>94</v>
      </c>
      <c r="J18" s="385" t="s">
        <v>161</v>
      </c>
      <c r="K18" s="376" t="s">
        <v>122</v>
      </c>
      <c r="L18" s="380" t="s">
        <v>118</v>
      </c>
      <c r="M18" s="385" t="s">
        <v>119</v>
      </c>
      <c r="N18" s="385" t="s">
        <v>102</v>
      </c>
    </row>
    <row r="19" spans="1:14" s="62" customFormat="1" ht="14.25" customHeight="1">
      <c r="A19" s="593"/>
      <c r="B19" s="592"/>
      <c r="C19" s="385" t="str">
        <f>J19</f>
        <v>м3/мес/чел</v>
      </c>
      <c r="D19" s="376" t="s">
        <v>123</v>
      </c>
      <c r="E19" s="377" t="s">
        <v>50</v>
      </c>
      <c r="F19" s="385" t="s">
        <v>10</v>
      </c>
      <c r="G19" s="385" t="s">
        <v>47</v>
      </c>
      <c r="H19" s="615"/>
      <c r="I19" s="617"/>
      <c r="J19" s="385" t="s">
        <v>103</v>
      </c>
      <c r="K19" s="376" t="s">
        <v>123</v>
      </c>
      <c r="L19" s="377" t="s">
        <v>50</v>
      </c>
      <c r="M19" s="385" t="s">
        <v>10</v>
      </c>
      <c r="N19" s="385" t="s">
        <v>47</v>
      </c>
    </row>
    <row r="20" spans="1:14" s="62" customFormat="1" ht="12.75" customHeight="1">
      <c r="A20" s="376">
        <v>1</v>
      </c>
      <c r="B20" s="377">
        <f aca="true" t="shared" si="1" ref="B20:N20">A20+1</f>
        <v>2</v>
      </c>
      <c r="C20" s="377">
        <f t="shared" si="1"/>
        <v>3</v>
      </c>
      <c r="D20" s="377">
        <f t="shared" si="1"/>
        <v>4</v>
      </c>
      <c r="E20" s="377">
        <f t="shared" si="1"/>
        <v>5</v>
      </c>
      <c r="F20" s="377">
        <f t="shared" si="1"/>
        <v>6</v>
      </c>
      <c r="G20" s="377">
        <f t="shared" si="1"/>
        <v>7</v>
      </c>
      <c r="H20" s="377">
        <f t="shared" si="1"/>
        <v>8</v>
      </c>
      <c r="I20" s="377">
        <f t="shared" si="1"/>
        <v>9</v>
      </c>
      <c r="J20" s="377">
        <f t="shared" si="1"/>
        <v>10</v>
      </c>
      <c r="K20" s="377">
        <f t="shared" si="1"/>
        <v>11</v>
      </c>
      <c r="L20" s="377">
        <f t="shared" si="1"/>
        <v>12</v>
      </c>
      <c r="M20" s="377">
        <f t="shared" si="1"/>
        <v>13</v>
      </c>
      <c r="N20" s="377">
        <f t="shared" si="1"/>
        <v>14</v>
      </c>
    </row>
    <row r="21" spans="1:14" s="62" customFormat="1" ht="54" customHeight="1">
      <c r="A21" s="100" t="str">
        <f>A9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21" s="100"/>
      <c r="C21" s="302"/>
      <c r="D21" s="302"/>
      <c r="E21" s="264"/>
      <c r="F21" s="265"/>
      <c r="G21" s="85"/>
      <c r="H21" s="100" t="str">
        <f>A21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I21" s="100"/>
      <c r="J21" s="302"/>
      <c r="K21" s="302"/>
      <c r="L21" s="264"/>
      <c r="M21" s="265"/>
      <c r="N21" s="85"/>
    </row>
    <row r="22" spans="1:14" s="62" customFormat="1" ht="21.75" customHeight="1">
      <c r="A22" s="100" t="str">
        <f>H22</f>
        <v>и т.д.</v>
      </c>
      <c r="B22" s="100"/>
      <c r="C22" s="302"/>
      <c r="D22" s="302"/>
      <c r="E22" s="87"/>
      <c r="F22" s="76"/>
      <c r="G22" s="85"/>
      <c r="H22" s="100" t="s">
        <v>49</v>
      </c>
      <c r="I22" s="100"/>
      <c r="J22" s="86"/>
      <c r="K22" s="86"/>
      <c r="L22" s="87"/>
      <c r="M22" s="76"/>
      <c r="N22" s="85"/>
    </row>
    <row r="23" spans="1:14" s="62" customFormat="1" ht="21.75" customHeight="1">
      <c r="A23" s="100" t="s">
        <v>125</v>
      </c>
      <c r="B23" s="100"/>
      <c r="C23" s="302"/>
      <c r="D23" s="302"/>
      <c r="E23" s="87"/>
      <c r="F23" s="76"/>
      <c r="G23" s="85"/>
      <c r="H23" s="100" t="s">
        <v>124</v>
      </c>
      <c r="I23" s="100"/>
      <c r="J23" s="86"/>
      <c r="K23" s="86"/>
      <c r="L23" s="87"/>
      <c r="M23" s="76"/>
      <c r="N23" s="85"/>
    </row>
    <row r="24" spans="1:14" s="62" customFormat="1" ht="30.75" customHeight="1">
      <c r="A24" s="100"/>
      <c r="B24" s="100"/>
      <c r="C24" s="302"/>
      <c r="D24" s="302"/>
      <c r="E24" s="87"/>
      <c r="F24" s="76"/>
      <c r="G24" s="85"/>
      <c r="H24" s="100" t="s">
        <v>130</v>
      </c>
      <c r="I24" s="100"/>
      <c r="J24" s="86"/>
      <c r="K24" s="86"/>
      <c r="L24" s="87"/>
      <c r="M24" s="76"/>
      <c r="N24" s="85"/>
    </row>
    <row r="25" spans="1:14" s="62" customFormat="1" ht="15.75" customHeight="1">
      <c r="A25" s="100"/>
      <c r="B25" s="100"/>
      <c r="C25" s="302"/>
      <c r="D25" s="302"/>
      <c r="E25" s="87"/>
      <c r="F25" s="76"/>
      <c r="G25" s="85"/>
      <c r="H25" s="100"/>
      <c r="I25" s="100"/>
      <c r="J25" s="86"/>
      <c r="K25" s="86"/>
      <c r="L25" s="264"/>
      <c r="M25" s="265"/>
      <c r="N25" s="85"/>
    </row>
    <row r="26" spans="1:14" s="62" customFormat="1" ht="21.75" customHeight="1">
      <c r="A26" s="107" t="s">
        <v>37</v>
      </c>
      <c r="B26" s="107"/>
      <c r="C26" s="86"/>
      <c r="D26" s="86"/>
      <c r="E26" s="87"/>
      <c r="F26" s="76"/>
      <c r="G26" s="85"/>
      <c r="H26" s="115" t="s">
        <v>37</v>
      </c>
      <c r="I26" s="115"/>
      <c r="J26" s="86"/>
      <c r="K26" s="86"/>
      <c r="L26" s="87"/>
      <c r="M26" s="76"/>
      <c r="N26" s="85"/>
    </row>
    <row r="27" spans="1:14" s="62" customFormat="1" ht="21.75" customHeight="1">
      <c r="A27" s="322" t="s">
        <v>44</v>
      </c>
      <c r="B27" s="108"/>
      <c r="C27" s="186" t="e">
        <f>ROUND(G27/F27/D27,9)</f>
        <v>#DIV/0!</v>
      </c>
      <c r="D27" s="186"/>
      <c r="E27" s="363">
        <f>SUM(E21:E26)-E26</f>
        <v>0</v>
      </c>
      <c r="F27" s="364">
        <f>SUM(F21:F26)-F26</f>
        <v>0</v>
      </c>
      <c r="G27" s="364">
        <f>SUM(G21:G26)</f>
        <v>0</v>
      </c>
      <c r="H27" s="365" t="s">
        <v>44</v>
      </c>
      <c r="I27" s="366"/>
      <c r="J27" s="363" t="e">
        <f>ROUND(N27/M27/K27,9)</f>
        <v>#DIV/0!</v>
      </c>
      <c r="K27" s="363"/>
      <c r="L27" s="363">
        <f>SUM(L21:L26)-L26</f>
        <v>0</v>
      </c>
      <c r="M27" s="364">
        <f>SUM(M21:M26)-M26</f>
        <v>0</v>
      </c>
      <c r="N27" s="367">
        <f>SUM(N21:N26)</f>
        <v>0</v>
      </c>
    </row>
    <row r="28" spans="1:14" s="62" customFormat="1" ht="12" customHeight="1">
      <c r="A28" s="357"/>
      <c r="B28" s="109"/>
      <c r="C28" s="317"/>
      <c r="D28" s="317"/>
      <c r="E28" s="358"/>
      <c r="F28" s="359"/>
      <c r="G28" s="359"/>
      <c r="H28" s="361"/>
      <c r="I28" s="362"/>
      <c r="J28" s="358"/>
      <c r="K28" s="358"/>
      <c r="L28" s="358"/>
      <c r="M28" s="359"/>
      <c r="N28" s="360"/>
    </row>
    <row r="29" spans="1:14" s="62" customFormat="1" ht="21.75" customHeight="1">
      <c r="A29" s="348" t="s">
        <v>137</v>
      </c>
      <c r="B29" s="109"/>
      <c r="C29" s="317"/>
      <c r="D29" s="317"/>
      <c r="E29" s="317"/>
      <c r="F29" s="368"/>
      <c r="G29" s="368"/>
      <c r="H29" s="357"/>
      <c r="I29" s="318"/>
      <c r="J29" s="317"/>
      <c r="K29" s="317"/>
      <c r="L29" s="317"/>
      <c r="M29" s="368"/>
      <c r="N29" s="369"/>
    </row>
    <row r="30" spans="1:14" s="62" customFormat="1" ht="87" customHeight="1">
      <c r="A30" s="593" t="s">
        <v>113</v>
      </c>
      <c r="B30" s="591" t="s">
        <v>94</v>
      </c>
      <c r="C30" s="385" t="str">
        <f>J30</f>
        <v>Норматив потребления (показания ИПУ)</v>
      </c>
      <c r="D30" s="376" t="s">
        <v>122</v>
      </c>
      <c r="E30" s="380" t="s">
        <v>100</v>
      </c>
      <c r="F30" s="385" t="s">
        <v>101</v>
      </c>
      <c r="G30" s="385" t="str">
        <f>N30</f>
        <v>Объем потребления коммунальных услуг
 </v>
      </c>
      <c r="H30" s="615" t="s">
        <v>55</v>
      </c>
      <c r="I30" s="616" t="s">
        <v>94</v>
      </c>
      <c r="J30" s="385" t="s">
        <v>162</v>
      </c>
      <c r="K30" s="376" t="s">
        <v>122</v>
      </c>
      <c r="L30" s="380" t="s">
        <v>118</v>
      </c>
      <c r="M30" s="385" t="s">
        <v>119</v>
      </c>
      <c r="N30" s="385" t="s">
        <v>102</v>
      </c>
    </row>
    <row r="31" spans="1:14" s="62" customFormat="1" ht="14.25" customHeight="1">
      <c r="A31" s="593"/>
      <c r="B31" s="592"/>
      <c r="C31" s="385" t="str">
        <f>J31</f>
        <v>м3/мес/чел</v>
      </c>
      <c r="D31" s="376" t="s">
        <v>123</v>
      </c>
      <c r="E31" s="377" t="s">
        <v>50</v>
      </c>
      <c r="F31" s="385" t="s">
        <v>10</v>
      </c>
      <c r="G31" s="385" t="s">
        <v>47</v>
      </c>
      <c r="H31" s="615"/>
      <c r="I31" s="617"/>
      <c r="J31" s="385" t="s">
        <v>103</v>
      </c>
      <c r="K31" s="376" t="s">
        <v>123</v>
      </c>
      <c r="L31" s="377" t="s">
        <v>50</v>
      </c>
      <c r="M31" s="385" t="s">
        <v>10</v>
      </c>
      <c r="N31" s="385" t="s">
        <v>47</v>
      </c>
    </row>
    <row r="32" spans="1:14" s="62" customFormat="1" ht="13.5" customHeight="1">
      <c r="A32" s="376">
        <v>1</v>
      </c>
      <c r="B32" s="377">
        <f aca="true" t="shared" si="2" ref="B32:N32">A32+1</f>
        <v>2</v>
      </c>
      <c r="C32" s="377">
        <f t="shared" si="2"/>
        <v>3</v>
      </c>
      <c r="D32" s="377">
        <f t="shared" si="2"/>
        <v>4</v>
      </c>
      <c r="E32" s="377">
        <f t="shared" si="2"/>
        <v>5</v>
      </c>
      <c r="F32" s="377">
        <f t="shared" si="2"/>
        <v>6</v>
      </c>
      <c r="G32" s="377">
        <f t="shared" si="2"/>
        <v>7</v>
      </c>
      <c r="H32" s="377">
        <f t="shared" si="2"/>
        <v>8</v>
      </c>
      <c r="I32" s="377">
        <f t="shared" si="2"/>
        <v>9</v>
      </c>
      <c r="J32" s="377">
        <f t="shared" si="2"/>
        <v>10</v>
      </c>
      <c r="K32" s="377">
        <f t="shared" si="2"/>
        <v>11</v>
      </c>
      <c r="L32" s="377">
        <f t="shared" si="2"/>
        <v>12</v>
      </c>
      <c r="M32" s="377">
        <f t="shared" si="2"/>
        <v>13</v>
      </c>
      <c r="N32" s="377">
        <f t="shared" si="2"/>
        <v>14</v>
      </c>
    </row>
    <row r="33" spans="1:14" s="62" customFormat="1" ht="49.5" customHeight="1">
      <c r="A33" s="100" t="str">
        <f>A9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33" s="100"/>
      <c r="C33" s="302"/>
      <c r="D33" s="302"/>
      <c r="E33" s="264"/>
      <c r="F33" s="265"/>
      <c r="G33" s="85"/>
      <c r="H33" s="100" t="str">
        <f>A33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I33" s="100"/>
      <c r="J33" s="302"/>
      <c r="K33" s="302"/>
      <c r="L33" s="264"/>
      <c r="M33" s="265"/>
      <c r="N33" s="85"/>
    </row>
    <row r="34" spans="1:14" s="62" customFormat="1" ht="21.75" customHeight="1">
      <c r="A34" s="100" t="str">
        <f>H34</f>
        <v>и т.д.</v>
      </c>
      <c r="B34" s="100"/>
      <c r="C34" s="302"/>
      <c r="D34" s="302"/>
      <c r="E34" s="87"/>
      <c r="F34" s="76"/>
      <c r="G34" s="85"/>
      <c r="H34" s="100" t="s">
        <v>49</v>
      </c>
      <c r="I34" s="100"/>
      <c r="J34" s="86"/>
      <c r="K34" s="86"/>
      <c r="L34" s="87"/>
      <c r="M34" s="76"/>
      <c r="N34" s="85"/>
    </row>
    <row r="35" spans="1:14" s="62" customFormat="1" ht="21.75" customHeight="1">
      <c r="A35" s="100" t="s">
        <v>125</v>
      </c>
      <c r="B35" s="100"/>
      <c r="C35" s="302"/>
      <c r="D35" s="302"/>
      <c r="E35" s="87"/>
      <c r="F35" s="76"/>
      <c r="G35" s="85"/>
      <c r="H35" s="100" t="s">
        <v>124</v>
      </c>
      <c r="I35" s="100"/>
      <c r="J35" s="86"/>
      <c r="K35" s="86"/>
      <c r="L35" s="87"/>
      <c r="M35" s="76"/>
      <c r="N35" s="85"/>
    </row>
    <row r="36" spans="1:14" s="62" customFormat="1" ht="27.75" customHeight="1">
      <c r="A36" s="100"/>
      <c r="B36" s="100"/>
      <c r="C36" s="302"/>
      <c r="D36" s="302"/>
      <c r="E36" s="87"/>
      <c r="F36" s="76"/>
      <c r="G36" s="85"/>
      <c r="H36" s="100" t="s">
        <v>130</v>
      </c>
      <c r="I36" s="100"/>
      <c r="J36" s="86"/>
      <c r="K36" s="86"/>
      <c r="L36" s="87"/>
      <c r="M36" s="76"/>
      <c r="N36" s="85"/>
    </row>
    <row r="37" spans="1:14" s="62" customFormat="1" ht="15.75" customHeight="1">
      <c r="A37" s="100"/>
      <c r="B37" s="100"/>
      <c r="C37" s="302"/>
      <c r="D37" s="302"/>
      <c r="E37" s="87"/>
      <c r="F37" s="76"/>
      <c r="G37" s="85"/>
      <c r="H37" s="100"/>
      <c r="I37" s="100"/>
      <c r="J37" s="86"/>
      <c r="K37" s="86"/>
      <c r="L37" s="264"/>
      <c r="M37" s="265"/>
      <c r="N37" s="85"/>
    </row>
    <row r="38" spans="1:14" s="62" customFormat="1" ht="21.75" customHeight="1">
      <c r="A38" s="107" t="s">
        <v>37</v>
      </c>
      <c r="B38" s="107"/>
      <c r="C38" s="86"/>
      <c r="D38" s="86"/>
      <c r="E38" s="87"/>
      <c r="F38" s="76"/>
      <c r="G38" s="85"/>
      <c r="H38" s="115" t="s">
        <v>37</v>
      </c>
      <c r="I38" s="115"/>
      <c r="J38" s="86"/>
      <c r="K38" s="86"/>
      <c r="L38" s="87"/>
      <c r="M38" s="76"/>
      <c r="N38" s="85"/>
    </row>
    <row r="39" spans="1:14" s="62" customFormat="1" ht="21.75" customHeight="1">
      <c r="A39" s="322" t="s">
        <v>44</v>
      </c>
      <c r="B39" s="108"/>
      <c r="C39" s="186" t="e">
        <f>ROUND(G39/F39/D39,9)</f>
        <v>#DIV/0!</v>
      </c>
      <c r="D39" s="186"/>
      <c r="E39" s="186">
        <f>SUM(E33:E38)-E38</f>
        <v>0</v>
      </c>
      <c r="F39" s="187">
        <f>SUM(F33:F38)-F38</f>
        <v>0</v>
      </c>
      <c r="G39" s="187">
        <f>SUM(G33:G38)</f>
        <v>0</v>
      </c>
      <c r="H39" s="322" t="s">
        <v>44</v>
      </c>
      <c r="I39" s="116"/>
      <c r="J39" s="186" t="e">
        <f>ROUND(N39/M39/K39,9)</f>
        <v>#DIV/0!</v>
      </c>
      <c r="K39" s="186"/>
      <c r="L39" s="186">
        <f>SUM(L33:L38)-L38</f>
        <v>0</v>
      </c>
      <c r="M39" s="187">
        <f>SUM(M33:M38)-M38</f>
        <v>0</v>
      </c>
      <c r="N39" s="190">
        <f>SUM(N33:N38)</f>
        <v>0</v>
      </c>
    </row>
    <row r="40" spans="1:14" s="62" customFormat="1" ht="12.75" customHeight="1">
      <c r="A40" s="357"/>
      <c r="B40" s="109"/>
      <c r="C40" s="317"/>
      <c r="D40" s="317"/>
      <c r="E40" s="358"/>
      <c r="F40" s="359"/>
      <c r="G40" s="359"/>
      <c r="H40" s="361"/>
      <c r="I40" s="362"/>
      <c r="J40" s="358"/>
      <c r="K40" s="358"/>
      <c r="L40" s="358"/>
      <c r="M40" s="359"/>
      <c r="N40" s="360"/>
    </row>
    <row r="41" spans="1:14" s="62" customFormat="1" ht="21.75" customHeight="1">
      <c r="A41" s="348" t="s">
        <v>147</v>
      </c>
      <c r="B41" s="109"/>
      <c r="C41" s="317"/>
      <c r="D41" s="317"/>
      <c r="E41" s="317"/>
      <c r="F41" s="368"/>
      <c r="G41" s="368"/>
      <c r="H41" s="357"/>
      <c r="I41" s="318"/>
      <c r="J41" s="317"/>
      <c r="K41" s="317"/>
      <c r="L41" s="317"/>
      <c r="M41" s="368"/>
      <c r="N41" s="369"/>
    </row>
    <row r="42" spans="1:14" s="62" customFormat="1" ht="92.25" customHeight="1">
      <c r="A42" s="593" t="s">
        <v>113</v>
      </c>
      <c r="B42" s="591" t="s">
        <v>94</v>
      </c>
      <c r="C42" s="343" t="str">
        <f>J42</f>
        <v>Норматив потребления (показания ИПУ)</v>
      </c>
      <c r="D42" s="337" t="s">
        <v>122</v>
      </c>
      <c r="E42" s="339" t="s">
        <v>100</v>
      </c>
      <c r="F42" s="343" t="s">
        <v>101</v>
      </c>
      <c r="G42" s="343" t="str">
        <f>N42</f>
        <v>Объем потребления коммунальных услуг
 </v>
      </c>
      <c r="H42" s="615" t="s">
        <v>55</v>
      </c>
      <c r="I42" s="616" t="s">
        <v>94</v>
      </c>
      <c r="J42" s="385" t="s">
        <v>162</v>
      </c>
      <c r="K42" s="337" t="s">
        <v>122</v>
      </c>
      <c r="L42" s="339" t="s">
        <v>118</v>
      </c>
      <c r="M42" s="343" t="s">
        <v>119</v>
      </c>
      <c r="N42" s="343" t="s">
        <v>102</v>
      </c>
    </row>
    <row r="43" spans="1:14" s="62" customFormat="1" ht="13.5" customHeight="1">
      <c r="A43" s="593"/>
      <c r="B43" s="592"/>
      <c r="C43" s="343" t="str">
        <f>J43</f>
        <v>м3/мес/чел</v>
      </c>
      <c r="D43" s="337" t="s">
        <v>123</v>
      </c>
      <c r="E43" s="340" t="s">
        <v>50</v>
      </c>
      <c r="F43" s="343" t="s">
        <v>10</v>
      </c>
      <c r="G43" s="343" t="s">
        <v>47</v>
      </c>
      <c r="H43" s="615"/>
      <c r="I43" s="617"/>
      <c r="J43" s="343" t="s">
        <v>103</v>
      </c>
      <c r="K43" s="337" t="s">
        <v>123</v>
      </c>
      <c r="L43" s="340" t="s">
        <v>50</v>
      </c>
      <c r="M43" s="343" t="s">
        <v>10</v>
      </c>
      <c r="N43" s="343" t="s">
        <v>47</v>
      </c>
    </row>
    <row r="44" spans="1:14" s="62" customFormat="1" ht="14.25" customHeight="1">
      <c r="A44" s="337">
        <v>1</v>
      </c>
      <c r="B44" s="340">
        <f aca="true" t="shared" si="3" ref="B44:N44">A44+1</f>
        <v>2</v>
      </c>
      <c r="C44" s="340">
        <f t="shared" si="3"/>
        <v>3</v>
      </c>
      <c r="D44" s="340">
        <f t="shared" si="3"/>
        <v>4</v>
      </c>
      <c r="E44" s="340">
        <f t="shared" si="3"/>
        <v>5</v>
      </c>
      <c r="F44" s="340">
        <f t="shared" si="3"/>
        <v>6</v>
      </c>
      <c r="G44" s="340">
        <f t="shared" si="3"/>
        <v>7</v>
      </c>
      <c r="H44" s="340">
        <f t="shared" si="3"/>
        <v>8</v>
      </c>
      <c r="I44" s="340">
        <f t="shared" si="3"/>
        <v>9</v>
      </c>
      <c r="J44" s="340">
        <f t="shared" si="3"/>
        <v>10</v>
      </c>
      <c r="K44" s="340">
        <f t="shared" si="3"/>
        <v>11</v>
      </c>
      <c r="L44" s="340">
        <f t="shared" si="3"/>
        <v>12</v>
      </c>
      <c r="M44" s="340">
        <f t="shared" si="3"/>
        <v>13</v>
      </c>
      <c r="N44" s="340">
        <f t="shared" si="3"/>
        <v>14</v>
      </c>
    </row>
    <row r="45" spans="1:14" s="62" customFormat="1" ht="54" customHeight="1">
      <c r="A45" s="100" t="str">
        <f>A33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45" s="100"/>
      <c r="C45" s="302"/>
      <c r="D45" s="302"/>
      <c r="E45" s="264"/>
      <c r="F45" s="265"/>
      <c r="G45" s="85"/>
      <c r="H45" s="100" t="str">
        <f>A45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I45" s="100"/>
      <c r="J45" s="302"/>
      <c r="K45" s="302"/>
      <c r="L45" s="264"/>
      <c r="M45" s="265"/>
      <c r="N45" s="85"/>
    </row>
    <row r="46" spans="1:14" s="62" customFormat="1" ht="16.5" customHeight="1">
      <c r="A46" s="100" t="str">
        <f>H46</f>
        <v>и т.д.</v>
      </c>
      <c r="B46" s="100"/>
      <c r="C46" s="302"/>
      <c r="D46" s="302"/>
      <c r="E46" s="87"/>
      <c r="F46" s="76"/>
      <c r="G46" s="85"/>
      <c r="H46" s="100" t="s">
        <v>49</v>
      </c>
      <c r="I46" s="100"/>
      <c r="J46" s="86"/>
      <c r="K46" s="86"/>
      <c r="L46" s="87"/>
      <c r="M46" s="76"/>
      <c r="N46" s="85"/>
    </row>
    <row r="47" spans="1:14" s="62" customFormat="1" ht="21.75" customHeight="1">
      <c r="A47" s="100" t="s">
        <v>125</v>
      </c>
      <c r="B47" s="100"/>
      <c r="C47" s="302"/>
      <c r="D47" s="302"/>
      <c r="E47" s="87"/>
      <c r="F47" s="76"/>
      <c r="G47" s="85"/>
      <c r="H47" s="100" t="s">
        <v>124</v>
      </c>
      <c r="I47" s="100"/>
      <c r="J47" s="86"/>
      <c r="K47" s="86"/>
      <c r="L47" s="87"/>
      <c r="M47" s="76"/>
      <c r="N47" s="85"/>
    </row>
    <row r="48" spans="1:14" s="62" customFormat="1" ht="29.25" customHeight="1">
      <c r="A48" s="100"/>
      <c r="B48" s="100"/>
      <c r="C48" s="302"/>
      <c r="D48" s="302"/>
      <c r="E48" s="87"/>
      <c r="F48" s="76"/>
      <c r="G48" s="85"/>
      <c r="H48" s="100" t="s">
        <v>130</v>
      </c>
      <c r="I48" s="100"/>
      <c r="J48" s="86"/>
      <c r="K48" s="86"/>
      <c r="L48" s="87"/>
      <c r="M48" s="76"/>
      <c r="N48" s="85"/>
    </row>
    <row r="49" spans="1:14" s="62" customFormat="1" ht="12" customHeight="1">
      <c r="A49" s="100"/>
      <c r="B49" s="100"/>
      <c r="C49" s="302"/>
      <c r="D49" s="302"/>
      <c r="E49" s="87"/>
      <c r="F49" s="76"/>
      <c r="G49" s="85"/>
      <c r="H49" s="100"/>
      <c r="I49" s="100"/>
      <c r="J49" s="86"/>
      <c r="K49" s="86"/>
      <c r="L49" s="264"/>
      <c r="M49" s="265"/>
      <c r="N49" s="85"/>
    </row>
    <row r="50" spans="1:14" s="62" customFormat="1" ht="19.5" customHeight="1">
      <c r="A50" s="107" t="s">
        <v>37</v>
      </c>
      <c r="B50" s="107"/>
      <c r="C50" s="86"/>
      <c r="D50" s="86"/>
      <c r="E50" s="87"/>
      <c r="F50" s="76"/>
      <c r="G50" s="85"/>
      <c r="H50" s="115" t="s">
        <v>37</v>
      </c>
      <c r="I50" s="115"/>
      <c r="J50" s="86"/>
      <c r="K50" s="86"/>
      <c r="L50" s="87"/>
      <c r="M50" s="76"/>
      <c r="N50" s="85"/>
    </row>
    <row r="51" spans="1:14" s="62" customFormat="1" ht="21.75" customHeight="1">
      <c r="A51" s="322" t="s">
        <v>44</v>
      </c>
      <c r="B51" s="108"/>
      <c r="C51" s="186" t="e">
        <f>ROUND(G51/F51/D51,9)</f>
        <v>#DIV/0!</v>
      </c>
      <c r="D51" s="186"/>
      <c r="E51" s="186">
        <f>SUM(E45:E50)-E50</f>
        <v>0</v>
      </c>
      <c r="F51" s="187">
        <f>SUM(F45:F50)-F50</f>
        <v>0</v>
      </c>
      <c r="G51" s="187">
        <f>SUM(G45:G50)</f>
        <v>0</v>
      </c>
      <c r="H51" s="322" t="s">
        <v>44</v>
      </c>
      <c r="I51" s="116"/>
      <c r="J51" s="186" t="e">
        <f>ROUND(N51/M51/K51,9)</f>
        <v>#DIV/0!</v>
      </c>
      <c r="K51" s="186"/>
      <c r="L51" s="186">
        <f>SUM(L45:L50)-L50</f>
        <v>0</v>
      </c>
      <c r="M51" s="187">
        <f>SUM(M45:M50)-M50</f>
        <v>0</v>
      </c>
      <c r="N51" s="190">
        <f>SUM(N45:N50)</f>
        <v>0</v>
      </c>
    </row>
    <row r="52" spans="1:14" s="63" customFormat="1" ht="21.75" customHeight="1">
      <c r="A52" s="79" t="s">
        <v>63</v>
      </c>
      <c r="B52" s="79"/>
      <c r="C52" s="303"/>
      <c r="D52" s="303"/>
      <c r="E52" s="304"/>
      <c r="F52" s="304"/>
      <c r="G52" s="304"/>
      <c r="H52" s="109"/>
      <c r="I52" s="109"/>
      <c r="J52" s="303"/>
      <c r="K52" s="303"/>
      <c r="L52" s="304"/>
      <c r="M52" s="304"/>
      <c r="N52" s="304"/>
    </row>
    <row r="53" spans="1:14" s="63" customFormat="1" ht="10.5" customHeight="1">
      <c r="A53" s="109"/>
      <c r="B53" s="109"/>
      <c r="C53" s="303"/>
      <c r="D53" s="303"/>
      <c r="E53" s="303"/>
      <c r="F53" s="305"/>
      <c r="G53" s="306"/>
      <c r="H53" s="109"/>
      <c r="I53" s="109"/>
      <c r="J53" s="303"/>
      <c r="K53" s="303"/>
      <c r="L53" s="307"/>
      <c r="M53" s="619"/>
      <c r="N53" s="619"/>
    </row>
    <row r="54" spans="1:14" s="63" customFormat="1" ht="21.75" customHeight="1">
      <c r="A54" s="110" t="s">
        <v>33</v>
      </c>
      <c r="B54" s="110"/>
      <c r="C54" s="307"/>
      <c r="D54" s="307"/>
      <c r="E54" s="307"/>
      <c r="F54" s="305"/>
      <c r="G54" s="306"/>
      <c r="H54" s="624"/>
      <c r="I54" s="624"/>
      <c r="J54" s="624"/>
      <c r="K54" s="624"/>
      <c r="L54" s="624"/>
      <c r="M54" s="624"/>
      <c r="N54" s="624"/>
    </row>
    <row r="55" spans="1:14" s="69" customFormat="1" ht="14.25" customHeight="1">
      <c r="A55" s="111" t="s">
        <v>64</v>
      </c>
      <c r="B55" s="111"/>
      <c r="C55" s="308" t="s">
        <v>66</v>
      </c>
      <c r="D55" s="309"/>
      <c r="E55" s="309"/>
      <c r="F55" s="310"/>
      <c r="G55" s="311"/>
      <c r="H55" s="618"/>
      <c r="I55" s="618"/>
      <c r="J55" s="618"/>
      <c r="K55" s="618"/>
      <c r="L55" s="618"/>
      <c r="M55" s="618"/>
      <c r="N55" s="618"/>
    </row>
    <row r="56" spans="1:14" s="69" customFormat="1" ht="14.25" customHeight="1">
      <c r="A56" s="64"/>
      <c r="B56" s="112"/>
      <c r="C56" s="65"/>
      <c r="D56" s="65"/>
      <c r="E56" s="65"/>
      <c r="F56" s="66"/>
      <c r="G56" s="67"/>
      <c r="H56" s="74"/>
      <c r="I56" s="117"/>
      <c r="J56" s="74"/>
      <c r="K56" s="74"/>
      <c r="L56" s="74"/>
      <c r="M56" s="74"/>
      <c r="N56" s="74"/>
    </row>
    <row r="57" spans="1:14" s="69" customFormat="1" ht="21.75" customHeight="1">
      <c r="A57" s="78" t="s">
        <v>65</v>
      </c>
      <c r="B57" s="111"/>
      <c r="C57" s="65"/>
      <c r="D57" s="65"/>
      <c r="E57" s="65"/>
      <c r="F57" s="66"/>
      <c r="G57" s="67"/>
      <c r="H57" s="64"/>
      <c r="I57" s="112"/>
      <c r="J57" s="65"/>
      <c r="K57" s="65"/>
      <c r="L57" s="65"/>
      <c r="M57" s="66"/>
      <c r="N57" s="68"/>
    </row>
    <row r="58" spans="1:14" ht="15.75">
      <c r="A58" s="1"/>
      <c r="B58" s="113"/>
      <c r="C58" s="24"/>
      <c r="D58" s="24"/>
      <c r="E58" s="1"/>
      <c r="F58" s="1"/>
      <c r="G58" s="1"/>
      <c r="H58" s="8"/>
      <c r="I58" s="118"/>
      <c r="J58" s="27"/>
      <c r="K58" s="27"/>
      <c r="L58" s="14"/>
      <c r="M58" s="8"/>
      <c r="N58" s="8"/>
    </row>
    <row r="59" spans="1:14" ht="12.75">
      <c r="A59" s="9"/>
      <c r="B59" s="114"/>
      <c r="H59" s="9"/>
      <c r="I59" s="114"/>
      <c r="J59" s="26"/>
      <c r="K59" s="26"/>
      <c r="L59" s="22"/>
      <c r="M59" s="6"/>
      <c r="N59" s="6"/>
    </row>
  </sheetData>
  <sheetProtection/>
  <mergeCells count="22">
    <mergeCell ref="J1:N1"/>
    <mergeCell ref="B6:B7"/>
    <mergeCell ref="I6:I7"/>
    <mergeCell ref="H6:H7"/>
    <mergeCell ref="H54:N54"/>
    <mergeCell ref="B18:B19"/>
    <mergeCell ref="H18:H19"/>
    <mergeCell ref="I18:I19"/>
    <mergeCell ref="A3:N3"/>
    <mergeCell ref="A4:N4"/>
    <mergeCell ref="A6:A7"/>
    <mergeCell ref="A42:A43"/>
    <mergeCell ref="B42:B43"/>
    <mergeCell ref="H42:H43"/>
    <mergeCell ref="I42:I43"/>
    <mergeCell ref="A18:A19"/>
    <mergeCell ref="A30:A31"/>
    <mergeCell ref="B30:B31"/>
    <mergeCell ref="H30:H31"/>
    <mergeCell ref="I30:I31"/>
    <mergeCell ref="H55:N55"/>
    <mergeCell ref="M53:N53"/>
  </mergeCells>
  <printOptions horizontalCentered="1"/>
  <pageMargins left="0.2755905511811024" right="0.1968503937007874" top="0.1968503937007874" bottom="0.15748031496062992" header="0.15748031496062992" footer="0.1968503937007874"/>
  <pageSetup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zoomScalePageLayoutView="0" workbookViewId="0" topLeftCell="A28">
      <selection activeCell="F28" sqref="F28"/>
    </sheetView>
  </sheetViews>
  <sheetFormatPr defaultColWidth="9.00390625" defaultRowHeight="12.75"/>
  <cols>
    <col min="1" max="1" width="52.625" style="3" customWidth="1"/>
    <col min="2" max="2" width="16.125" style="23" customWidth="1"/>
    <col min="3" max="3" width="15.00390625" style="23" customWidth="1"/>
    <col min="4" max="4" width="20.625" style="3" customWidth="1"/>
    <col min="5" max="5" width="19.125" style="3" customWidth="1"/>
    <col min="6" max="6" width="16.00390625" style="3" customWidth="1"/>
    <col min="7" max="7" width="57.00390625" style="3" customWidth="1"/>
    <col min="8" max="8" width="19.875" style="25" customWidth="1"/>
    <col min="9" max="9" width="14.875" style="25" customWidth="1"/>
    <col min="10" max="10" width="22.75390625" style="15" customWidth="1"/>
    <col min="11" max="11" width="22.875" style="3" customWidth="1"/>
    <col min="12" max="12" width="16.875" style="3" customWidth="1"/>
    <col min="13" max="13" width="10.125" style="3" bestFit="1" customWidth="1"/>
    <col min="14" max="14" width="9.125" style="3" customWidth="1"/>
    <col min="15" max="15" width="40.125" style="3" customWidth="1"/>
    <col min="16" max="16384" width="9.125" style="3" customWidth="1"/>
  </cols>
  <sheetData>
    <row r="1" spans="1:12" ht="74.25" customHeight="1">
      <c r="A1" s="96"/>
      <c r="B1" s="299"/>
      <c r="C1" s="299"/>
      <c r="D1" s="96"/>
      <c r="E1" s="96"/>
      <c r="F1" s="96"/>
      <c r="G1" s="96"/>
      <c r="H1" s="622" t="s">
        <v>160</v>
      </c>
      <c r="I1" s="622"/>
      <c r="J1" s="623"/>
      <c r="K1" s="623"/>
      <c r="L1" s="623"/>
    </row>
    <row r="2" spans="1:12" ht="12.75">
      <c r="A2" s="96"/>
      <c r="B2" s="299"/>
      <c r="C2" s="299"/>
      <c r="D2" s="96"/>
      <c r="E2" s="96"/>
      <c r="F2" s="96"/>
      <c r="G2" s="96"/>
      <c r="H2" s="300"/>
      <c r="I2" s="330"/>
      <c r="J2" s="300"/>
      <c r="K2" s="300"/>
      <c r="L2" s="96"/>
    </row>
    <row r="3" spans="1:12" ht="16.5" customHeight="1">
      <c r="A3" s="625" t="s">
        <v>67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</row>
    <row r="4" spans="1:12" ht="20.25" customHeight="1" thickBot="1">
      <c r="A4" s="626" t="str">
        <f>гвс!A3</f>
        <v>по _________________________ за _________________ (нарастающим итогом) 20__ года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</row>
    <row r="5" spans="1:12" ht="12.75">
      <c r="A5" s="96"/>
      <c r="B5" s="299"/>
      <c r="C5" s="299"/>
      <c r="D5" s="96"/>
      <c r="E5" s="96"/>
      <c r="F5" s="96"/>
      <c r="G5" s="96"/>
      <c r="H5" s="312"/>
      <c r="I5" s="312"/>
      <c r="J5" s="292"/>
      <c r="K5" s="96"/>
      <c r="L5" s="96"/>
    </row>
    <row r="6" spans="1:12" ht="17.25" customHeight="1">
      <c r="A6" s="349" t="s">
        <v>149</v>
      </c>
      <c r="B6" s="299"/>
      <c r="C6" s="299"/>
      <c r="D6" s="96"/>
      <c r="E6" s="96"/>
      <c r="F6" s="96"/>
      <c r="G6" s="96"/>
      <c r="H6" s="312"/>
      <c r="I6" s="312"/>
      <c r="J6" s="292"/>
      <c r="K6" s="96"/>
      <c r="L6" s="96"/>
    </row>
    <row r="7" spans="1:12" ht="71.25" customHeight="1">
      <c r="A7" s="616" t="s">
        <v>113</v>
      </c>
      <c r="B7" s="385" t="s">
        <v>163</v>
      </c>
      <c r="C7" s="327" t="s">
        <v>122</v>
      </c>
      <c r="D7" s="301" t="s">
        <v>104</v>
      </c>
      <c r="E7" s="301" t="s">
        <v>101</v>
      </c>
      <c r="F7" s="301" t="s">
        <v>102</v>
      </c>
      <c r="G7" s="301" t="s">
        <v>55</v>
      </c>
      <c r="H7" s="301" t="str">
        <f>B7</f>
        <v>Норматив потребления (объем по показаниям ИПУ)</v>
      </c>
      <c r="I7" s="327" t="s">
        <v>122</v>
      </c>
      <c r="J7" s="329" t="s">
        <v>120</v>
      </c>
      <c r="K7" s="331" t="s">
        <v>119</v>
      </c>
      <c r="L7" s="301" t="str">
        <f aca="true" t="shared" si="0" ref="J7:L8">F7</f>
        <v>Объем потребления коммунальных услуг
 </v>
      </c>
    </row>
    <row r="8" spans="1:12" ht="12.75">
      <c r="A8" s="617"/>
      <c r="B8" s="301" t="s">
        <v>103</v>
      </c>
      <c r="C8" s="327" t="s">
        <v>123</v>
      </c>
      <c r="D8" s="301" t="s">
        <v>50</v>
      </c>
      <c r="E8" s="301" t="s">
        <v>10</v>
      </c>
      <c r="F8" s="301" t="s">
        <v>47</v>
      </c>
      <c r="G8" s="301"/>
      <c r="H8" s="301" t="str">
        <f>B8</f>
        <v>м3/мес/чел</v>
      </c>
      <c r="I8" s="327" t="s">
        <v>123</v>
      </c>
      <c r="J8" s="301" t="str">
        <f t="shared" si="0"/>
        <v>м2</v>
      </c>
      <c r="K8" s="301" t="str">
        <f t="shared" si="0"/>
        <v>чел.</v>
      </c>
      <c r="L8" s="301" t="str">
        <f t="shared" si="0"/>
        <v>м3</v>
      </c>
    </row>
    <row r="9" spans="1:12" ht="12.75">
      <c r="A9" s="260">
        <v>1</v>
      </c>
      <c r="B9" s="260">
        <f>A9+1</f>
        <v>2</v>
      </c>
      <c r="C9" s="328">
        <f aca="true" t="shared" si="1" ref="C9:L9">B9+1</f>
        <v>3</v>
      </c>
      <c r="D9" s="328">
        <f t="shared" si="1"/>
        <v>4</v>
      </c>
      <c r="E9" s="328">
        <f t="shared" si="1"/>
        <v>5</v>
      </c>
      <c r="F9" s="328">
        <f t="shared" si="1"/>
        <v>6</v>
      </c>
      <c r="G9" s="328">
        <f t="shared" si="1"/>
        <v>7</v>
      </c>
      <c r="H9" s="328">
        <f t="shared" si="1"/>
        <v>8</v>
      </c>
      <c r="I9" s="328">
        <f t="shared" si="1"/>
        <v>9</v>
      </c>
      <c r="J9" s="328">
        <f t="shared" si="1"/>
        <v>10</v>
      </c>
      <c r="K9" s="328">
        <f t="shared" si="1"/>
        <v>11</v>
      </c>
      <c r="L9" s="328">
        <f t="shared" si="1"/>
        <v>12</v>
      </c>
    </row>
    <row r="10" spans="1:12" ht="54.75" customHeight="1">
      <c r="A10" s="100" t="str">
        <f>хвс!A9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10" s="302"/>
      <c r="C10" s="302"/>
      <c r="D10" s="264"/>
      <c r="E10" s="191"/>
      <c r="F10" s="197"/>
      <c r="G10" s="100" t="str">
        <f>A10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H10" s="302"/>
      <c r="I10" s="302"/>
      <c r="J10" s="264"/>
      <c r="K10" s="265"/>
      <c r="L10" s="197"/>
    </row>
    <row r="11" spans="1:12" ht="14.25" customHeight="1">
      <c r="A11" s="100" t="s">
        <v>49</v>
      </c>
      <c r="B11" s="302"/>
      <c r="C11" s="302"/>
      <c r="D11" s="264"/>
      <c r="E11" s="191"/>
      <c r="F11" s="85"/>
      <c r="G11" s="100" t="str">
        <f>A11</f>
        <v>и т.д.</v>
      </c>
      <c r="H11" s="302"/>
      <c r="I11" s="302"/>
      <c r="J11" s="264"/>
      <c r="K11" s="265"/>
      <c r="L11" s="197"/>
    </row>
    <row r="12" spans="1:12" ht="16.5" customHeight="1">
      <c r="A12" s="100" t="s">
        <v>42</v>
      </c>
      <c r="B12" s="302"/>
      <c r="C12" s="302"/>
      <c r="D12" s="87"/>
      <c r="E12" s="76"/>
      <c r="F12" s="85"/>
      <c r="G12" s="100" t="s">
        <v>121</v>
      </c>
      <c r="H12" s="302"/>
      <c r="I12" s="302"/>
      <c r="J12" s="264"/>
      <c r="K12" s="265"/>
      <c r="L12" s="197"/>
    </row>
    <row r="13" spans="1:12" ht="16.5" customHeight="1">
      <c r="A13" s="100" t="s">
        <v>68</v>
      </c>
      <c r="B13" s="302"/>
      <c r="C13" s="302"/>
      <c r="D13" s="87"/>
      <c r="E13" s="76"/>
      <c r="F13" s="85"/>
      <c r="G13" s="100" t="s">
        <v>124</v>
      </c>
      <c r="H13" s="302"/>
      <c r="I13" s="302"/>
      <c r="J13" s="264"/>
      <c r="K13" s="265"/>
      <c r="L13" s="197"/>
    </row>
    <row r="14" spans="1:12" ht="28.5" customHeight="1">
      <c r="A14" s="100"/>
      <c r="B14" s="302"/>
      <c r="C14" s="302"/>
      <c r="D14" s="87"/>
      <c r="E14" s="76"/>
      <c r="F14" s="85"/>
      <c r="G14" s="100" t="s">
        <v>132</v>
      </c>
      <c r="H14" s="302"/>
      <c r="I14" s="302"/>
      <c r="J14" s="264"/>
      <c r="K14" s="265"/>
      <c r="L14" s="197"/>
    </row>
    <row r="15" spans="1:12" ht="29.25" customHeight="1">
      <c r="A15" s="100"/>
      <c r="B15" s="302"/>
      <c r="C15" s="302"/>
      <c r="D15" s="87"/>
      <c r="E15" s="76"/>
      <c r="F15" s="85"/>
      <c r="G15" s="100" t="s">
        <v>133</v>
      </c>
      <c r="H15" s="302"/>
      <c r="I15" s="302"/>
      <c r="J15" s="87"/>
      <c r="K15" s="76"/>
      <c r="L15" s="197"/>
    </row>
    <row r="16" spans="1:12" s="62" customFormat="1" ht="21.75" customHeight="1">
      <c r="A16" s="322" t="s">
        <v>44</v>
      </c>
      <c r="B16" s="186" t="e">
        <f>ROUND(F16/E16/C16,9)</f>
        <v>#DIV/0!</v>
      </c>
      <c r="C16" s="186"/>
      <c r="D16" s="186">
        <f>SUM(D10:D15)</f>
        <v>0</v>
      </c>
      <c r="E16" s="187">
        <f>SUM(E10:E15)</f>
        <v>0</v>
      </c>
      <c r="F16" s="190">
        <f>SUM(F10:F15)</f>
        <v>0</v>
      </c>
      <c r="G16" s="322" t="s">
        <v>44</v>
      </c>
      <c r="H16" s="186" t="e">
        <f>ROUND(L16/K16/I16,9)</f>
        <v>#DIV/0!</v>
      </c>
      <c r="I16" s="186"/>
      <c r="J16" s="186">
        <f>SUM(J10:J15)</f>
        <v>0</v>
      </c>
      <c r="K16" s="187">
        <f>SUM(K10:K15)</f>
        <v>0</v>
      </c>
      <c r="L16" s="213">
        <f>SUM(L10:L15)</f>
        <v>0</v>
      </c>
    </row>
    <row r="17" spans="1:12" s="62" customFormat="1" ht="16.5" customHeight="1">
      <c r="A17" s="357"/>
      <c r="B17" s="317"/>
      <c r="C17" s="317"/>
      <c r="D17" s="317"/>
      <c r="E17" s="368"/>
      <c r="F17" s="369"/>
      <c r="G17" s="357"/>
      <c r="H17" s="317"/>
      <c r="I17" s="317"/>
      <c r="J17" s="317"/>
      <c r="K17" s="368"/>
      <c r="L17" s="370"/>
    </row>
    <row r="18" spans="1:12" s="62" customFormat="1" ht="21.75" customHeight="1">
      <c r="A18" s="349" t="s">
        <v>148</v>
      </c>
      <c r="B18" s="299"/>
      <c r="C18" s="299"/>
      <c r="D18" s="96"/>
      <c r="E18" s="96"/>
      <c r="F18" s="96"/>
      <c r="G18" s="96"/>
      <c r="H18" s="312"/>
      <c r="I18" s="312"/>
      <c r="J18" s="292"/>
      <c r="K18" s="96"/>
      <c r="L18" s="96"/>
    </row>
    <row r="19" spans="1:12" s="62" customFormat="1" ht="72.75" customHeight="1">
      <c r="A19" s="616" t="s">
        <v>113</v>
      </c>
      <c r="B19" s="385" t="s">
        <v>163</v>
      </c>
      <c r="C19" s="376" t="s">
        <v>122</v>
      </c>
      <c r="D19" s="385" t="s">
        <v>104</v>
      </c>
      <c r="E19" s="385" t="s">
        <v>101</v>
      </c>
      <c r="F19" s="385" t="s">
        <v>102</v>
      </c>
      <c r="G19" s="385" t="s">
        <v>55</v>
      </c>
      <c r="H19" s="385" t="str">
        <f>B19</f>
        <v>Норматив потребления (объем по показаниям ИПУ)</v>
      </c>
      <c r="I19" s="376" t="s">
        <v>122</v>
      </c>
      <c r="J19" s="380" t="s">
        <v>120</v>
      </c>
      <c r="K19" s="385" t="s">
        <v>119</v>
      </c>
      <c r="L19" s="385" t="str">
        <f>F19</f>
        <v>Объем потребления коммунальных услуг
 </v>
      </c>
    </row>
    <row r="20" spans="1:12" s="62" customFormat="1" ht="14.25" customHeight="1">
      <c r="A20" s="617"/>
      <c r="B20" s="385" t="s">
        <v>103</v>
      </c>
      <c r="C20" s="376" t="s">
        <v>123</v>
      </c>
      <c r="D20" s="385" t="s">
        <v>50</v>
      </c>
      <c r="E20" s="385" t="s">
        <v>10</v>
      </c>
      <c r="F20" s="385" t="s">
        <v>47</v>
      </c>
      <c r="G20" s="385"/>
      <c r="H20" s="385" t="str">
        <f>B20</f>
        <v>м3/мес/чел</v>
      </c>
      <c r="I20" s="376" t="s">
        <v>123</v>
      </c>
      <c r="J20" s="385" t="str">
        <f>D20</f>
        <v>м2</v>
      </c>
      <c r="K20" s="385" t="str">
        <f>E20</f>
        <v>чел.</v>
      </c>
      <c r="L20" s="385" t="str">
        <f>F20</f>
        <v>м3</v>
      </c>
    </row>
    <row r="21" spans="1:12" s="62" customFormat="1" ht="12.75" customHeight="1">
      <c r="A21" s="378">
        <v>1</v>
      </c>
      <c r="B21" s="378">
        <f aca="true" t="shared" si="2" ref="B21:L21">A21+1</f>
        <v>2</v>
      </c>
      <c r="C21" s="378">
        <f t="shared" si="2"/>
        <v>3</v>
      </c>
      <c r="D21" s="378">
        <f t="shared" si="2"/>
        <v>4</v>
      </c>
      <c r="E21" s="378">
        <f t="shared" si="2"/>
        <v>5</v>
      </c>
      <c r="F21" s="378">
        <f t="shared" si="2"/>
        <v>6</v>
      </c>
      <c r="G21" s="378">
        <f t="shared" si="2"/>
        <v>7</v>
      </c>
      <c r="H21" s="378">
        <f t="shared" si="2"/>
        <v>8</v>
      </c>
      <c r="I21" s="378">
        <f t="shared" si="2"/>
        <v>9</v>
      </c>
      <c r="J21" s="378">
        <f t="shared" si="2"/>
        <v>10</v>
      </c>
      <c r="K21" s="378">
        <f t="shared" si="2"/>
        <v>11</v>
      </c>
      <c r="L21" s="378">
        <f t="shared" si="2"/>
        <v>12</v>
      </c>
    </row>
    <row r="22" spans="1:12" s="62" customFormat="1" ht="56.25" customHeight="1">
      <c r="A22" s="100" t="str">
        <f>A10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22" s="302"/>
      <c r="C22" s="302"/>
      <c r="D22" s="264"/>
      <c r="E22" s="191"/>
      <c r="F22" s="197"/>
      <c r="G22" s="100" t="str">
        <f>A22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H22" s="302"/>
      <c r="I22" s="302"/>
      <c r="J22" s="264"/>
      <c r="K22" s="265"/>
      <c r="L22" s="197"/>
    </row>
    <row r="23" spans="1:12" s="62" customFormat="1" ht="19.5" customHeight="1">
      <c r="A23" s="100" t="s">
        <v>49</v>
      </c>
      <c r="B23" s="302"/>
      <c r="C23" s="302"/>
      <c r="D23" s="264"/>
      <c r="E23" s="191"/>
      <c r="F23" s="85"/>
      <c r="G23" s="100" t="str">
        <f>A23</f>
        <v>и т.д.</v>
      </c>
      <c r="H23" s="302"/>
      <c r="I23" s="302"/>
      <c r="J23" s="264"/>
      <c r="K23" s="265"/>
      <c r="L23" s="197"/>
    </row>
    <row r="24" spans="1:12" s="62" customFormat="1" ht="21.75" customHeight="1">
      <c r="A24" s="100" t="s">
        <v>42</v>
      </c>
      <c r="B24" s="302"/>
      <c r="C24" s="302"/>
      <c r="D24" s="87"/>
      <c r="E24" s="76"/>
      <c r="F24" s="85"/>
      <c r="G24" s="100" t="s">
        <v>121</v>
      </c>
      <c r="H24" s="302"/>
      <c r="I24" s="302"/>
      <c r="J24" s="264"/>
      <c r="K24" s="265"/>
      <c r="L24" s="197"/>
    </row>
    <row r="25" spans="1:12" s="62" customFormat="1" ht="21.75" customHeight="1">
      <c r="A25" s="100" t="s">
        <v>68</v>
      </c>
      <c r="B25" s="302"/>
      <c r="C25" s="302"/>
      <c r="D25" s="87"/>
      <c r="E25" s="76"/>
      <c r="F25" s="85"/>
      <c r="G25" s="100" t="s">
        <v>124</v>
      </c>
      <c r="H25" s="302"/>
      <c r="I25" s="302"/>
      <c r="J25" s="264"/>
      <c r="K25" s="265"/>
      <c r="L25" s="197"/>
    </row>
    <row r="26" spans="1:12" s="62" customFormat="1" ht="27" customHeight="1">
      <c r="A26" s="100"/>
      <c r="B26" s="302"/>
      <c r="C26" s="302"/>
      <c r="D26" s="87"/>
      <c r="E26" s="76"/>
      <c r="F26" s="85"/>
      <c r="G26" s="100" t="s">
        <v>132</v>
      </c>
      <c r="H26" s="302"/>
      <c r="I26" s="302"/>
      <c r="J26" s="264"/>
      <c r="K26" s="265"/>
      <c r="L26" s="197"/>
    </row>
    <row r="27" spans="1:12" s="62" customFormat="1" ht="27.75" customHeight="1">
      <c r="A27" s="100"/>
      <c r="B27" s="302"/>
      <c r="C27" s="302"/>
      <c r="D27" s="87"/>
      <c r="E27" s="76"/>
      <c r="F27" s="85"/>
      <c r="G27" s="100" t="s">
        <v>133</v>
      </c>
      <c r="H27" s="302"/>
      <c r="I27" s="302"/>
      <c r="J27" s="87"/>
      <c r="K27" s="76"/>
      <c r="L27" s="197"/>
    </row>
    <row r="28" spans="1:12" s="62" customFormat="1" ht="21.75" customHeight="1">
      <c r="A28" s="322" t="s">
        <v>44</v>
      </c>
      <c r="B28" s="186" t="e">
        <f>ROUND(F28/E28/C28,9)</f>
        <v>#DIV/0!</v>
      </c>
      <c r="C28" s="186"/>
      <c r="D28" s="186">
        <f>SUM(D22:D27)</f>
        <v>0</v>
      </c>
      <c r="E28" s="187">
        <f>SUM(E22:E27)</f>
        <v>0</v>
      </c>
      <c r="F28" s="190">
        <f>SUM(F22:F27)</f>
        <v>0</v>
      </c>
      <c r="G28" s="322" t="s">
        <v>44</v>
      </c>
      <c r="H28" s="186" t="e">
        <f>ROUND(L28/K28/I28,9)</f>
        <v>#DIV/0!</v>
      </c>
      <c r="I28" s="186"/>
      <c r="J28" s="186">
        <f>SUM(J22:J27)</f>
        <v>0</v>
      </c>
      <c r="K28" s="187">
        <f>SUM(K22:K27)</f>
        <v>0</v>
      </c>
      <c r="L28" s="213">
        <f>SUM(L22:L27)</f>
        <v>0</v>
      </c>
    </row>
    <row r="29" spans="1:12" s="62" customFormat="1" ht="14.25" customHeight="1">
      <c r="A29" s="357"/>
      <c r="B29" s="317"/>
      <c r="C29" s="317"/>
      <c r="D29" s="317"/>
      <c r="E29" s="368"/>
      <c r="F29" s="369"/>
      <c r="G29" s="357"/>
      <c r="H29" s="317"/>
      <c r="I29" s="317"/>
      <c r="J29" s="317"/>
      <c r="K29" s="368"/>
      <c r="L29" s="370"/>
    </row>
    <row r="30" spans="1:12" s="62" customFormat="1" ht="21.75" customHeight="1">
      <c r="A30" s="348" t="s">
        <v>137</v>
      </c>
      <c r="B30" s="317"/>
      <c r="C30" s="317"/>
      <c r="D30" s="317"/>
      <c r="E30" s="368"/>
      <c r="F30" s="369"/>
      <c r="G30" s="357"/>
      <c r="H30" s="317"/>
      <c r="I30" s="317"/>
      <c r="J30" s="317"/>
      <c r="K30" s="368"/>
      <c r="L30" s="370"/>
    </row>
    <row r="31" spans="1:12" s="62" customFormat="1" ht="69.75" customHeight="1">
      <c r="A31" s="616" t="s">
        <v>113</v>
      </c>
      <c r="B31" s="385" t="s">
        <v>163</v>
      </c>
      <c r="C31" s="376" t="s">
        <v>122</v>
      </c>
      <c r="D31" s="385" t="s">
        <v>104</v>
      </c>
      <c r="E31" s="385" t="s">
        <v>101</v>
      </c>
      <c r="F31" s="385" t="s">
        <v>102</v>
      </c>
      <c r="G31" s="385" t="s">
        <v>55</v>
      </c>
      <c r="H31" s="385" t="str">
        <f>B31</f>
        <v>Норматив потребления (объем по показаниям ИПУ)</v>
      </c>
      <c r="I31" s="376" t="s">
        <v>122</v>
      </c>
      <c r="J31" s="380" t="s">
        <v>120</v>
      </c>
      <c r="K31" s="385" t="s">
        <v>119</v>
      </c>
      <c r="L31" s="385" t="str">
        <f>F31</f>
        <v>Объем потребления коммунальных услуг
 </v>
      </c>
    </row>
    <row r="32" spans="1:12" s="62" customFormat="1" ht="12.75" customHeight="1">
      <c r="A32" s="617"/>
      <c r="B32" s="385" t="s">
        <v>103</v>
      </c>
      <c r="C32" s="376" t="s">
        <v>123</v>
      </c>
      <c r="D32" s="385" t="s">
        <v>50</v>
      </c>
      <c r="E32" s="385" t="s">
        <v>10</v>
      </c>
      <c r="F32" s="385" t="s">
        <v>47</v>
      </c>
      <c r="G32" s="385"/>
      <c r="H32" s="385" t="str">
        <f>B32</f>
        <v>м3/мес/чел</v>
      </c>
      <c r="I32" s="376" t="s">
        <v>123</v>
      </c>
      <c r="J32" s="385" t="str">
        <f>D32</f>
        <v>м2</v>
      </c>
      <c r="K32" s="385" t="str">
        <f>E32</f>
        <v>чел.</v>
      </c>
      <c r="L32" s="385" t="str">
        <f>F32</f>
        <v>м3</v>
      </c>
    </row>
    <row r="33" spans="1:12" s="62" customFormat="1" ht="21.75" customHeight="1">
      <c r="A33" s="378">
        <v>1</v>
      </c>
      <c r="B33" s="378">
        <f aca="true" t="shared" si="3" ref="B33:L33">A33+1</f>
        <v>2</v>
      </c>
      <c r="C33" s="378">
        <f t="shared" si="3"/>
        <v>3</v>
      </c>
      <c r="D33" s="378">
        <f t="shared" si="3"/>
        <v>4</v>
      </c>
      <c r="E33" s="378">
        <f t="shared" si="3"/>
        <v>5</v>
      </c>
      <c r="F33" s="378">
        <f t="shared" si="3"/>
        <v>6</v>
      </c>
      <c r="G33" s="378">
        <f t="shared" si="3"/>
        <v>7</v>
      </c>
      <c r="H33" s="378">
        <f t="shared" si="3"/>
        <v>8</v>
      </c>
      <c r="I33" s="378">
        <f t="shared" si="3"/>
        <v>9</v>
      </c>
      <c r="J33" s="378">
        <f t="shared" si="3"/>
        <v>10</v>
      </c>
      <c r="K33" s="378">
        <f t="shared" si="3"/>
        <v>11</v>
      </c>
      <c r="L33" s="378">
        <f t="shared" si="3"/>
        <v>12</v>
      </c>
    </row>
    <row r="34" spans="1:12" s="62" customFormat="1" ht="54.75" customHeight="1">
      <c r="A34" s="100" t="str">
        <f>A22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34" s="302"/>
      <c r="C34" s="302"/>
      <c r="D34" s="264"/>
      <c r="E34" s="191"/>
      <c r="F34" s="197"/>
      <c r="G34" s="100" t="str">
        <f>A34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H34" s="302"/>
      <c r="I34" s="302"/>
      <c r="J34" s="264"/>
      <c r="K34" s="265"/>
      <c r="L34" s="197"/>
    </row>
    <row r="35" spans="1:12" s="62" customFormat="1" ht="16.5" customHeight="1">
      <c r="A35" s="100" t="s">
        <v>49</v>
      </c>
      <c r="B35" s="302"/>
      <c r="C35" s="302"/>
      <c r="D35" s="264"/>
      <c r="E35" s="191"/>
      <c r="F35" s="85"/>
      <c r="G35" s="100" t="str">
        <f>A35</f>
        <v>и т.д.</v>
      </c>
      <c r="H35" s="302"/>
      <c r="I35" s="302"/>
      <c r="J35" s="264"/>
      <c r="K35" s="265"/>
      <c r="L35" s="197"/>
    </row>
    <row r="36" spans="1:12" s="62" customFormat="1" ht="21.75" customHeight="1">
      <c r="A36" s="100" t="s">
        <v>42</v>
      </c>
      <c r="B36" s="302"/>
      <c r="C36" s="302"/>
      <c r="D36" s="87"/>
      <c r="E36" s="76"/>
      <c r="F36" s="85"/>
      <c r="G36" s="100" t="s">
        <v>121</v>
      </c>
      <c r="H36" s="302"/>
      <c r="I36" s="302"/>
      <c r="J36" s="264"/>
      <c r="K36" s="265"/>
      <c r="L36" s="197"/>
    </row>
    <row r="37" spans="1:12" s="62" customFormat="1" ht="21.75" customHeight="1">
      <c r="A37" s="100" t="s">
        <v>68</v>
      </c>
      <c r="B37" s="302"/>
      <c r="C37" s="302"/>
      <c r="D37" s="87"/>
      <c r="E37" s="76"/>
      <c r="F37" s="85"/>
      <c r="G37" s="100" t="s">
        <v>124</v>
      </c>
      <c r="H37" s="302"/>
      <c r="I37" s="302"/>
      <c r="J37" s="264"/>
      <c r="K37" s="265"/>
      <c r="L37" s="197"/>
    </row>
    <row r="38" spans="1:12" s="62" customFormat="1" ht="25.5" customHeight="1">
      <c r="A38" s="100"/>
      <c r="B38" s="302"/>
      <c r="C38" s="302"/>
      <c r="D38" s="87"/>
      <c r="E38" s="76"/>
      <c r="F38" s="85"/>
      <c r="G38" s="100" t="s">
        <v>132</v>
      </c>
      <c r="H38" s="302"/>
      <c r="I38" s="302"/>
      <c r="J38" s="264"/>
      <c r="K38" s="265"/>
      <c r="L38" s="197"/>
    </row>
    <row r="39" spans="1:12" s="62" customFormat="1" ht="25.5" customHeight="1">
      <c r="A39" s="100"/>
      <c r="B39" s="302"/>
      <c r="C39" s="302"/>
      <c r="D39" s="87"/>
      <c r="E39" s="76"/>
      <c r="F39" s="85"/>
      <c r="G39" s="100" t="s">
        <v>133</v>
      </c>
      <c r="H39" s="302"/>
      <c r="I39" s="302"/>
      <c r="J39" s="87"/>
      <c r="K39" s="76"/>
      <c r="L39" s="197"/>
    </row>
    <row r="40" spans="1:12" s="62" customFormat="1" ht="21.75" customHeight="1">
      <c r="A40" s="322" t="s">
        <v>44</v>
      </c>
      <c r="B40" s="186" t="e">
        <f>ROUND(F40/E40/C40,9)</f>
        <v>#DIV/0!</v>
      </c>
      <c r="C40" s="186"/>
      <c r="D40" s="186">
        <f>SUM(D34:D39)</f>
        <v>0</v>
      </c>
      <c r="E40" s="187">
        <f>SUM(E34:E39)</f>
        <v>0</v>
      </c>
      <c r="F40" s="190">
        <f>SUM(F34:F39)</f>
        <v>0</v>
      </c>
      <c r="G40" s="322" t="s">
        <v>44</v>
      </c>
      <c r="H40" s="186" t="e">
        <f>ROUND(L40/K40/I40,9)</f>
        <v>#DIV/0!</v>
      </c>
      <c r="I40" s="186"/>
      <c r="J40" s="186">
        <f>SUM(J34:J39)</f>
        <v>0</v>
      </c>
      <c r="K40" s="187">
        <f>SUM(K34:K39)</f>
        <v>0</v>
      </c>
      <c r="L40" s="213">
        <f>SUM(L34:L39)</f>
        <v>0</v>
      </c>
    </row>
    <row r="41" spans="1:12" s="62" customFormat="1" ht="10.5" customHeight="1">
      <c r="A41" s="357"/>
      <c r="B41" s="317"/>
      <c r="C41" s="317"/>
      <c r="D41" s="317"/>
      <c r="E41" s="368"/>
      <c r="F41" s="369"/>
      <c r="G41" s="357"/>
      <c r="H41" s="317"/>
      <c r="I41" s="317"/>
      <c r="J41" s="317"/>
      <c r="K41" s="368"/>
      <c r="L41" s="370"/>
    </row>
    <row r="42" spans="1:12" s="62" customFormat="1" ht="21.75" customHeight="1">
      <c r="A42" s="348" t="s">
        <v>147</v>
      </c>
      <c r="B42" s="317"/>
      <c r="C42" s="317"/>
      <c r="D42" s="317"/>
      <c r="E42" s="368"/>
      <c r="F42" s="369"/>
      <c r="G42" s="357"/>
      <c r="H42" s="317"/>
      <c r="I42" s="317"/>
      <c r="J42" s="317"/>
      <c r="K42" s="368"/>
      <c r="L42" s="370"/>
    </row>
    <row r="43" spans="1:12" s="62" customFormat="1" ht="68.25" customHeight="1">
      <c r="A43" s="616" t="s">
        <v>113</v>
      </c>
      <c r="B43" s="385" t="s">
        <v>163</v>
      </c>
      <c r="C43" s="337" t="s">
        <v>122</v>
      </c>
      <c r="D43" s="343" t="s">
        <v>104</v>
      </c>
      <c r="E43" s="343" t="s">
        <v>101</v>
      </c>
      <c r="F43" s="343" t="s">
        <v>102</v>
      </c>
      <c r="G43" s="343" t="s">
        <v>55</v>
      </c>
      <c r="H43" s="343" t="str">
        <f>B43</f>
        <v>Норматив потребления (объем по показаниям ИПУ)</v>
      </c>
      <c r="I43" s="337" t="s">
        <v>122</v>
      </c>
      <c r="J43" s="339" t="s">
        <v>120</v>
      </c>
      <c r="K43" s="343" t="s">
        <v>119</v>
      </c>
      <c r="L43" s="343" t="str">
        <f>F43</f>
        <v>Объем потребления коммунальных услуг
 </v>
      </c>
    </row>
    <row r="44" spans="1:12" s="62" customFormat="1" ht="16.5" customHeight="1">
      <c r="A44" s="617"/>
      <c r="B44" s="343" t="s">
        <v>103</v>
      </c>
      <c r="C44" s="337" t="s">
        <v>123</v>
      </c>
      <c r="D44" s="343" t="s">
        <v>50</v>
      </c>
      <c r="E44" s="343" t="s">
        <v>10</v>
      </c>
      <c r="F44" s="343" t="s">
        <v>47</v>
      </c>
      <c r="G44" s="343"/>
      <c r="H44" s="343" t="str">
        <f>B44</f>
        <v>м3/мес/чел</v>
      </c>
      <c r="I44" s="337" t="s">
        <v>123</v>
      </c>
      <c r="J44" s="343" t="str">
        <f>D44</f>
        <v>м2</v>
      </c>
      <c r="K44" s="343" t="str">
        <f>E44</f>
        <v>чел.</v>
      </c>
      <c r="L44" s="343" t="str">
        <f>F44</f>
        <v>м3</v>
      </c>
    </row>
    <row r="45" spans="1:12" s="62" customFormat="1" ht="16.5" customHeight="1">
      <c r="A45" s="338">
        <v>1</v>
      </c>
      <c r="B45" s="338">
        <f aca="true" t="shared" si="4" ref="B45:L45">A45+1</f>
        <v>2</v>
      </c>
      <c r="C45" s="338">
        <f t="shared" si="4"/>
        <v>3</v>
      </c>
      <c r="D45" s="338">
        <f t="shared" si="4"/>
        <v>4</v>
      </c>
      <c r="E45" s="338">
        <f t="shared" si="4"/>
        <v>5</v>
      </c>
      <c r="F45" s="338">
        <f t="shared" si="4"/>
        <v>6</v>
      </c>
      <c r="G45" s="338">
        <f t="shared" si="4"/>
        <v>7</v>
      </c>
      <c r="H45" s="338">
        <f t="shared" si="4"/>
        <v>8</v>
      </c>
      <c r="I45" s="338">
        <f t="shared" si="4"/>
        <v>9</v>
      </c>
      <c r="J45" s="338">
        <f t="shared" si="4"/>
        <v>10</v>
      </c>
      <c r="K45" s="338">
        <f t="shared" si="4"/>
        <v>11</v>
      </c>
      <c r="L45" s="338">
        <f t="shared" si="4"/>
        <v>12</v>
      </c>
    </row>
    <row r="46" spans="1:12" s="62" customFormat="1" ht="56.25" customHeight="1">
      <c r="A46" s="100" t="str">
        <f>A34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B46" s="302"/>
      <c r="C46" s="302"/>
      <c r="D46" s="264"/>
      <c r="E46" s="191"/>
      <c r="F46" s="197"/>
      <c r="G46" s="100" t="str">
        <f>A46</f>
        <v>Указывается № п/п категории жилых помещений согласно приложению № 1 к Приказу министерства промышленности, энергетики и жилищно-коммунального хозяйства Красноярского кая от04.12.2020 № 14-37-н</v>
      </c>
      <c r="H46" s="302"/>
      <c r="I46" s="302"/>
      <c r="J46" s="264"/>
      <c r="K46" s="265"/>
      <c r="L46" s="197"/>
    </row>
    <row r="47" spans="1:12" s="62" customFormat="1" ht="15.75" customHeight="1">
      <c r="A47" s="100" t="s">
        <v>49</v>
      </c>
      <c r="B47" s="302"/>
      <c r="C47" s="302"/>
      <c r="D47" s="264"/>
      <c r="E47" s="191"/>
      <c r="F47" s="85"/>
      <c r="G47" s="100" t="str">
        <f>A47</f>
        <v>и т.д.</v>
      </c>
      <c r="H47" s="302"/>
      <c r="I47" s="302"/>
      <c r="J47" s="264"/>
      <c r="K47" s="265"/>
      <c r="L47" s="197"/>
    </row>
    <row r="48" spans="1:12" s="62" customFormat="1" ht="21.75" customHeight="1">
      <c r="A48" s="100" t="s">
        <v>42</v>
      </c>
      <c r="B48" s="302"/>
      <c r="C48" s="302"/>
      <c r="D48" s="87"/>
      <c r="E48" s="76"/>
      <c r="F48" s="85"/>
      <c r="G48" s="100" t="s">
        <v>121</v>
      </c>
      <c r="H48" s="302"/>
      <c r="I48" s="302"/>
      <c r="J48" s="264"/>
      <c r="K48" s="265"/>
      <c r="L48" s="197"/>
    </row>
    <row r="49" spans="1:12" s="62" customFormat="1" ht="21.75" customHeight="1">
      <c r="A49" s="100" t="s">
        <v>68</v>
      </c>
      <c r="B49" s="302"/>
      <c r="C49" s="302"/>
      <c r="D49" s="87"/>
      <c r="E49" s="76"/>
      <c r="F49" s="85"/>
      <c r="G49" s="100" t="s">
        <v>124</v>
      </c>
      <c r="H49" s="302"/>
      <c r="I49" s="302"/>
      <c r="J49" s="264"/>
      <c r="K49" s="265"/>
      <c r="L49" s="197"/>
    </row>
    <row r="50" spans="1:12" s="62" customFormat="1" ht="27.75" customHeight="1">
      <c r="A50" s="100"/>
      <c r="B50" s="302"/>
      <c r="C50" s="302"/>
      <c r="D50" s="87"/>
      <c r="E50" s="76"/>
      <c r="F50" s="85"/>
      <c r="G50" s="100" t="s">
        <v>132</v>
      </c>
      <c r="H50" s="302"/>
      <c r="I50" s="302"/>
      <c r="J50" s="264"/>
      <c r="K50" s="265"/>
      <c r="L50" s="197"/>
    </row>
    <row r="51" spans="1:12" s="62" customFormat="1" ht="29.25" customHeight="1">
      <c r="A51" s="100"/>
      <c r="B51" s="302"/>
      <c r="C51" s="302"/>
      <c r="D51" s="87"/>
      <c r="E51" s="76"/>
      <c r="F51" s="85"/>
      <c r="G51" s="100" t="s">
        <v>133</v>
      </c>
      <c r="H51" s="302"/>
      <c r="I51" s="302"/>
      <c r="J51" s="87"/>
      <c r="K51" s="76"/>
      <c r="L51" s="197"/>
    </row>
    <row r="52" spans="1:12" s="62" customFormat="1" ht="21.75" customHeight="1">
      <c r="A52" s="322" t="s">
        <v>44</v>
      </c>
      <c r="B52" s="186" t="e">
        <f>ROUND(F52/E52/C52,9)</f>
        <v>#DIV/0!</v>
      </c>
      <c r="C52" s="186"/>
      <c r="D52" s="186">
        <f>SUM(D46:D51)</f>
        <v>0</v>
      </c>
      <c r="E52" s="187">
        <f>SUM(E46:E51)</f>
        <v>0</v>
      </c>
      <c r="F52" s="190">
        <f>SUM(F46:F51)</f>
        <v>0</v>
      </c>
      <c r="G52" s="322" t="s">
        <v>44</v>
      </c>
      <c r="H52" s="186" t="e">
        <f>ROUND(L52/K52/I52,9)</f>
        <v>#DIV/0!</v>
      </c>
      <c r="I52" s="186"/>
      <c r="J52" s="186">
        <f>SUM(J46:J51)</f>
        <v>0</v>
      </c>
      <c r="K52" s="187">
        <f>SUM(K46:K51)</f>
        <v>0</v>
      </c>
      <c r="L52" s="213">
        <f>SUM(L46:L51)</f>
        <v>0</v>
      </c>
    </row>
    <row r="53" spans="1:12" s="62" customFormat="1" ht="16.5" customHeight="1">
      <c r="A53" s="357"/>
      <c r="B53" s="317"/>
      <c r="C53" s="317"/>
      <c r="D53" s="317"/>
      <c r="E53" s="368"/>
      <c r="F53" s="369"/>
      <c r="G53" s="357"/>
      <c r="H53" s="317"/>
      <c r="I53" s="317"/>
      <c r="J53" s="317"/>
      <c r="K53" s="368"/>
      <c r="L53" s="370"/>
    </row>
    <row r="54" spans="1:12" s="72" customFormat="1" ht="21.75" customHeight="1">
      <c r="A54" s="110" t="s">
        <v>33</v>
      </c>
      <c r="B54" s="307"/>
      <c r="C54" s="307"/>
      <c r="D54" s="307"/>
      <c r="E54" s="110"/>
      <c r="F54" s="307"/>
      <c r="G54" s="307"/>
      <c r="H54" s="110"/>
      <c r="I54" s="110"/>
      <c r="J54" s="307"/>
      <c r="K54" s="307"/>
      <c r="L54" s="313"/>
    </row>
    <row r="55" spans="1:12" ht="18" customHeight="1">
      <c r="A55" s="111" t="s">
        <v>64</v>
      </c>
      <c r="B55" s="308" t="s">
        <v>66</v>
      </c>
      <c r="C55" s="309"/>
      <c r="D55" s="309"/>
      <c r="E55" s="111"/>
      <c r="F55" s="309"/>
      <c r="G55" s="309"/>
      <c r="H55" s="111"/>
      <c r="I55" s="111"/>
      <c r="J55" s="309"/>
      <c r="K55" s="309"/>
      <c r="L55" s="313"/>
    </row>
    <row r="56" spans="1:12" ht="12.75" customHeight="1">
      <c r="A56" s="111"/>
      <c r="B56" s="309"/>
      <c r="C56" s="309"/>
      <c r="D56" s="309"/>
      <c r="E56" s="111"/>
      <c r="F56" s="309"/>
      <c r="G56" s="309"/>
      <c r="H56" s="111"/>
      <c r="I56" s="111"/>
      <c r="J56" s="309"/>
      <c r="K56" s="309"/>
      <c r="L56" s="313"/>
    </row>
    <row r="57" spans="1:12" ht="16.5" customHeight="1">
      <c r="A57" s="111" t="s">
        <v>65</v>
      </c>
      <c r="B57" s="314"/>
      <c r="C57" s="314"/>
      <c r="D57" s="118"/>
      <c r="E57" s="118"/>
      <c r="F57" s="118"/>
      <c r="G57" s="118"/>
      <c r="H57" s="315"/>
      <c r="I57" s="315"/>
      <c r="J57" s="124"/>
      <c r="K57" s="118"/>
      <c r="L57" s="118"/>
    </row>
    <row r="58" spans="1:12" ht="15.75">
      <c r="A58" s="113"/>
      <c r="B58" s="316"/>
      <c r="C58" s="316"/>
      <c r="D58" s="113"/>
      <c r="E58" s="113"/>
      <c r="F58" s="113"/>
      <c r="G58" s="118"/>
      <c r="H58" s="315"/>
      <c r="I58" s="315"/>
      <c r="J58" s="124"/>
      <c r="K58" s="118"/>
      <c r="L58" s="118"/>
    </row>
    <row r="59" spans="1:12" ht="12.75">
      <c r="A59" s="9"/>
      <c r="G59" s="9"/>
      <c r="H59" s="26"/>
      <c r="I59" s="26"/>
      <c r="J59" s="22"/>
      <c r="K59" s="6"/>
      <c r="L59" s="6"/>
    </row>
  </sheetData>
  <sheetProtection/>
  <mergeCells count="7">
    <mergeCell ref="A3:L3"/>
    <mergeCell ref="A4:L4"/>
    <mergeCell ref="A7:A8"/>
    <mergeCell ref="H1:L1"/>
    <mergeCell ref="A43:A44"/>
    <mergeCell ref="A19:A20"/>
    <mergeCell ref="A31:A32"/>
  </mergeCells>
  <printOptions horizontalCentered="1"/>
  <pageMargins left="0.2755905511811024" right="0.1968503937007874" top="0.21" bottom="0.2" header="0.17" footer="0.17"/>
  <pageSetup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4"/>
  <sheetViews>
    <sheetView tabSelected="1" view="pageBreakPreview" zoomScale="60" zoomScaleNormal="70" zoomScalePageLayoutView="0" workbookViewId="0" topLeftCell="A1">
      <selection activeCell="N72" sqref="N72"/>
    </sheetView>
  </sheetViews>
  <sheetFormatPr defaultColWidth="9.00390625" defaultRowHeight="12.75"/>
  <cols>
    <col min="1" max="1" width="4.75390625" style="95" customWidth="1"/>
    <col min="2" max="2" width="35.625" style="95" customWidth="1"/>
    <col min="3" max="3" width="9.25390625" style="95" hidden="1" customWidth="1"/>
    <col min="4" max="4" width="11.25390625" style="95" hidden="1" customWidth="1"/>
    <col min="5" max="5" width="11.00390625" style="382" customWidth="1"/>
    <col min="6" max="7" width="15.625" style="382" customWidth="1"/>
    <col min="8" max="8" width="12.625" style="382" customWidth="1"/>
    <col min="9" max="9" width="13.125" style="382" customWidth="1"/>
    <col min="10" max="10" width="13.25390625" style="382" customWidth="1"/>
    <col min="11" max="11" width="13.00390625" style="382" customWidth="1"/>
    <col min="12" max="12" width="10.25390625" style="382" customWidth="1"/>
    <col min="13" max="13" width="16.125" style="95" customWidth="1"/>
    <col min="14" max="14" width="14.75390625" style="95" customWidth="1"/>
    <col min="15" max="15" width="18.625" style="95" customWidth="1"/>
    <col min="16" max="16" width="9.125" style="95" customWidth="1"/>
    <col min="17" max="17" width="9.00390625" style="95" customWidth="1"/>
    <col min="18" max="18" width="9.125" style="95" hidden="1" customWidth="1"/>
    <col min="19" max="16384" width="9.125" style="95" customWidth="1"/>
  </cols>
  <sheetData>
    <row r="2" spans="14:18" ht="102.75" customHeight="1">
      <c r="N2" s="598" t="s">
        <v>185</v>
      </c>
      <c r="O2" s="598"/>
      <c r="P2" s="598"/>
      <c r="Q2" s="598"/>
      <c r="R2" s="598"/>
    </row>
    <row r="3" ht="12.75">
      <c r="O3" s="393"/>
    </row>
    <row r="4" spans="1:14" s="394" customFormat="1" ht="15.75">
      <c r="A4" s="614" t="s">
        <v>179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</row>
    <row r="5" spans="1:15" s="394" customFormat="1" ht="15.75">
      <c r="A5" s="383"/>
      <c r="B5" s="614" t="str">
        <f>отопление!A4</f>
        <v>по _________________________ за _________________ (нарастающим итогом) 20__ года</v>
      </c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383"/>
    </row>
    <row r="6" spans="1:15" s="394" customFormat="1" ht="15.75">
      <c r="A6" s="383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83"/>
    </row>
    <row r="7" spans="1:13" s="4" customFormat="1" ht="15.75">
      <c r="A7" s="396"/>
      <c r="B7" s="349" t="s">
        <v>149</v>
      </c>
      <c r="C7" s="397"/>
      <c r="D7" s="396"/>
      <c r="E7" s="398"/>
      <c r="F7" s="399"/>
      <c r="G7" s="399"/>
      <c r="H7" s="399"/>
      <c r="I7" s="399"/>
      <c r="J7" s="396"/>
      <c r="K7" s="396"/>
      <c r="L7" s="396"/>
      <c r="M7" s="396"/>
    </row>
    <row r="8" spans="1:15" s="400" customFormat="1" ht="12.75" customHeight="1">
      <c r="A8" s="642" t="s">
        <v>45</v>
      </c>
      <c r="B8" s="642" t="s">
        <v>164</v>
      </c>
      <c r="C8" s="649" t="s">
        <v>165</v>
      </c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</row>
    <row r="9" spans="1:15" s="400" customFormat="1" ht="31.5" customHeight="1">
      <c r="A9" s="642"/>
      <c r="B9" s="642"/>
      <c r="C9" s="562" t="s">
        <v>166</v>
      </c>
      <c r="D9" s="563"/>
      <c r="E9" s="637" t="s">
        <v>25</v>
      </c>
      <c r="F9" s="637"/>
      <c r="G9" s="637"/>
      <c r="H9" s="637" t="s">
        <v>26</v>
      </c>
      <c r="I9" s="637"/>
      <c r="J9" s="637"/>
      <c r="K9" s="636" t="s">
        <v>167</v>
      </c>
      <c r="L9" s="637" t="s">
        <v>168</v>
      </c>
      <c r="M9" s="637"/>
      <c r="N9" s="637"/>
      <c r="O9" s="636" t="s">
        <v>184</v>
      </c>
    </row>
    <row r="10" spans="1:15" s="400" customFormat="1" ht="12">
      <c r="A10" s="642"/>
      <c r="B10" s="642"/>
      <c r="C10" s="647"/>
      <c r="D10" s="648"/>
      <c r="E10" s="642" t="s">
        <v>27</v>
      </c>
      <c r="F10" s="642" t="s">
        <v>28</v>
      </c>
      <c r="G10" s="642"/>
      <c r="H10" s="642" t="s">
        <v>27</v>
      </c>
      <c r="I10" s="642" t="s">
        <v>29</v>
      </c>
      <c r="J10" s="642"/>
      <c r="K10" s="641"/>
      <c r="L10" s="642" t="s">
        <v>169</v>
      </c>
      <c r="M10" s="642" t="s">
        <v>28</v>
      </c>
      <c r="N10" s="642"/>
      <c r="O10" s="641"/>
    </row>
    <row r="11" spans="1:15" s="400" customFormat="1" ht="58.5" customHeight="1">
      <c r="A11" s="642"/>
      <c r="B11" s="642"/>
      <c r="C11" s="636" t="s">
        <v>170</v>
      </c>
      <c r="D11" s="638" t="s">
        <v>171</v>
      </c>
      <c r="E11" s="642"/>
      <c r="F11" s="386" t="s">
        <v>30</v>
      </c>
      <c r="G11" s="386" t="s">
        <v>31</v>
      </c>
      <c r="H11" s="642"/>
      <c r="I11" s="640" t="s">
        <v>30</v>
      </c>
      <c r="J11" s="640" t="s">
        <v>31</v>
      </c>
      <c r="K11" s="641"/>
      <c r="L11" s="642"/>
      <c r="M11" s="386" t="s">
        <v>30</v>
      </c>
      <c r="N11" s="386" t="s">
        <v>31</v>
      </c>
      <c r="O11" s="641"/>
    </row>
    <row r="12" spans="1:15" s="400" customFormat="1" ht="52.5" customHeight="1">
      <c r="A12" s="642"/>
      <c r="B12" s="642"/>
      <c r="C12" s="637"/>
      <c r="D12" s="639"/>
      <c r="E12" s="642"/>
      <c r="F12" s="387" t="s">
        <v>32</v>
      </c>
      <c r="G12" s="387" t="s">
        <v>32</v>
      </c>
      <c r="H12" s="642"/>
      <c r="I12" s="640"/>
      <c r="J12" s="640"/>
      <c r="K12" s="637"/>
      <c r="L12" s="642"/>
      <c r="M12" s="387" t="s">
        <v>172</v>
      </c>
      <c r="N12" s="387" t="s">
        <v>172</v>
      </c>
      <c r="O12" s="637"/>
    </row>
    <row r="13" spans="1:15" s="403" customFormat="1" ht="10.5" customHeight="1">
      <c r="A13" s="401"/>
      <c r="B13" s="402">
        <v>1</v>
      </c>
      <c r="C13" s="402">
        <f aca="true" t="shared" si="0" ref="C13:O13">B13+1</f>
        <v>2</v>
      </c>
      <c r="D13" s="402">
        <f t="shared" si="0"/>
        <v>3</v>
      </c>
      <c r="E13" s="402">
        <f t="shared" si="0"/>
        <v>4</v>
      </c>
      <c r="F13" s="402">
        <f t="shared" si="0"/>
        <v>5</v>
      </c>
      <c r="G13" s="402">
        <f t="shared" si="0"/>
        <v>6</v>
      </c>
      <c r="H13" s="402">
        <f t="shared" si="0"/>
        <v>7</v>
      </c>
      <c r="I13" s="402">
        <f t="shared" si="0"/>
        <v>8</v>
      </c>
      <c r="J13" s="402">
        <f t="shared" si="0"/>
        <v>9</v>
      </c>
      <c r="K13" s="402">
        <f t="shared" si="0"/>
        <v>10</v>
      </c>
      <c r="L13" s="402">
        <f t="shared" si="0"/>
        <v>11</v>
      </c>
      <c r="M13" s="402">
        <f t="shared" si="0"/>
        <v>12</v>
      </c>
      <c r="N13" s="402">
        <f t="shared" si="0"/>
        <v>13</v>
      </c>
      <c r="O13" s="402">
        <f t="shared" si="0"/>
        <v>14</v>
      </c>
    </row>
    <row r="14" spans="1:15" s="413" customFormat="1" ht="44.25" customHeight="1" thickBot="1">
      <c r="A14" s="404" t="s">
        <v>22</v>
      </c>
      <c r="B14" s="405" t="s">
        <v>173</v>
      </c>
      <c r="C14" s="406" t="e">
        <f>ROUND(#REF!/L14,6)</f>
        <v>#REF!</v>
      </c>
      <c r="D14" s="406">
        <v>1.9</v>
      </c>
      <c r="E14" s="407" t="e">
        <f>L14/K14/H14*1000</f>
        <v>#DIV/0!</v>
      </c>
      <c r="F14" s="408">
        <v>0</v>
      </c>
      <c r="G14" s="408">
        <v>0</v>
      </c>
      <c r="H14" s="409"/>
      <c r="I14" s="410"/>
      <c r="J14" s="409">
        <f>H14-I14</f>
        <v>0</v>
      </c>
      <c r="K14" s="410"/>
      <c r="L14" s="411">
        <f>M14+N14</f>
        <v>0</v>
      </c>
      <c r="M14" s="412">
        <f>ROUND(F14*I14*K14/1000,5)</f>
        <v>0</v>
      </c>
      <c r="N14" s="412">
        <f>ROUND(G14*J14*K14/1000,5)</f>
        <v>0</v>
      </c>
      <c r="O14" s="323"/>
    </row>
    <row r="15" spans="1:15" s="413" customFormat="1" ht="56.25" customHeight="1" hidden="1">
      <c r="A15" s="404" t="s">
        <v>24</v>
      </c>
      <c r="B15" s="405" t="s">
        <v>174</v>
      </c>
      <c r="C15" s="410" t="e">
        <v>#DIV/0!</v>
      </c>
      <c r="D15" s="406"/>
      <c r="E15" s="414" t="e">
        <f>L15/K15/H15*1000</f>
        <v>#DIV/0!</v>
      </c>
      <c r="F15" s="408">
        <v>75</v>
      </c>
      <c r="G15" s="408">
        <v>110</v>
      </c>
      <c r="H15" s="409"/>
      <c r="I15" s="409"/>
      <c r="J15" s="410"/>
      <c r="K15" s="410"/>
      <c r="L15" s="411">
        <f>M15+N15</f>
        <v>0</v>
      </c>
      <c r="M15" s="411">
        <f>ROUND(F15*I15*K15/1000,4)</f>
        <v>0</v>
      </c>
      <c r="N15" s="411">
        <f>ROUND(G15*J15*K15/1000,4)</f>
        <v>0</v>
      </c>
      <c r="O15" s="415"/>
    </row>
    <row r="16" spans="1:15" s="413" customFormat="1" ht="29.25" customHeight="1" thickBot="1">
      <c r="A16" s="627" t="s">
        <v>175</v>
      </c>
      <c r="B16" s="628"/>
      <c r="C16" s="416" t="e">
        <f>ROUND(#REF!/L16,6)</f>
        <v>#REF!</v>
      </c>
      <c r="D16" s="417" t="e">
        <f>ROUND(#REF!/M16,6)</f>
        <v>#REF!</v>
      </c>
      <c r="E16" s="418" t="e">
        <f>ROUND(L16/H16/5*1000,6)</f>
        <v>#DIV/0!</v>
      </c>
      <c r="F16" s="419" t="e">
        <f>ROUND(M16/I16/5*1000,1)</f>
        <v>#DIV/0!</v>
      </c>
      <c r="G16" s="419" t="e">
        <f>ROUND(N16/J16/5*1000,1)</f>
        <v>#DIV/0!</v>
      </c>
      <c r="H16" s="420">
        <f aca="true" t="shared" si="1" ref="H16:O16">SUM(H14:H15)</f>
        <v>0</v>
      </c>
      <c r="I16" s="420">
        <f t="shared" si="1"/>
        <v>0</v>
      </c>
      <c r="J16" s="420">
        <f t="shared" si="1"/>
        <v>0</v>
      </c>
      <c r="K16" s="420">
        <f>K14</f>
        <v>0</v>
      </c>
      <c r="L16" s="421">
        <f t="shared" si="1"/>
        <v>0</v>
      </c>
      <c r="M16" s="421">
        <f t="shared" si="1"/>
        <v>0</v>
      </c>
      <c r="N16" s="421">
        <f t="shared" si="1"/>
        <v>0</v>
      </c>
      <c r="O16" s="419">
        <f t="shared" si="1"/>
        <v>0</v>
      </c>
    </row>
    <row r="17" ht="27" customHeight="1"/>
    <row r="18" spans="1:15" s="400" customFormat="1" ht="19.5" customHeight="1">
      <c r="A18" s="386"/>
      <c r="B18" s="386"/>
      <c r="C18" s="629" t="s">
        <v>180</v>
      </c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1"/>
    </row>
    <row r="19" spans="1:15" s="403" customFormat="1" ht="10.5" customHeight="1">
      <c r="A19" s="401"/>
      <c r="B19" s="402">
        <v>1</v>
      </c>
      <c r="C19" s="402">
        <f aca="true" t="shared" si="2" ref="C19:N19">B19+1</f>
        <v>2</v>
      </c>
      <c r="D19" s="402">
        <f t="shared" si="2"/>
        <v>3</v>
      </c>
      <c r="E19" s="402">
        <f t="shared" si="2"/>
        <v>4</v>
      </c>
      <c r="F19" s="402">
        <f t="shared" si="2"/>
        <v>5</v>
      </c>
      <c r="G19" s="402">
        <f t="shared" si="2"/>
        <v>6</v>
      </c>
      <c r="H19" s="402">
        <f t="shared" si="2"/>
        <v>7</v>
      </c>
      <c r="I19" s="402">
        <f t="shared" si="2"/>
        <v>8</v>
      </c>
      <c r="J19" s="402">
        <f t="shared" si="2"/>
        <v>9</v>
      </c>
      <c r="K19" s="402">
        <f t="shared" si="2"/>
        <v>10</v>
      </c>
      <c r="L19" s="402">
        <f t="shared" si="2"/>
        <v>11</v>
      </c>
      <c r="M19" s="402">
        <f t="shared" si="2"/>
        <v>12</v>
      </c>
      <c r="N19" s="402">
        <f t="shared" si="2"/>
        <v>13</v>
      </c>
      <c r="O19" s="402" t="e">
        <f>#REF!+1</f>
        <v>#REF!</v>
      </c>
    </row>
    <row r="20" spans="1:15" s="103" customFormat="1" ht="42.75" customHeight="1" thickBot="1">
      <c r="A20" s="404" t="s">
        <v>22</v>
      </c>
      <c r="B20" s="405" t="s">
        <v>173</v>
      </c>
      <c r="C20" s="422" t="e">
        <f>ROUND(#REF!/L20,6)</f>
        <v>#REF!</v>
      </c>
      <c r="D20" s="422">
        <f>D14</f>
        <v>1.9</v>
      </c>
      <c r="E20" s="423" t="e">
        <f>L20/K20/H20*1000</f>
        <v>#DIV/0!</v>
      </c>
      <c r="F20" s="424">
        <v>0</v>
      </c>
      <c r="G20" s="424">
        <v>0</v>
      </c>
      <c r="H20" s="425"/>
      <c r="I20" s="426">
        <f>I14</f>
        <v>0</v>
      </c>
      <c r="J20" s="425">
        <f>H20-I20</f>
        <v>0</v>
      </c>
      <c r="K20" s="426"/>
      <c r="L20" s="427">
        <f>M20+N20</f>
        <v>0</v>
      </c>
      <c r="M20" s="428">
        <f>ROUND(F20*I20*K20/1000,5)</f>
        <v>0</v>
      </c>
      <c r="N20" s="428">
        <f>ROUND(G20*J20*K20/1000,5)</f>
        <v>0</v>
      </c>
      <c r="O20" s="429"/>
    </row>
    <row r="21" spans="1:15" s="103" customFormat="1" ht="36.75" hidden="1" thickBot="1">
      <c r="A21" s="404" t="s">
        <v>24</v>
      </c>
      <c r="B21" s="405" t="s">
        <v>174</v>
      </c>
      <c r="C21" s="426" t="e">
        <f>ROUND(#REF!/L21,8)</f>
        <v>#REF!</v>
      </c>
      <c r="D21" s="422"/>
      <c r="E21" s="430" t="e">
        <f>L21/K21/H21*1000</f>
        <v>#DIV/0!</v>
      </c>
      <c r="F21" s="424">
        <v>75</v>
      </c>
      <c r="G21" s="424">
        <v>110</v>
      </c>
      <c r="H21" s="425"/>
      <c r="I21" s="425"/>
      <c r="J21" s="426"/>
      <c r="K21" s="426"/>
      <c r="L21" s="427">
        <f>M21+N21</f>
        <v>0</v>
      </c>
      <c r="M21" s="427">
        <f>ROUND(F21*I21*K21/1000,4)</f>
        <v>0</v>
      </c>
      <c r="N21" s="427">
        <f>ROUND(G21*J21*K21/1000,4)</f>
        <v>0</v>
      </c>
      <c r="O21" s="431"/>
    </row>
    <row r="22" spans="1:15" s="438" customFormat="1" ht="27" customHeight="1">
      <c r="A22" s="643" t="s">
        <v>3</v>
      </c>
      <c r="B22" s="644"/>
      <c r="C22" s="432" t="e">
        <f>ROUND(#REF!/L22,6)</f>
        <v>#REF!</v>
      </c>
      <c r="D22" s="433" t="e">
        <f>ROUND(#REF!/M22,6)</f>
        <v>#REF!</v>
      </c>
      <c r="E22" s="434" t="e">
        <f>ROUND(L22/H22/5*1000,6)</f>
        <v>#DIV/0!</v>
      </c>
      <c r="F22" s="435" t="e">
        <f>ROUND(M22/I22/5*1000,1)</f>
        <v>#DIV/0!</v>
      </c>
      <c r="G22" s="435" t="e">
        <f>ROUND(N22/J22/5*1000,1)</f>
        <v>#DIV/0!</v>
      </c>
      <c r="H22" s="436">
        <f aca="true" t="shared" si="3" ref="H22:O22">SUM(H20:H21)</f>
        <v>0</v>
      </c>
      <c r="I22" s="436">
        <f t="shared" si="3"/>
        <v>0</v>
      </c>
      <c r="J22" s="436">
        <f t="shared" si="3"/>
        <v>0</v>
      </c>
      <c r="K22" s="436">
        <f>K20</f>
        <v>0</v>
      </c>
      <c r="L22" s="437">
        <f t="shared" si="3"/>
        <v>0</v>
      </c>
      <c r="M22" s="437">
        <f t="shared" si="3"/>
        <v>0</v>
      </c>
      <c r="N22" s="437">
        <f t="shared" si="3"/>
        <v>0</v>
      </c>
      <c r="O22" s="435">
        <f t="shared" si="3"/>
        <v>0</v>
      </c>
    </row>
    <row r="23" spans="1:15" s="438" customFormat="1" ht="15" customHeight="1">
      <c r="A23" s="439"/>
      <c r="B23" s="440"/>
      <c r="C23" s="441"/>
      <c r="D23" s="442"/>
      <c r="E23" s="443"/>
      <c r="F23" s="443"/>
      <c r="G23" s="443"/>
      <c r="H23" s="444"/>
      <c r="I23" s="444"/>
      <c r="J23" s="444"/>
      <c r="K23" s="444"/>
      <c r="L23" s="445"/>
      <c r="M23" s="445"/>
      <c r="N23" s="445"/>
      <c r="O23" s="446"/>
    </row>
    <row r="24" spans="1:13" s="4" customFormat="1" ht="15.75">
      <c r="A24" s="396"/>
      <c r="B24" s="348" t="s">
        <v>148</v>
      </c>
      <c r="C24" s="397"/>
      <c r="D24" s="396"/>
      <c r="E24" s="398"/>
      <c r="F24" s="399"/>
      <c r="G24" s="399"/>
      <c r="H24" s="399"/>
      <c r="I24" s="399"/>
      <c r="J24" s="396"/>
      <c r="K24" s="396"/>
      <c r="L24" s="396"/>
      <c r="M24" s="396"/>
    </row>
    <row r="25" spans="1:15" s="400" customFormat="1" ht="12.75" customHeight="1">
      <c r="A25" s="642" t="s">
        <v>45</v>
      </c>
      <c r="B25" s="642" t="s">
        <v>164</v>
      </c>
      <c r="C25" s="649" t="s">
        <v>176</v>
      </c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</row>
    <row r="26" spans="1:15" s="400" customFormat="1" ht="33.75" customHeight="1">
      <c r="A26" s="642"/>
      <c r="B26" s="642"/>
      <c r="C26" s="562" t="s">
        <v>166</v>
      </c>
      <c r="D26" s="563"/>
      <c r="E26" s="637" t="s">
        <v>25</v>
      </c>
      <c r="F26" s="637"/>
      <c r="G26" s="637"/>
      <c r="H26" s="637" t="s">
        <v>26</v>
      </c>
      <c r="I26" s="637"/>
      <c r="J26" s="637"/>
      <c r="K26" s="636" t="s">
        <v>167</v>
      </c>
      <c r="L26" s="637" t="s">
        <v>168</v>
      </c>
      <c r="M26" s="637"/>
      <c r="N26" s="637"/>
      <c r="O26" s="636" t="s">
        <v>184</v>
      </c>
    </row>
    <row r="27" spans="1:15" s="400" customFormat="1" ht="12">
      <c r="A27" s="642"/>
      <c r="B27" s="642"/>
      <c r="C27" s="647"/>
      <c r="D27" s="648"/>
      <c r="E27" s="642" t="s">
        <v>27</v>
      </c>
      <c r="F27" s="642" t="s">
        <v>28</v>
      </c>
      <c r="G27" s="642"/>
      <c r="H27" s="642" t="s">
        <v>27</v>
      </c>
      <c r="I27" s="642" t="s">
        <v>29</v>
      </c>
      <c r="J27" s="642"/>
      <c r="K27" s="641"/>
      <c r="L27" s="642" t="s">
        <v>169</v>
      </c>
      <c r="M27" s="642" t="s">
        <v>28</v>
      </c>
      <c r="N27" s="642"/>
      <c r="O27" s="641"/>
    </row>
    <row r="28" spans="1:15" s="400" customFormat="1" ht="48.75" customHeight="1">
      <c r="A28" s="642"/>
      <c r="B28" s="642"/>
      <c r="C28" s="636" t="s">
        <v>170</v>
      </c>
      <c r="D28" s="638" t="s">
        <v>171</v>
      </c>
      <c r="E28" s="642"/>
      <c r="F28" s="386" t="s">
        <v>30</v>
      </c>
      <c r="G28" s="386" t="s">
        <v>31</v>
      </c>
      <c r="H28" s="642"/>
      <c r="I28" s="640" t="s">
        <v>30</v>
      </c>
      <c r="J28" s="640" t="s">
        <v>31</v>
      </c>
      <c r="K28" s="641"/>
      <c r="L28" s="642"/>
      <c r="M28" s="386" t="s">
        <v>30</v>
      </c>
      <c r="N28" s="386" t="s">
        <v>31</v>
      </c>
      <c r="O28" s="641"/>
    </row>
    <row r="29" spans="1:15" s="400" customFormat="1" ht="52.5" customHeight="1">
      <c r="A29" s="642"/>
      <c r="B29" s="642"/>
      <c r="C29" s="637"/>
      <c r="D29" s="639"/>
      <c r="E29" s="642"/>
      <c r="F29" s="387" t="s">
        <v>32</v>
      </c>
      <c r="G29" s="387" t="s">
        <v>32</v>
      </c>
      <c r="H29" s="642"/>
      <c r="I29" s="640"/>
      <c r="J29" s="640"/>
      <c r="K29" s="637"/>
      <c r="L29" s="642"/>
      <c r="M29" s="387" t="s">
        <v>172</v>
      </c>
      <c r="N29" s="387" t="s">
        <v>172</v>
      </c>
      <c r="O29" s="637"/>
    </row>
    <row r="30" spans="1:15" s="403" customFormat="1" ht="10.5" customHeight="1">
      <c r="A30" s="401"/>
      <c r="B30" s="402">
        <v>1</v>
      </c>
      <c r="C30" s="402">
        <f aca="true" t="shared" si="4" ref="C30:O30">B30+1</f>
        <v>2</v>
      </c>
      <c r="D30" s="402">
        <f t="shared" si="4"/>
        <v>3</v>
      </c>
      <c r="E30" s="402">
        <f t="shared" si="4"/>
        <v>4</v>
      </c>
      <c r="F30" s="402">
        <f t="shared" si="4"/>
        <v>5</v>
      </c>
      <c r="G30" s="402">
        <f t="shared" si="4"/>
        <v>6</v>
      </c>
      <c r="H30" s="402">
        <f t="shared" si="4"/>
        <v>7</v>
      </c>
      <c r="I30" s="402">
        <f t="shared" si="4"/>
        <v>8</v>
      </c>
      <c r="J30" s="402">
        <f t="shared" si="4"/>
        <v>9</v>
      </c>
      <c r="K30" s="402">
        <f t="shared" si="4"/>
        <v>10</v>
      </c>
      <c r="L30" s="402">
        <f t="shared" si="4"/>
        <v>11</v>
      </c>
      <c r="M30" s="402">
        <f t="shared" si="4"/>
        <v>12</v>
      </c>
      <c r="N30" s="402">
        <f t="shared" si="4"/>
        <v>13</v>
      </c>
      <c r="O30" s="402">
        <f t="shared" si="4"/>
        <v>14</v>
      </c>
    </row>
    <row r="31" spans="1:15" s="413" customFormat="1" ht="42" customHeight="1" thickBot="1">
      <c r="A31" s="404" t="s">
        <v>22</v>
      </c>
      <c r="B31" s="405" t="s">
        <v>173</v>
      </c>
      <c r="C31" s="422" t="e">
        <f>ROUND(#REF!/L31,6)</f>
        <v>#REF!</v>
      </c>
      <c r="D31" s="422">
        <f>D14</f>
        <v>1.9</v>
      </c>
      <c r="E31" s="447" t="e">
        <f>L31/K31/H31*1000</f>
        <v>#DIV/0!</v>
      </c>
      <c r="F31" s="424">
        <v>0</v>
      </c>
      <c r="G31" s="424">
        <v>0</v>
      </c>
      <c r="H31" s="425"/>
      <c r="I31" s="426">
        <f>I14</f>
        <v>0</v>
      </c>
      <c r="J31" s="425">
        <f>H31-I31</f>
        <v>0</v>
      </c>
      <c r="K31" s="426"/>
      <c r="L31" s="427">
        <f>M31+N31</f>
        <v>0</v>
      </c>
      <c r="M31" s="428">
        <f>ROUND(F31*I31*K31/1000,5)</f>
        <v>0</v>
      </c>
      <c r="N31" s="428">
        <f>ROUND(G31*J31*K31/1000,5)</f>
        <v>0</v>
      </c>
      <c r="O31" s="429"/>
    </row>
    <row r="32" spans="1:15" s="413" customFormat="1" ht="56.25" customHeight="1" hidden="1">
      <c r="A32" s="404" t="s">
        <v>24</v>
      </c>
      <c r="B32" s="405" t="s">
        <v>174</v>
      </c>
      <c r="C32" s="426" t="e">
        <f>ROUND(#REF!/L32,8)</f>
        <v>#REF!</v>
      </c>
      <c r="D32" s="422"/>
      <c r="E32" s="448" t="e">
        <f>L32/K32/H32*1000</f>
        <v>#DIV/0!</v>
      </c>
      <c r="F32" s="424">
        <v>75</v>
      </c>
      <c r="G32" s="424">
        <v>110</v>
      </c>
      <c r="H32" s="426">
        <f>I32+J32</f>
        <v>0</v>
      </c>
      <c r="I32" s="425"/>
      <c r="J32" s="426"/>
      <c r="K32" s="426"/>
      <c r="L32" s="427">
        <f>M32+N32</f>
        <v>0</v>
      </c>
      <c r="M32" s="427">
        <f>ROUND(F32*I32*K32/1000,4)</f>
        <v>0</v>
      </c>
      <c r="N32" s="427">
        <f>ROUND(G32*J32*K32/1000,4)</f>
        <v>0</v>
      </c>
      <c r="O32" s="431"/>
    </row>
    <row r="33" spans="1:15" s="413" customFormat="1" ht="29.25" customHeight="1" thickBot="1">
      <c r="A33" s="627" t="s">
        <v>175</v>
      </c>
      <c r="B33" s="628"/>
      <c r="C33" s="449" t="e">
        <f>ROUND(#REF!/L33,6)</f>
        <v>#REF!</v>
      </c>
      <c r="D33" s="450" t="e">
        <f>ROUND(#REF!/M33,6)</f>
        <v>#REF!</v>
      </c>
      <c r="E33" s="451" t="e">
        <f>ROUND(L33/H33/1*1000,6)</f>
        <v>#DIV/0!</v>
      </c>
      <c r="F33" s="452" t="e">
        <f>ROUND(M33/I33/1*1000,1)</f>
        <v>#DIV/0!</v>
      </c>
      <c r="G33" s="452" t="e">
        <f>ROUND(N33/J33/1*1000,1)</f>
        <v>#DIV/0!</v>
      </c>
      <c r="H33" s="453">
        <f aca="true" t="shared" si="5" ref="H33:O33">SUM(H31:H32)</f>
        <v>0</v>
      </c>
      <c r="I33" s="453">
        <f t="shared" si="5"/>
        <v>0</v>
      </c>
      <c r="J33" s="453">
        <f t="shared" si="5"/>
        <v>0</v>
      </c>
      <c r="K33" s="453">
        <f>K31</f>
        <v>0</v>
      </c>
      <c r="L33" s="454">
        <f t="shared" si="5"/>
        <v>0</v>
      </c>
      <c r="M33" s="454">
        <f t="shared" si="5"/>
        <v>0</v>
      </c>
      <c r="N33" s="454">
        <f t="shared" si="5"/>
        <v>0</v>
      </c>
      <c r="O33" s="452">
        <f t="shared" si="5"/>
        <v>0</v>
      </c>
    </row>
    <row r="34" ht="27" customHeight="1"/>
    <row r="35" spans="1:15" s="400" customFormat="1" ht="19.5" customHeight="1">
      <c r="A35" s="386"/>
      <c r="B35" s="386"/>
      <c r="C35" s="629" t="s">
        <v>181</v>
      </c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1"/>
    </row>
    <row r="36" spans="1:15" s="403" customFormat="1" ht="10.5" customHeight="1">
      <c r="A36" s="401"/>
      <c r="B36" s="402"/>
      <c r="C36" s="402">
        <f aca="true" t="shared" si="6" ref="C36:O36">B36+1</f>
        <v>1</v>
      </c>
      <c r="D36" s="402">
        <f t="shared" si="6"/>
        <v>2</v>
      </c>
      <c r="E36" s="402">
        <f t="shared" si="6"/>
        <v>3</v>
      </c>
      <c r="F36" s="402">
        <f t="shared" si="6"/>
        <v>4</v>
      </c>
      <c r="G36" s="402">
        <f t="shared" si="6"/>
        <v>5</v>
      </c>
      <c r="H36" s="402">
        <f t="shared" si="6"/>
        <v>6</v>
      </c>
      <c r="I36" s="402">
        <f t="shared" si="6"/>
        <v>7</v>
      </c>
      <c r="J36" s="402">
        <f t="shared" si="6"/>
        <v>8</v>
      </c>
      <c r="K36" s="402">
        <f t="shared" si="6"/>
        <v>9</v>
      </c>
      <c r="L36" s="402">
        <f t="shared" si="6"/>
        <v>10</v>
      </c>
      <c r="M36" s="402">
        <f t="shared" si="6"/>
        <v>11</v>
      </c>
      <c r="N36" s="402">
        <f t="shared" si="6"/>
        <v>12</v>
      </c>
      <c r="O36" s="402">
        <f t="shared" si="6"/>
        <v>13</v>
      </c>
    </row>
    <row r="37" spans="1:15" s="103" customFormat="1" ht="42" customHeight="1">
      <c r="A37" s="404" t="s">
        <v>22</v>
      </c>
      <c r="B37" s="405" t="s">
        <v>173</v>
      </c>
      <c r="C37" s="406" t="e">
        <f>ROUND(#REF!/L37,6)</f>
        <v>#REF!</v>
      </c>
      <c r="D37" s="406">
        <f>D20</f>
        <v>1.9</v>
      </c>
      <c r="E37" s="407" t="e">
        <f>L37/K37/H37*1000</f>
        <v>#DIV/0!</v>
      </c>
      <c r="F37" s="408">
        <v>0</v>
      </c>
      <c r="G37" s="408">
        <v>0</v>
      </c>
      <c r="H37" s="409"/>
      <c r="I37" s="410">
        <f>I20</f>
        <v>0</v>
      </c>
      <c r="J37" s="409">
        <f>H37-I37</f>
        <v>0</v>
      </c>
      <c r="K37" s="410">
        <v>1</v>
      </c>
      <c r="L37" s="411">
        <f>M37+N37</f>
        <v>0</v>
      </c>
      <c r="M37" s="412">
        <f>ROUND(F37*I37*K37/1000,5)</f>
        <v>0</v>
      </c>
      <c r="N37" s="412">
        <f>ROUND(G37*J37*K37/1000,5)</f>
        <v>0</v>
      </c>
      <c r="O37" s="323"/>
    </row>
    <row r="38" spans="1:15" s="103" customFormat="1" ht="36" hidden="1">
      <c r="A38" s="455" t="s">
        <v>24</v>
      </c>
      <c r="B38" s="456" t="s">
        <v>174</v>
      </c>
      <c r="C38" s="457" t="e">
        <f>ROUND(#REF!/L38,8)</f>
        <v>#REF!</v>
      </c>
      <c r="D38" s="458"/>
      <c r="E38" s="459" t="e">
        <f>L38/K38/H38*1000</f>
        <v>#DIV/0!</v>
      </c>
      <c r="F38" s="458">
        <v>75</v>
      </c>
      <c r="G38" s="458">
        <v>110</v>
      </c>
      <c r="H38" s="460">
        <f>I38+J38</f>
        <v>0</v>
      </c>
      <c r="I38" s="460"/>
      <c r="J38" s="457"/>
      <c r="K38" s="457"/>
      <c r="L38" s="461">
        <f>M38+N38</f>
        <v>0</v>
      </c>
      <c r="M38" s="461">
        <f>ROUND(F38*I38*K38/1000,4)</f>
        <v>0</v>
      </c>
      <c r="N38" s="461">
        <f>ROUND(G38*J38*K38/1000,4)</f>
        <v>0</v>
      </c>
      <c r="O38" s="462"/>
    </row>
    <row r="39" spans="1:15" s="438" customFormat="1" ht="27" customHeight="1">
      <c r="A39" s="627" t="s">
        <v>3</v>
      </c>
      <c r="B39" s="628"/>
      <c r="C39" s="463" t="e">
        <f>ROUND(#REF!/L39,6)</f>
        <v>#REF!</v>
      </c>
      <c r="D39" s="417" t="e">
        <f>ROUND(#REF!/M39,6)</f>
        <v>#REF!</v>
      </c>
      <c r="E39" s="418" t="e">
        <f>ROUND(L39/H39/1*1000,6)</f>
        <v>#DIV/0!</v>
      </c>
      <c r="F39" s="419" t="e">
        <f>ROUND(M39/I39/1*1000,1)</f>
        <v>#DIV/0!</v>
      </c>
      <c r="G39" s="419" t="e">
        <f>ROUND(N39/J39/1*1000,1)</f>
        <v>#DIV/0!</v>
      </c>
      <c r="H39" s="420">
        <f aca="true" t="shared" si="7" ref="H39:O39">SUM(H37:H38)</f>
        <v>0</v>
      </c>
      <c r="I39" s="420">
        <f t="shared" si="7"/>
        <v>0</v>
      </c>
      <c r="J39" s="420">
        <f t="shared" si="7"/>
        <v>0</v>
      </c>
      <c r="K39" s="420">
        <f>K37</f>
        <v>1</v>
      </c>
      <c r="L39" s="421">
        <f t="shared" si="7"/>
        <v>0</v>
      </c>
      <c r="M39" s="421">
        <f t="shared" si="7"/>
        <v>0</v>
      </c>
      <c r="N39" s="421">
        <f t="shared" si="7"/>
        <v>0</v>
      </c>
      <c r="O39" s="419">
        <f t="shared" si="7"/>
        <v>0</v>
      </c>
    </row>
    <row r="40" spans="1:13" s="4" customFormat="1" ht="15.75">
      <c r="A40" s="396"/>
      <c r="B40" s="645"/>
      <c r="C40" s="645"/>
      <c r="D40" s="396"/>
      <c r="E40" s="398"/>
      <c r="F40" s="399"/>
      <c r="G40" s="399"/>
      <c r="H40" s="399"/>
      <c r="I40" s="399"/>
      <c r="J40" s="396"/>
      <c r="K40" s="396"/>
      <c r="L40" s="396"/>
      <c r="M40" s="396"/>
    </row>
    <row r="41" spans="1:13" s="4" customFormat="1" ht="15.75">
      <c r="A41" s="396"/>
      <c r="B41" s="348" t="s">
        <v>137</v>
      </c>
      <c r="C41" s="350"/>
      <c r="D41" s="396"/>
      <c r="E41" s="398"/>
      <c r="F41" s="399"/>
      <c r="G41" s="399"/>
      <c r="H41" s="399"/>
      <c r="I41" s="399"/>
      <c r="J41" s="396"/>
      <c r="K41" s="396"/>
      <c r="L41" s="396"/>
      <c r="M41" s="396"/>
    </row>
    <row r="42" spans="1:15" s="400" customFormat="1" ht="12.75" customHeight="1">
      <c r="A42" s="642" t="s">
        <v>45</v>
      </c>
      <c r="B42" s="642" t="s">
        <v>164</v>
      </c>
      <c r="C42" s="646" t="s">
        <v>177</v>
      </c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</row>
    <row r="43" spans="1:15" s="400" customFormat="1" ht="36.75" customHeight="1">
      <c r="A43" s="642"/>
      <c r="B43" s="642"/>
      <c r="C43" s="562" t="s">
        <v>166</v>
      </c>
      <c r="D43" s="563"/>
      <c r="E43" s="637" t="s">
        <v>25</v>
      </c>
      <c r="F43" s="637"/>
      <c r="G43" s="637"/>
      <c r="H43" s="637" t="s">
        <v>26</v>
      </c>
      <c r="I43" s="637"/>
      <c r="J43" s="637"/>
      <c r="K43" s="636" t="s">
        <v>167</v>
      </c>
      <c r="L43" s="637" t="s">
        <v>168</v>
      </c>
      <c r="M43" s="637"/>
      <c r="N43" s="637"/>
      <c r="O43" s="636" t="s">
        <v>184</v>
      </c>
    </row>
    <row r="44" spans="1:15" s="400" customFormat="1" ht="12">
      <c r="A44" s="642"/>
      <c r="B44" s="642"/>
      <c r="C44" s="647"/>
      <c r="D44" s="648"/>
      <c r="E44" s="642" t="s">
        <v>27</v>
      </c>
      <c r="F44" s="642" t="s">
        <v>28</v>
      </c>
      <c r="G44" s="642"/>
      <c r="H44" s="642" t="s">
        <v>27</v>
      </c>
      <c r="I44" s="642" t="s">
        <v>29</v>
      </c>
      <c r="J44" s="642"/>
      <c r="K44" s="641"/>
      <c r="L44" s="642" t="s">
        <v>169</v>
      </c>
      <c r="M44" s="642" t="s">
        <v>28</v>
      </c>
      <c r="N44" s="642"/>
      <c r="O44" s="641"/>
    </row>
    <row r="45" spans="1:15" s="400" customFormat="1" ht="45.75" customHeight="1">
      <c r="A45" s="642"/>
      <c r="B45" s="642"/>
      <c r="C45" s="636" t="s">
        <v>170</v>
      </c>
      <c r="D45" s="638" t="s">
        <v>171</v>
      </c>
      <c r="E45" s="642"/>
      <c r="F45" s="386" t="s">
        <v>30</v>
      </c>
      <c r="G45" s="386" t="s">
        <v>31</v>
      </c>
      <c r="H45" s="642"/>
      <c r="I45" s="640" t="s">
        <v>30</v>
      </c>
      <c r="J45" s="640" t="s">
        <v>31</v>
      </c>
      <c r="K45" s="641"/>
      <c r="L45" s="642"/>
      <c r="M45" s="386" t="s">
        <v>30</v>
      </c>
      <c r="N45" s="386" t="s">
        <v>31</v>
      </c>
      <c r="O45" s="641"/>
    </row>
    <row r="46" spans="1:15" s="400" customFormat="1" ht="52.5" customHeight="1">
      <c r="A46" s="642"/>
      <c r="B46" s="642"/>
      <c r="C46" s="637"/>
      <c r="D46" s="639"/>
      <c r="E46" s="642"/>
      <c r="F46" s="387" t="s">
        <v>32</v>
      </c>
      <c r="G46" s="387" t="s">
        <v>32</v>
      </c>
      <c r="H46" s="642"/>
      <c r="I46" s="640"/>
      <c r="J46" s="640"/>
      <c r="K46" s="637"/>
      <c r="L46" s="642"/>
      <c r="M46" s="387" t="s">
        <v>172</v>
      </c>
      <c r="N46" s="387" t="s">
        <v>172</v>
      </c>
      <c r="O46" s="637"/>
    </row>
    <row r="47" spans="1:15" s="403" customFormat="1" ht="10.5" customHeight="1">
      <c r="A47" s="401"/>
      <c r="B47" s="402">
        <v>1</v>
      </c>
      <c r="C47" s="402">
        <f aca="true" t="shared" si="8" ref="C47:O47">B47+1</f>
        <v>2</v>
      </c>
      <c r="D47" s="402">
        <f t="shared" si="8"/>
        <v>3</v>
      </c>
      <c r="E47" s="402">
        <f t="shared" si="8"/>
        <v>4</v>
      </c>
      <c r="F47" s="402">
        <f t="shared" si="8"/>
        <v>5</v>
      </c>
      <c r="G47" s="402">
        <f t="shared" si="8"/>
        <v>6</v>
      </c>
      <c r="H47" s="402">
        <f t="shared" si="8"/>
        <v>7</v>
      </c>
      <c r="I47" s="402">
        <f t="shared" si="8"/>
        <v>8</v>
      </c>
      <c r="J47" s="402">
        <f t="shared" si="8"/>
        <v>9</v>
      </c>
      <c r="K47" s="402">
        <f t="shared" si="8"/>
        <v>10</v>
      </c>
      <c r="L47" s="402">
        <f t="shared" si="8"/>
        <v>11</v>
      </c>
      <c r="M47" s="402">
        <f t="shared" si="8"/>
        <v>12</v>
      </c>
      <c r="N47" s="402">
        <f t="shared" si="8"/>
        <v>13</v>
      </c>
      <c r="O47" s="402">
        <f t="shared" si="8"/>
        <v>14</v>
      </c>
    </row>
    <row r="48" spans="1:15" s="413" customFormat="1" ht="27" customHeight="1" thickBot="1">
      <c r="A48" s="404" t="s">
        <v>22</v>
      </c>
      <c r="B48" s="405" t="s">
        <v>173</v>
      </c>
      <c r="C48" s="422" t="e">
        <f>ROUND(#REF!/L48,6)</f>
        <v>#REF!</v>
      </c>
      <c r="D48" s="422">
        <f>D14</f>
        <v>1.9</v>
      </c>
      <c r="E48" s="423" t="e">
        <f>L48/K48/H48*1000</f>
        <v>#DIV/0!</v>
      </c>
      <c r="F48" s="424">
        <v>0</v>
      </c>
      <c r="G48" s="424">
        <v>0</v>
      </c>
      <c r="H48" s="425">
        <v>0</v>
      </c>
      <c r="I48" s="426">
        <f>I14</f>
        <v>0</v>
      </c>
      <c r="J48" s="425"/>
      <c r="K48" s="426"/>
      <c r="L48" s="411">
        <f>M48+N48</f>
        <v>0</v>
      </c>
      <c r="M48" s="412">
        <f>ROUND(F48*I48*K48/1000,5)</f>
        <v>0</v>
      </c>
      <c r="N48" s="412">
        <f>ROUND(G48*J48*K48/1000,5)</f>
        <v>0</v>
      </c>
      <c r="O48" s="323"/>
    </row>
    <row r="49" spans="1:15" s="413" customFormat="1" ht="2.25" customHeight="1" hidden="1" thickBot="1">
      <c r="A49" s="404" t="s">
        <v>24</v>
      </c>
      <c r="B49" s="405" t="s">
        <v>174</v>
      </c>
      <c r="C49" s="426" t="e">
        <f>ROUND(#REF!/L49,8)</f>
        <v>#REF!</v>
      </c>
      <c r="D49" s="422"/>
      <c r="E49" s="430" t="e">
        <f>L49/K49/H49*1000</f>
        <v>#DIV/0!</v>
      </c>
      <c r="F49" s="424">
        <v>75</v>
      </c>
      <c r="G49" s="424">
        <v>110</v>
      </c>
      <c r="H49" s="425">
        <f>I49+J49</f>
        <v>0</v>
      </c>
      <c r="I49" s="425"/>
      <c r="J49" s="426"/>
      <c r="K49" s="426"/>
      <c r="L49" s="411">
        <f>M49+N49</f>
        <v>0</v>
      </c>
      <c r="M49" s="411">
        <f>ROUND(F49*I49*K49/1000,4)</f>
        <v>0</v>
      </c>
      <c r="N49" s="411">
        <f>ROUND(G49*J49*K49/1000,4)</f>
        <v>0</v>
      </c>
      <c r="O49" s="415"/>
    </row>
    <row r="50" spans="1:15" s="413" customFormat="1" ht="29.25" customHeight="1" thickBot="1">
      <c r="A50" s="627" t="s">
        <v>175</v>
      </c>
      <c r="B50" s="628"/>
      <c r="C50" s="449" t="e">
        <f>ROUND(#REF!/L50,6)</f>
        <v>#REF!</v>
      </c>
      <c r="D50" s="450" t="e">
        <f>ROUND(#REF!/M50,6)</f>
        <v>#REF!</v>
      </c>
      <c r="E50" s="464" t="e">
        <f>ROUND(L50/H50/2*1000,6)</f>
        <v>#DIV/0!</v>
      </c>
      <c r="F50" s="452" t="e">
        <f>ROUND(M50/I50/2*1000,1)</f>
        <v>#DIV/0!</v>
      </c>
      <c r="G50" s="452" t="e">
        <f>ROUND(N50/J50/2*1000,1)</f>
        <v>#DIV/0!</v>
      </c>
      <c r="H50" s="453">
        <f aca="true" t="shared" si="9" ref="H50:O50">SUM(H48:H49)</f>
        <v>0</v>
      </c>
      <c r="I50" s="453">
        <f t="shared" si="9"/>
        <v>0</v>
      </c>
      <c r="J50" s="453">
        <f t="shared" si="9"/>
        <v>0</v>
      </c>
      <c r="K50" s="453">
        <f>K48</f>
        <v>0</v>
      </c>
      <c r="L50" s="421">
        <f t="shared" si="9"/>
        <v>0</v>
      </c>
      <c r="M50" s="421">
        <f t="shared" si="9"/>
        <v>0</v>
      </c>
      <c r="N50" s="421">
        <f t="shared" si="9"/>
        <v>0</v>
      </c>
      <c r="O50" s="419">
        <f t="shared" si="9"/>
        <v>0</v>
      </c>
    </row>
    <row r="51" ht="27" customHeight="1"/>
    <row r="52" spans="1:15" s="400" customFormat="1" ht="19.5" customHeight="1">
      <c r="A52" s="386"/>
      <c r="B52" s="386"/>
      <c r="C52" s="632" t="s">
        <v>182</v>
      </c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4"/>
    </row>
    <row r="53" spans="1:15" s="403" customFormat="1" ht="10.5" customHeight="1">
      <c r="A53" s="401"/>
      <c r="B53" s="402">
        <v>1</v>
      </c>
      <c r="C53" s="402">
        <f aca="true" t="shared" si="10" ref="C53:N53">B53+1</f>
        <v>2</v>
      </c>
      <c r="D53" s="402">
        <f t="shared" si="10"/>
        <v>3</v>
      </c>
      <c r="E53" s="402">
        <f t="shared" si="10"/>
        <v>4</v>
      </c>
      <c r="F53" s="402">
        <f t="shared" si="10"/>
        <v>5</v>
      </c>
      <c r="G53" s="402">
        <f t="shared" si="10"/>
        <v>6</v>
      </c>
      <c r="H53" s="402">
        <f t="shared" si="10"/>
        <v>7</v>
      </c>
      <c r="I53" s="402">
        <f t="shared" si="10"/>
        <v>8</v>
      </c>
      <c r="J53" s="402">
        <f t="shared" si="10"/>
        <v>9</v>
      </c>
      <c r="K53" s="402">
        <f t="shared" si="10"/>
        <v>10</v>
      </c>
      <c r="L53" s="402">
        <f t="shared" si="10"/>
        <v>11</v>
      </c>
      <c r="M53" s="402">
        <f t="shared" si="10"/>
        <v>12</v>
      </c>
      <c r="N53" s="402">
        <f t="shared" si="10"/>
        <v>13</v>
      </c>
      <c r="O53" s="402" t="e">
        <f>#REF!+1</f>
        <v>#REF!</v>
      </c>
    </row>
    <row r="54" spans="1:15" s="103" customFormat="1" ht="30.75" customHeight="1">
      <c r="A54" s="404" t="s">
        <v>22</v>
      </c>
      <c r="B54" s="405" t="s">
        <v>173</v>
      </c>
      <c r="C54" s="426" t="e">
        <f>ROUND(#REF!/L54,8)</f>
        <v>#REF!</v>
      </c>
      <c r="D54" s="422">
        <v>1.98</v>
      </c>
      <c r="E54" s="423" t="e">
        <f>L54/K54/H54*1000</f>
        <v>#DIV/0!</v>
      </c>
      <c r="F54" s="424">
        <v>75</v>
      </c>
      <c r="G54" s="424">
        <v>110</v>
      </c>
      <c r="H54" s="425">
        <f>'[1]норм отопл  (2-1) '!M76</f>
        <v>4293</v>
      </c>
      <c r="I54" s="426">
        <f>I37</f>
        <v>0</v>
      </c>
      <c r="J54" s="425"/>
      <c r="K54" s="426"/>
      <c r="L54" s="427">
        <f>M54+N54</f>
        <v>0</v>
      </c>
      <c r="M54" s="428">
        <f>ROUND(F54*I54*K54/1000,5)</f>
        <v>0</v>
      </c>
      <c r="N54" s="428">
        <f>ROUND(G54*J54*K54/1000,5)</f>
        <v>0</v>
      </c>
      <c r="O54" s="429"/>
    </row>
    <row r="55" spans="1:15" s="474" customFormat="1" ht="42" customHeight="1" hidden="1">
      <c r="A55" s="465" t="s">
        <v>24</v>
      </c>
      <c r="B55" s="466" t="s">
        <v>174</v>
      </c>
      <c r="C55" s="467" t="e">
        <f>ROUND(#REF!/L55,8)</f>
        <v>#REF!</v>
      </c>
      <c r="D55" s="422"/>
      <c r="E55" s="468" t="e">
        <f>L55/K55/H55*1000</f>
        <v>#DIV/0!</v>
      </c>
      <c r="F55" s="469">
        <v>75</v>
      </c>
      <c r="G55" s="470">
        <v>110</v>
      </c>
      <c r="H55" s="467">
        <f>I55+J55</f>
        <v>0</v>
      </c>
      <c r="I55" s="467"/>
      <c r="J55" s="467"/>
      <c r="K55" s="467"/>
      <c r="L55" s="471">
        <f>M55+N55</f>
        <v>0</v>
      </c>
      <c r="M55" s="472">
        <f>ROUND(F55*I55*K55/1000,4)</f>
        <v>0</v>
      </c>
      <c r="N55" s="472">
        <f>ROUND(G55*J55*K55/1000,4)</f>
        <v>0</v>
      </c>
      <c r="O55" s="473"/>
    </row>
    <row r="56" spans="1:15" s="438" customFormat="1" ht="27" customHeight="1">
      <c r="A56" s="643" t="s">
        <v>3</v>
      </c>
      <c r="B56" s="644"/>
      <c r="C56" s="475" t="e">
        <f>ROUND(#REF!/L56,6)</f>
        <v>#REF!</v>
      </c>
      <c r="D56" s="433" t="e">
        <f>ROUND(#REF!/M56,6)</f>
        <v>#REF!</v>
      </c>
      <c r="E56" s="476">
        <f>ROUND(L56/H56/2*1000,6)</f>
        <v>0</v>
      </c>
      <c r="F56" s="435" t="e">
        <f>ROUND(M56/I56/2*1000,1)</f>
        <v>#DIV/0!</v>
      </c>
      <c r="G56" s="435" t="e">
        <f>ROUND(N56/J56/2*1000,1)</f>
        <v>#DIV/0!</v>
      </c>
      <c r="H56" s="436">
        <f aca="true" t="shared" si="11" ref="H56:O56">SUM(H54:H54)</f>
        <v>4293</v>
      </c>
      <c r="I56" s="436">
        <f t="shared" si="11"/>
        <v>0</v>
      </c>
      <c r="J56" s="436">
        <f t="shared" si="11"/>
        <v>0</v>
      </c>
      <c r="K56" s="436">
        <f>K54</f>
        <v>0</v>
      </c>
      <c r="L56" s="437">
        <f t="shared" si="11"/>
        <v>0</v>
      </c>
      <c r="M56" s="437">
        <f t="shared" si="11"/>
        <v>0</v>
      </c>
      <c r="N56" s="437">
        <f t="shared" si="11"/>
        <v>0</v>
      </c>
      <c r="O56" s="435">
        <f t="shared" si="11"/>
        <v>0</v>
      </c>
    </row>
    <row r="57" spans="1:15" s="438" customFormat="1" ht="11.25" customHeight="1">
      <c r="A57" s="439"/>
      <c r="B57" s="440"/>
      <c r="C57" s="441"/>
      <c r="D57" s="442"/>
      <c r="E57" s="443"/>
      <c r="F57" s="443"/>
      <c r="G57" s="443"/>
      <c r="H57" s="444"/>
      <c r="I57" s="444"/>
      <c r="J57" s="444"/>
      <c r="K57" s="444"/>
      <c r="L57" s="445"/>
      <c r="M57" s="445"/>
      <c r="N57" s="445"/>
      <c r="O57" s="446"/>
    </row>
    <row r="58" spans="1:13" s="4" customFormat="1" ht="14.25" customHeight="1">
      <c r="A58" s="396"/>
      <c r="B58" s="645"/>
      <c r="C58" s="645"/>
      <c r="D58" s="396"/>
      <c r="E58" s="398"/>
      <c r="F58" s="399"/>
      <c r="G58" s="399"/>
      <c r="H58" s="399"/>
      <c r="I58" s="399"/>
      <c r="J58" s="396"/>
      <c r="K58" s="396"/>
      <c r="L58" s="396"/>
      <c r="M58" s="396"/>
    </row>
    <row r="59" spans="1:13" s="4" customFormat="1" ht="15.75">
      <c r="A59" s="396"/>
      <c r="B59" s="348" t="s">
        <v>147</v>
      </c>
      <c r="C59" s="350"/>
      <c r="D59" s="396"/>
      <c r="E59" s="398"/>
      <c r="F59" s="399"/>
      <c r="G59" s="399"/>
      <c r="H59" s="399"/>
      <c r="I59" s="399"/>
      <c r="J59" s="396"/>
      <c r="K59" s="396"/>
      <c r="L59" s="396"/>
      <c r="M59" s="396"/>
    </row>
    <row r="60" spans="1:15" s="400" customFormat="1" ht="12.75" customHeight="1">
      <c r="A60" s="642" t="s">
        <v>45</v>
      </c>
      <c r="B60" s="642" t="s">
        <v>164</v>
      </c>
      <c r="C60" s="646" t="s">
        <v>178</v>
      </c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</row>
    <row r="61" spans="1:15" s="400" customFormat="1" ht="41.25" customHeight="1">
      <c r="A61" s="642"/>
      <c r="B61" s="642"/>
      <c r="C61" s="562" t="s">
        <v>166</v>
      </c>
      <c r="D61" s="563"/>
      <c r="E61" s="637" t="s">
        <v>25</v>
      </c>
      <c r="F61" s="637"/>
      <c r="G61" s="637"/>
      <c r="H61" s="637" t="s">
        <v>26</v>
      </c>
      <c r="I61" s="637"/>
      <c r="J61" s="637"/>
      <c r="K61" s="636" t="s">
        <v>167</v>
      </c>
      <c r="L61" s="637" t="s">
        <v>168</v>
      </c>
      <c r="M61" s="637"/>
      <c r="N61" s="637"/>
      <c r="O61" s="636" t="s">
        <v>184</v>
      </c>
    </row>
    <row r="62" spans="1:15" s="400" customFormat="1" ht="12">
      <c r="A62" s="642"/>
      <c r="B62" s="642"/>
      <c r="C62" s="647"/>
      <c r="D62" s="648"/>
      <c r="E62" s="642" t="s">
        <v>27</v>
      </c>
      <c r="F62" s="642" t="s">
        <v>28</v>
      </c>
      <c r="G62" s="642"/>
      <c r="H62" s="642" t="s">
        <v>27</v>
      </c>
      <c r="I62" s="642" t="s">
        <v>29</v>
      </c>
      <c r="J62" s="642"/>
      <c r="K62" s="641"/>
      <c r="L62" s="642" t="s">
        <v>169</v>
      </c>
      <c r="M62" s="642" t="s">
        <v>28</v>
      </c>
      <c r="N62" s="642"/>
      <c r="O62" s="641"/>
    </row>
    <row r="63" spans="1:15" s="400" customFormat="1" ht="48" customHeight="1">
      <c r="A63" s="642"/>
      <c r="B63" s="642"/>
      <c r="C63" s="636" t="s">
        <v>170</v>
      </c>
      <c r="D63" s="638" t="s">
        <v>171</v>
      </c>
      <c r="E63" s="642"/>
      <c r="F63" s="386" t="s">
        <v>30</v>
      </c>
      <c r="G63" s="386" t="s">
        <v>31</v>
      </c>
      <c r="H63" s="642"/>
      <c r="I63" s="640" t="s">
        <v>30</v>
      </c>
      <c r="J63" s="640" t="s">
        <v>31</v>
      </c>
      <c r="K63" s="641"/>
      <c r="L63" s="642"/>
      <c r="M63" s="386" t="s">
        <v>30</v>
      </c>
      <c r="N63" s="386" t="s">
        <v>31</v>
      </c>
      <c r="O63" s="641"/>
    </row>
    <row r="64" spans="1:15" s="400" customFormat="1" ht="52.5" customHeight="1">
      <c r="A64" s="642"/>
      <c r="B64" s="642"/>
      <c r="C64" s="637"/>
      <c r="D64" s="639"/>
      <c r="E64" s="642"/>
      <c r="F64" s="387" t="s">
        <v>32</v>
      </c>
      <c r="G64" s="387" t="s">
        <v>32</v>
      </c>
      <c r="H64" s="642"/>
      <c r="I64" s="640"/>
      <c r="J64" s="640"/>
      <c r="K64" s="637"/>
      <c r="L64" s="642"/>
      <c r="M64" s="387" t="s">
        <v>172</v>
      </c>
      <c r="N64" s="387" t="s">
        <v>172</v>
      </c>
      <c r="O64" s="637"/>
    </row>
    <row r="65" spans="1:15" s="403" customFormat="1" ht="10.5" customHeight="1">
      <c r="A65" s="401"/>
      <c r="B65" s="402">
        <v>1</v>
      </c>
      <c r="C65" s="402">
        <f aca="true" t="shared" si="12" ref="C65:O65">B65+1</f>
        <v>2</v>
      </c>
      <c r="D65" s="402">
        <f t="shared" si="12"/>
        <v>3</v>
      </c>
      <c r="E65" s="402">
        <f t="shared" si="12"/>
        <v>4</v>
      </c>
      <c r="F65" s="402">
        <f t="shared" si="12"/>
        <v>5</v>
      </c>
      <c r="G65" s="402">
        <f t="shared" si="12"/>
        <v>6</v>
      </c>
      <c r="H65" s="402">
        <f t="shared" si="12"/>
        <v>7</v>
      </c>
      <c r="I65" s="402">
        <f t="shared" si="12"/>
        <v>8</v>
      </c>
      <c r="J65" s="402">
        <f t="shared" si="12"/>
        <v>9</v>
      </c>
      <c r="K65" s="402">
        <f t="shared" si="12"/>
        <v>10</v>
      </c>
      <c r="L65" s="402">
        <f t="shared" si="12"/>
        <v>11</v>
      </c>
      <c r="M65" s="402">
        <f t="shared" si="12"/>
        <v>12</v>
      </c>
      <c r="N65" s="402">
        <f t="shared" si="12"/>
        <v>13</v>
      </c>
      <c r="O65" s="402">
        <f t="shared" si="12"/>
        <v>14</v>
      </c>
    </row>
    <row r="66" spans="1:15" s="413" customFormat="1" ht="35.25" customHeight="1" thickBot="1">
      <c r="A66" s="404" t="s">
        <v>22</v>
      </c>
      <c r="B66" s="405" t="s">
        <v>173</v>
      </c>
      <c r="C66" s="422" t="e">
        <f>ROUND(#REF!/L66,6)</f>
        <v>#REF!</v>
      </c>
      <c r="D66" s="422">
        <f>D14</f>
        <v>1.9</v>
      </c>
      <c r="E66" s="423" t="e">
        <f>L66/K66/H66*1000</f>
        <v>#DIV/0!</v>
      </c>
      <c r="F66" s="424">
        <v>0</v>
      </c>
      <c r="G66" s="424">
        <v>0</v>
      </c>
      <c r="H66" s="425">
        <v>0</v>
      </c>
      <c r="I66" s="426">
        <f>I14</f>
        <v>0</v>
      </c>
      <c r="J66" s="425">
        <f>H66-I66</f>
        <v>0</v>
      </c>
      <c r="K66" s="426">
        <v>4</v>
      </c>
      <c r="L66" s="427">
        <f>M66+N66</f>
        <v>0</v>
      </c>
      <c r="M66" s="428">
        <f>ROUND(F66*I66*K66/1000,5)</f>
        <v>0</v>
      </c>
      <c r="N66" s="428">
        <f>ROUND(G66*J66*K66/1000,5)</f>
        <v>0</v>
      </c>
      <c r="O66" s="429">
        <v>0</v>
      </c>
    </row>
    <row r="67" spans="1:15" s="413" customFormat="1" ht="56.25" customHeight="1" hidden="1">
      <c r="A67" s="404" t="s">
        <v>24</v>
      </c>
      <c r="B67" s="405" t="s">
        <v>174</v>
      </c>
      <c r="C67" s="426" t="e">
        <f>ROUND(#REF!/L67,8)</f>
        <v>#REF!</v>
      </c>
      <c r="D67" s="422"/>
      <c r="E67" s="430" t="e">
        <f>L67/K67/H67*1000</f>
        <v>#DIV/0!</v>
      </c>
      <c r="F67" s="424">
        <v>75</v>
      </c>
      <c r="G67" s="424">
        <v>110</v>
      </c>
      <c r="H67" s="425">
        <f>I67+J67</f>
        <v>0</v>
      </c>
      <c r="I67" s="425"/>
      <c r="J67" s="426"/>
      <c r="K67" s="426"/>
      <c r="L67" s="427">
        <f>M67+N67</f>
        <v>0</v>
      </c>
      <c r="M67" s="427">
        <f>ROUND(F67*I67*K67/1000,4)</f>
        <v>0</v>
      </c>
      <c r="N67" s="427">
        <f>ROUND(G67*J67*K67/1000,4)</f>
        <v>0</v>
      </c>
      <c r="O67" s="431"/>
    </row>
    <row r="68" spans="1:15" s="413" customFormat="1" ht="29.25" customHeight="1" thickBot="1">
      <c r="A68" s="627" t="s">
        <v>175</v>
      </c>
      <c r="B68" s="628"/>
      <c r="C68" s="449" t="e">
        <f>ROUND(#REF!/L68,6)</f>
        <v>#REF!</v>
      </c>
      <c r="D68" s="450" t="e">
        <f>ROUND(#REF!/M68,6)</f>
        <v>#REF!</v>
      </c>
      <c r="E68" s="464" t="e">
        <f>ROUND(L68/H68/4*1000,6)</f>
        <v>#DIV/0!</v>
      </c>
      <c r="F68" s="452" t="e">
        <f>ROUND(M68/I68/4*1000,1)</f>
        <v>#DIV/0!</v>
      </c>
      <c r="G68" s="452" t="e">
        <f>ROUND(N68/J68/4*1000,1)</f>
        <v>#DIV/0!</v>
      </c>
      <c r="H68" s="453">
        <f aca="true" t="shared" si="13" ref="H68:O68">SUM(H66:H67)</f>
        <v>0</v>
      </c>
      <c r="I68" s="453">
        <f t="shared" si="13"/>
        <v>0</v>
      </c>
      <c r="J68" s="453">
        <f t="shared" si="13"/>
        <v>0</v>
      </c>
      <c r="K68" s="453">
        <f>K66</f>
        <v>4</v>
      </c>
      <c r="L68" s="454">
        <f t="shared" si="13"/>
        <v>0</v>
      </c>
      <c r="M68" s="454">
        <f t="shared" si="13"/>
        <v>0</v>
      </c>
      <c r="N68" s="454">
        <f t="shared" si="13"/>
        <v>0</v>
      </c>
      <c r="O68" s="452">
        <f t="shared" si="13"/>
        <v>0</v>
      </c>
    </row>
    <row r="69" spans="1:15" s="413" customFormat="1" ht="15">
      <c r="A69" s="629"/>
      <c r="B69" s="630"/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630"/>
      <c r="N69" s="630"/>
      <c r="O69" s="631"/>
    </row>
    <row r="70" spans="1:15" s="400" customFormat="1" ht="27.75" customHeight="1">
      <c r="A70" s="386" t="s">
        <v>45</v>
      </c>
      <c r="B70" s="386"/>
      <c r="C70" s="632" t="s">
        <v>183</v>
      </c>
      <c r="D70" s="633"/>
      <c r="E70" s="633"/>
      <c r="F70" s="633"/>
      <c r="G70" s="633"/>
      <c r="H70" s="633"/>
      <c r="I70" s="633"/>
      <c r="J70" s="633"/>
      <c r="K70" s="633"/>
      <c r="L70" s="633"/>
      <c r="M70" s="633"/>
      <c r="N70" s="633"/>
      <c r="O70" s="634"/>
    </row>
    <row r="71" spans="1:15" s="403" customFormat="1" ht="10.5" customHeight="1">
      <c r="A71" s="401"/>
      <c r="B71" s="402">
        <v>1</v>
      </c>
      <c r="C71" s="402">
        <f aca="true" t="shared" si="14" ref="C71:O71">B71+1</f>
        <v>2</v>
      </c>
      <c r="D71" s="402">
        <f t="shared" si="14"/>
        <v>3</v>
      </c>
      <c r="E71" s="402">
        <f t="shared" si="14"/>
        <v>4</v>
      </c>
      <c r="F71" s="402">
        <f t="shared" si="14"/>
        <v>5</v>
      </c>
      <c r="G71" s="402">
        <f t="shared" si="14"/>
        <v>6</v>
      </c>
      <c r="H71" s="402">
        <f t="shared" si="14"/>
        <v>7</v>
      </c>
      <c r="I71" s="402">
        <f t="shared" si="14"/>
        <v>8</v>
      </c>
      <c r="J71" s="402">
        <f t="shared" si="14"/>
        <v>9</v>
      </c>
      <c r="K71" s="402">
        <f t="shared" si="14"/>
        <v>10</v>
      </c>
      <c r="L71" s="402">
        <f t="shared" si="14"/>
        <v>11</v>
      </c>
      <c r="M71" s="402">
        <f t="shared" si="14"/>
        <v>12</v>
      </c>
      <c r="N71" s="402">
        <f t="shared" si="14"/>
        <v>13</v>
      </c>
      <c r="O71" s="402">
        <f t="shared" si="14"/>
        <v>14</v>
      </c>
    </row>
    <row r="72" spans="1:15" s="103" customFormat="1" ht="27" customHeight="1">
      <c r="A72" s="404" t="s">
        <v>22</v>
      </c>
      <c r="B72" s="405" t="s">
        <v>173</v>
      </c>
      <c r="C72" s="424" t="e">
        <f>ROUND(#REF!/L72,6)</f>
        <v>#REF!</v>
      </c>
      <c r="D72" s="422">
        <f>D54</f>
        <v>1.98</v>
      </c>
      <c r="E72" s="423" t="e">
        <f>L72/K72/H72*1000</f>
        <v>#DIV/0!</v>
      </c>
      <c r="F72" s="424">
        <v>0</v>
      </c>
      <c r="G72" s="424">
        <v>0</v>
      </c>
      <c r="H72" s="425">
        <v>0</v>
      </c>
      <c r="I72" s="426">
        <f>I54</f>
        <v>0</v>
      </c>
      <c r="J72" s="425">
        <f>H72-I72</f>
        <v>0</v>
      </c>
      <c r="K72" s="426">
        <v>4</v>
      </c>
      <c r="L72" s="427">
        <f>M72+N72</f>
        <v>0</v>
      </c>
      <c r="M72" s="428">
        <f>ROUND(F72*I72*K72/1000,5)</f>
        <v>0</v>
      </c>
      <c r="N72" s="428">
        <f>ROUND(G72*J72*K72/1000,5)</f>
        <v>0</v>
      </c>
      <c r="O72" s="429">
        <v>0</v>
      </c>
    </row>
    <row r="73" spans="1:15" s="103" customFormat="1" ht="36" hidden="1">
      <c r="A73" s="404" t="s">
        <v>24</v>
      </c>
      <c r="B73" s="405" t="s">
        <v>174</v>
      </c>
      <c r="C73" s="426" t="e">
        <f>ROUND(#REF!/L73,8)</f>
        <v>#REF!</v>
      </c>
      <c r="D73" s="422"/>
      <c r="E73" s="430" t="e">
        <f>L73/K73/H73*1000</f>
        <v>#DIV/0!</v>
      </c>
      <c r="F73" s="424">
        <v>75</v>
      </c>
      <c r="G73" s="424">
        <v>110</v>
      </c>
      <c r="H73" s="425">
        <f>I73+J73</f>
        <v>0</v>
      </c>
      <c r="I73" s="425"/>
      <c r="J73" s="426"/>
      <c r="K73" s="426"/>
      <c r="L73" s="427">
        <f>M73+N73</f>
        <v>0</v>
      </c>
      <c r="M73" s="427">
        <f>ROUND(F73*I73*K73/1000,4)</f>
        <v>0</v>
      </c>
      <c r="N73" s="427">
        <f>ROUND(G73*J73*K73/1000,4)</f>
        <v>0</v>
      </c>
      <c r="O73" s="431"/>
    </row>
    <row r="74" spans="1:15" s="438" customFormat="1" ht="27" customHeight="1">
      <c r="A74" s="635" t="s">
        <v>3</v>
      </c>
      <c r="B74" s="635"/>
      <c r="C74" s="475" t="e">
        <f>ROUND(#REF!/L74,6)</f>
        <v>#REF!</v>
      </c>
      <c r="D74" s="477" t="e">
        <f>ROUND(#REF!/M74,6)</f>
        <v>#REF!</v>
      </c>
      <c r="E74" s="478" t="e">
        <f>ROUND(L74/H74/4*1000,6)</f>
        <v>#DIV/0!</v>
      </c>
      <c r="F74" s="452" t="e">
        <f>ROUND(M74/I74/4*1000,1)</f>
        <v>#DIV/0!</v>
      </c>
      <c r="G74" s="452" t="e">
        <f>ROUND(N74/J74/4*1000,1)</f>
        <v>#DIV/0!</v>
      </c>
      <c r="H74" s="453">
        <f>SUM(H72:H73)</f>
        <v>0</v>
      </c>
      <c r="I74" s="453">
        <f>SUM(I72:I73)</f>
        <v>0</v>
      </c>
      <c r="J74" s="453">
        <f>SUM(J72:J73)</f>
        <v>0</v>
      </c>
      <c r="K74" s="453">
        <f>K72</f>
        <v>4</v>
      </c>
      <c r="L74" s="454">
        <f>SUM(L72:L73)</f>
        <v>0</v>
      </c>
      <c r="M74" s="454">
        <f>SUM(M72:M73)</f>
        <v>0</v>
      </c>
      <c r="N74" s="454">
        <f>SUM(N72:N73)</f>
        <v>0</v>
      </c>
      <c r="O74" s="452">
        <f>SUM(O72:O73)</f>
        <v>0</v>
      </c>
    </row>
    <row r="75" spans="1:15" s="413" customFormat="1" ht="15">
      <c r="A75" s="479"/>
      <c r="B75" s="479"/>
      <c r="C75" s="479"/>
      <c r="D75" s="479"/>
      <c r="E75" s="480"/>
      <c r="F75" s="480"/>
      <c r="G75" s="480"/>
      <c r="H75" s="480"/>
      <c r="I75" s="395"/>
      <c r="J75" s="395"/>
      <c r="K75" s="395"/>
      <c r="L75" s="395"/>
      <c r="M75" s="481"/>
      <c r="N75" s="482"/>
      <c r="O75" s="482"/>
    </row>
    <row r="76" spans="1:13" s="486" customFormat="1" ht="14.25">
      <c r="A76" s="483"/>
      <c r="B76" s="484"/>
      <c r="C76" s="484"/>
      <c r="D76" s="484"/>
      <c r="E76" s="485"/>
      <c r="F76" s="485"/>
      <c r="G76" s="485"/>
      <c r="H76" s="485"/>
      <c r="I76" s="383"/>
      <c r="J76" s="383"/>
      <c r="K76" s="383"/>
      <c r="L76" s="383"/>
      <c r="M76" s="383"/>
    </row>
    <row r="77" spans="1:13" s="486" customFormat="1" ht="14.25">
      <c r="A77" s="483"/>
      <c r="B77" s="484"/>
      <c r="C77" s="484"/>
      <c r="D77" s="484"/>
      <c r="E77" s="485"/>
      <c r="F77" s="485"/>
      <c r="G77" s="485"/>
      <c r="H77" s="485"/>
      <c r="I77" s="383"/>
      <c r="J77" s="383"/>
      <c r="K77" s="383"/>
      <c r="L77" s="383"/>
      <c r="M77" s="383"/>
    </row>
    <row r="78" spans="2:12" ht="32.25" customHeight="1">
      <c r="B78" s="602" t="s">
        <v>53</v>
      </c>
      <c r="C78" s="602"/>
      <c r="D78" s="602"/>
      <c r="E78" s="381"/>
      <c r="F78" s="157" t="s">
        <v>54</v>
      </c>
      <c r="G78" s="158"/>
      <c r="I78" s="298"/>
      <c r="J78" s="298"/>
      <c r="K78" s="95"/>
      <c r="L78" s="95"/>
    </row>
    <row r="79" spans="6:12" ht="12.75">
      <c r="F79" s="95"/>
      <c r="G79" s="95"/>
      <c r="I79" s="95"/>
      <c r="J79" s="95"/>
      <c r="K79" s="95"/>
      <c r="L79" s="95"/>
    </row>
    <row r="80" spans="3:12" ht="12.75">
      <c r="C80" s="298"/>
      <c r="D80" s="298"/>
      <c r="E80" s="95"/>
      <c r="F80" s="95"/>
      <c r="G80" s="95"/>
      <c r="H80" s="95"/>
      <c r="I80" s="95"/>
      <c r="J80" s="95"/>
      <c r="K80" s="95"/>
      <c r="L80" s="95"/>
    </row>
    <row r="81" spans="2:12" ht="12.75">
      <c r="B81" s="95" t="s">
        <v>48</v>
      </c>
      <c r="C81" s="298"/>
      <c r="D81" s="298"/>
      <c r="E81" s="95"/>
      <c r="F81" s="95"/>
      <c r="G81" s="95"/>
      <c r="H81" s="95"/>
      <c r="I81" s="95"/>
      <c r="J81" s="95"/>
      <c r="K81" s="95"/>
      <c r="L81" s="95"/>
    </row>
    <row r="82" spans="5:12" s="413" customFormat="1" ht="12" customHeight="1">
      <c r="E82" s="395"/>
      <c r="F82" s="395"/>
      <c r="G82" s="395"/>
      <c r="H82" s="395"/>
      <c r="I82" s="395"/>
      <c r="J82" s="395"/>
      <c r="K82" s="395"/>
      <c r="L82" s="395"/>
    </row>
    <row r="83" ht="12.75" hidden="1"/>
    <row r="84" spans="2:11" ht="15.75" hidden="1">
      <c r="B84" s="487"/>
      <c r="C84" s="487"/>
      <c r="D84" s="487"/>
      <c r="H84" s="488"/>
      <c r="I84" s="488"/>
      <c r="J84" s="488"/>
      <c r="K84" s="488"/>
    </row>
    <row r="85" ht="12.75" hidden="1"/>
    <row r="86" ht="12.75" hidden="1"/>
    <row r="87" ht="12.75" hidden="1"/>
  </sheetData>
  <sheetProtection/>
  <mergeCells count="95">
    <mergeCell ref="K9:K12"/>
    <mergeCell ref="L9:N9"/>
    <mergeCell ref="C11:C12"/>
    <mergeCell ref="L10:L12"/>
    <mergeCell ref="M10:N10"/>
    <mergeCell ref="A4:N4"/>
    <mergeCell ref="B5:N5"/>
    <mergeCell ref="A8:A12"/>
    <mergeCell ref="B8:B12"/>
    <mergeCell ref="C8:O8"/>
    <mergeCell ref="C9:D10"/>
    <mergeCell ref="E9:G9"/>
    <mergeCell ref="H9:J9"/>
    <mergeCell ref="L26:N26"/>
    <mergeCell ref="D11:D12"/>
    <mergeCell ref="I11:I12"/>
    <mergeCell ref="J11:J12"/>
    <mergeCell ref="A16:B16"/>
    <mergeCell ref="O9:O12"/>
    <mergeCell ref="E10:E12"/>
    <mergeCell ref="F10:G10"/>
    <mergeCell ref="H10:H12"/>
    <mergeCell ref="I10:J10"/>
    <mergeCell ref="M27:N27"/>
    <mergeCell ref="C18:O18"/>
    <mergeCell ref="A22:B22"/>
    <mergeCell ref="A25:A29"/>
    <mergeCell ref="B25:B29"/>
    <mergeCell ref="C25:O25"/>
    <mergeCell ref="C26:D27"/>
    <mergeCell ref="E26:G26"/>
    <mergeCell ref="H26:J26"/>
    <mergeCell ref="K26:K29"/>
    <mergeCell ref="C28:C29"/>
    <mergeCell ref="D28:D29"/>
    <mergeCell ref="I28:I29"/>
    <mergeCell ref="J28:J29"/>
    <mergeCell ref="O26:O29"/>
    <mergeCell ref="E27:E29"/>
    <mergeCell ref="F27:G27"/>
    <mergeCell ref="H27:H29"/>
    <mergeCell ref="I27:J27"/>
    <mergeCell ref="L27:L29"/>
    <mergeCell ref="A33:B33"/>
    <mergeCell ref="C35:O35"/>
    <mergeCell ref="A39:B39"/>
    <mergeCell ref="B40:C40"/>
    <mergeCell ref="A42:A46"/>
    <mergeCell ref="B42:B46"/>
    <mergeCell ref="C42:O42"/>
    <mergeCell ref="C43:D44"/>
    <mergeCell ref="E43:G43"/>
    <mergeCell ref="H43:J43"/>
    <mergeCell ref="O43:O46"/>
    <mergeCell ref="E44:E46"/>
    <mergeCell ref="F44:G44"/>
    <mergeCell ref="H44:H46"/>
    <mergeCell ref="I44:J44"/>
    <mergeCell ref="L44:L46"/>
    <mergeCell ref="M44:N44"/>
    <mergeCell ref="C45:C46"/>
    <mergeCell ref="D45:D46"/>
    <mergeCell ref="I45:I46"/>
    <mergeCell ref="J45:J46"/>
    <mergeCell ref="K43:K46"/>
    <mergeCell ref="L43:N43"/>
    <mergeCell ref="A50:B50"/>
    <mergeCell ref="C52:O52"/>
    <mergeCell ref="A56:B56"/>
    <mergeCell ref="B58:C58"/>
    <mergeCell ref="A60:A64"/>
    <mergeCell ref="B60:B64"/>
    <mergeCell ref="C60:O60"/>
    <mergeCell ref="C61:D62"/>
    <mergeCell ref="E61:G61"/>
    <mergeCell ref="H61:J61"/>
    <mergeCell ref="K61:K64"/>
    <mergeCell ref="L61:N61"/>
    <mergeCell ref="O61:O64"/>
    <mergeCell ref="E62:E64"/>
    <mergeCell ref="F62:G62"/>
    <mergeCell ref="H62:H64"/>
    <mergeCell ref="I62:J62"/>
    <mergeCell ref="L62:L64"/>
    <mergeCell ref="M62:N62"/>
    <mergeCell ref="N2:R2"/>
    <mergeCell ref="A68:B68"/>
    <mergeCell ref="A69:O69"/>
    <mergeCell ref="C70:O70"/>
    <mergeCell ref="A74:B74"/>
    <mergeCell ref="B78:D78"/>
    <mergeCell ref="C63:C64"/>
    <mergeCell ref="D63:D64"/>
    <mergeCell ref="I63:I64"/>
    <mergeCell ref="J63:J64"/>
  </mergeCells>
  <printOptions/>
  <pageMargins left="0.32" right="0.49" top="0.2362204724409449" bottom="0.15748031496062992" header="0.2362204724409449" footer="0.15748031496062992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4" zoomScaleNormal="70" zoomScaleSheetLayoutView="64" zoomScalePageLayoutView="0" workbookViewId="0" topLeftCell="A1">
      <selection activeCell="G43" sqref="G43"/>
    </sheetView>
  </sheetViews>
  <sheetFormatPr defaultColWidth="9.00390625" defaultRowHeight="30" customHeight="1"/>
  <cols>
    <col min="1" max="1" width="3.125" style="489" customWidth="1"/>
    <col min="2" max="2" width="18.75390625" style="489" customWidth="1"/>
    <col min="3" max="3" width="10.625" style="489" customWidth="1"/>
    <col min="4" max="4" width="15.125" style="489" customWidth="1"/>
    <col min="5" max="5" width="9.75390625" style="489" customWidth="1"/>
    <col min="6" max="6" width="11.25390625" style="489" customWidth="1"/>
    <col min="7" max="7" width="10.75390625" style="489" customWidth="1"/>
    <col min="8" max="8" width="12.625" style="489" customWidth="1"/>
    <col min="9" max="9" width="15.125" style="489" customWidth="1"/>
    <col min="10" max="10" width="10.125" style="489" customWidth="1"/>
    <col min="11" max="11" width="8.75390625" style="489" customWidth="1"/>
    <col min="12" max="12" width="12.25390625" style="489" customWidth="1"/>
    <col min="13" max="13" width="13.75390625" style="489" customWidth="1"/>
    <col min="14" max="16384" width="9.125" style="489" customWidth="1"/>
  </cols>
  <sheetData>
    <row r="1" spans="9:13" ht="65.25" customHeight="1">
      <c r="I1" s="652" t="s">
        <v>195</v>
      </c>
      <c r="J1" s="652"/>
      <c r="K1" s="652"/>
      <c r="L1" s="652"/>
      <c r="M1" s="652"/>
    </row>
    <row r="2" spans="1:13" ht="30" customHeight="1">
      <c r="A2" s="667" t="s">
        <v>196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</row>
    <row r="3" spans="1:13" s="490" customFormat="1" ht="19.5" customHeight="1">
      <c r="A3" s="668" t="str">
        <f>отопление!A4</f>
        <v>по _________________________ за _________________ (нарастающим итогом) 20__ года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</row>
    <row r="4" spans="1:13" ht="12" customHeight="1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2:4" ht="14.25" customHeight="1">
      <c r="B5" s="349" t="s">
        <v>149</v>
      </c>
      <c r="C5" s="390"/>
      <c r="D5" s="390"/>
    </row>
    <row r="6" spans="1:13" s="491" customFormat="1" ht="18.75" customHeight="1">
      <c r="A6" s="656" t="s">
        <v>45</v>
      </c>
      <c r="B6" s="659" t="s">
        <v>192</v>
      </c>
      <c r="C6" s="659" t="s">
        <v>94</v>
      </c>
      <c r="D6" s="662" t="s">
        <v>165</v>
      </c>
      <c r="E6" s="663"/>
      <c r="F6" s="663"/>
      <c r="G6" s="663"/>
      <c r="H6" s="663"/>
      <c r="I6" s="653" t="s">
        <v>180</v>
      </c>
      <c r="J6" s="653"/>
      <c r="K6" s="653"/>
      <c r="L6" s="653"/>
      <c r="M6" s="653"/>
    </row>
    <row r="7" spans="1:13" s="493" customFormat="1" ht="30" customHeight="1">
      <c r="A7" s="657"/>
      <c r="B7" s="660"/>
      <c r="C7" s="660"/>
      <c r="D7" s="650" t="s">
        <v>187</v>
      </c>
      <c r="E7" s="650" t="s">
        <v>188</v>
      </c>
      <c r="F7" s="654" t="s">
        <v>189</v>
      </c>
      <c r="G7" s="650" t="s">
        <v>190</v>
      </c>
      <c r="H7" s="650" t="s">
        <v>193</v>
      </c>
      <c r="I7" s="654" t="s">
        <v>187</v>
      </c>
      <c r="J7" s="650" t="s">
        <v>188</v>
      </c>
      <c r="K7" s="654" t="s">
        <v>189</v>
      </c>
      <c r="L7" s="650" t="s">
        <v>190</v>
      </c>
      <c r="M7" s="650" t="s">
        <v>194</v>
      </c>
    </row>
    <row r="8" spans="1:13" s="493" customFormat="1" ht="30" customHeight="1">
      <c r="A8" s="657"/>
      <c r="B8" s="660"/>
      <c r="C8" s="660"/>
      <c r="D8" s="651"/>
      <c r="E8" s="651"/>
      <c r="F8" s="655"/>
      <c r="G8" s="651"/>
      <c r="H8" s="651"/>
      <c r="I8" s="655"/>
      <c r="J8" s="651"/>
      <c r="K8" s="655"/>
      <c r="L8" s="651"/>
      <c r="M8" s="651"/>
    </row>
    <row r="9" spans="1:13" s="497" customFormat="1" ht="12.75" customHeight="1">
      <c r="A9" s="658"/>
      <c r="B9" s="661"/>
      <c r="C9" s="661"/>
      <c r="D9" s="496" t="s">
        <v>50</v>
      </c>
      <c r="E9" s="495" t="s">
        <v>10</v>
      </c>
      <c r="F9" s="495" t="s">
        <v>123</v>
      </c>
      <c r="G9" s="495" t="s">
        <v>14</v>
      </c>
      <c r="H9" s="495" t="s">
        <v>47</v>
      </c>
      <c r="I9" s="496" t="s">
        <v>50</v>
      </c>
      <c r="J9" s="495" t="s">
        <v>10</v>
      </c>
      <c r="K9" s="495" t="s">
        <v>123</v>
      </c>
      <c r="L9" s="495" t="s">
        <v>14</v>
      </c>
      <c r="M9" s="495" t="s">
        <v>47</v>
      </c>
    </row>
    <row r="10" spans="1:13" s="497" customFormat="1" ht="8.25" customHeight="1">
      <c r="A10" s="498"/>
      <c r="B10" s="492">
        <v>1</v>
      </c>
      <c r="C10" s="494">
        <f>B10+1</f>
        <v>2</v>
      </c>
      <c r="D10" s="494">
        <f aca="true" t="shared" si="0" ref="D10:L10">C10+1</f>
        <v>3</v>
      </c>
      <c r="E10" s="494">
        <f t="shared" si="0"/>
        <v>4</v>
      </c>
      <c r="F10" s="494">
        <f t="shared" si="0"/>
        <v>5</v>
      </c>
      <c r="G10" s="494">
        <f t="shared" si="0"/>
        <v>6</v>
      </c>
      <c r="H10" s="494">
        <f t="shared" si="0"/>
        <v>7</v>
      </c>
      <c r="I10" s="494">
        <f t="shared" si="0"/>
        <v>8</v>
      </c>
      <c r="J10" s="494">
        <f t="shared" si="0"/>
        <v>9</v>
      </c>
      <c r="K10" s="494">
        <f t="shared" si="0"/>
        <v>10</v>
      </c>
      <c r="L10" s="494">
        <f t="shared" si="0"/>
        <v>11</v>
      </c>
      <c r="M10" s="494">
        <f>L10+1</f>
        <v>12</v>
      </c>
    </row>
    <row r="11" spans="1:13" s="504" customFormat="1" ht="15" customHeight="1">
      <c r="A11" s="502">
        <v>1</v>
      </c>
      <c r="B11" s="520"/>
      <c r="C11" s="499"/>
      <c r="D11" s="501"/>
      <c r="E11" s="502"/>
      <c r="F11" s="502"/>
      <c r="G11" s="503"/>
      <c r="H11" s="503">
        <f>ROUND(E11*G11*F11/1000,5)</f>
        <v>0</v>
      </c>
      <c r="I11" s="501">
        <f>D11</f>
        <v>0</v>
      </c>
      <c r="J11" s="501">
        <f>E11</f>
        <v>0</v>
      </c>
      <c r="K11" s="502"/>
      <c r="L11" s="503"/>
      <c r="M11" s="503">
        <f>ROUND(J11*L11*K11/1000,5)</f>
        <v>0</v>
      </c>
    </row>
    <row r="12" spans="1:13" s="504" customFormat="1" ht="15" customHeight="1">
      <c r="A12" s="502"/>
      <c r="B12" s="520"/>
      <c r="C12" s="505"/>
      <c r="D12" s="500"/>
      <c r="E12" s="502"/>
      <c r="F12" s="502"/>
      <c r="G12" s="501"/>
      <c r="H12" s="503">
        <f>ROUND(E12*G12*F12/1000,5)</f>
        <v>0</v>
      </c>
      <c r="I12" s="501">
        <f>D12</f>
        <v>0</v>
      </c>
      <c r="J12" s="501">
        <f>E12</f>
        <v>0</v>
      </c>
      <c r="K12" s="502"/>
      <c r="L12" s="501"/>
      <c r="M12" s="503">
        <f>ROUND(J12*L12*K12/1000,5)</f>
        <v>0</v>
      </c>
    </row>
    <row r="13" spans="1:13" s="512" customFormat="1" ht="13.5" customHeight="1">
      <c r="A13" s="510"/>
      <c r="B13" s="521"/>
      <c r="C13" s="508">
        <f>C11+C12</f>
        <v>0</v>
      </c>
      <c r="D13" s="509">
        <f>SUM(D11:D12)</f>
        <v>0</v>
      </c>
      <c r="E13" s="508">
        <f>SUM(E11:E12)</f>
        <v>0</v>
      </c>
      <c r="F13" s="510"/>
      <c r="G13" s="511" t="e">
        <f>ROUND(H13/E13/F13*1000,5)</f>
        <v>#DIV/0!</v>
      </c>
      <c r="H13" s="508">
        <f>SUM(H11:H12)</f>
        <v>0</v>
      </c>
      <c r="I13" s="509">
        <f>SUM(I11:I12)</f>
        <v>0</v>
      </c>
      <c r="J13" s="508">
        <f>SUM(J11:J12)</f>
        <v>0</v>
      </c>
      <c r="K13" s="510"/>
      <c r="L13" s="511" t="e">
        <f>ROUND(M13/J13/K13*1000,5)</f>
        <v>#DIV/0!</v>
      </c>
      <c r="M13" s="508">
        <f>SUM(M11:M12)</f>
        <v>0</v>
      </c>
    </row>
    <row r="14" spans="1:3" s="518" customFormat="1" ht="10.5" customHeight="1">
      <c r="A14" s="516"/>
      <c r="B14" s="516"/>
      <c r="C14" s="517"/>
    </row>
    <row r="15" spans="2:3" ht="12" customHeight="1">
      <c r="B15" s="348" t="s">
        <v>148</v>
      </c>
      <c r="C15" s="350"/>
    </row>
    <row r="16" spans="1:13" s="491" customFormat="1" ht="18.75" customHeight="1">
      <c r="A16" s="656" t="s">
        <v>45</v>
      </c>
      <c r="B16" s="659" t="s">
        <v>186</v>
      </c>
      <c r="C16" s="659" t="s">
        <v>94</v>
      </c>
      <c r="D16" s="662" t="s">
        <v>197</v>
      </c>
      <c r="E16" s="663"/>
      <c r="F16" s="663"/>
      <c r="G16" s="663"/>
      <c r="H16" s="663"/>
      <c r="I16" s="653" t="s">
        <v>181</v>
      </c>
      <c r="J16" s="653"/>
      <c r="K16" s="653"/>
      <c r="L16" s="653"/>
      <c r="M16" s="653"/>
    </row>
    <row r="17" spans="1:13" s="493" customFormat="1" ht="30" customHeight="1">
      <c r="A17" s="657"/>
      <c r="B17" s="660"/>
      <c r="C17" s="660"/>
      <c r="D17" s="650" t="s">
        <v>187</v>
      </c>
      <c r="E17" s="650" t="s">
        <v>188</v>
      </c>
      <c r="F17" s="654" t="s">
        <v>189</v>
      </c>
      <c r="G17" s="650" t="s">
        <v>190</v>
      </c>
      <c r="H17" s="650" t="s">
        <v>193</v>
      </c>
      <c r="I17" s="666" t="s">
        <v>187</v>
      </c>
      <c r="J17" s="664" t="s">
        <v>188</v>
      </c>
      <c r="K17" s="666" t="s">
        <v>189</v>
      </c>
      <c r="L17" s="664" t="s">
        <v>190</v>
      </c>
      <c r="M17" s="664" t="s">
        <v>194</v>
      </c>
    </row>
    <row r="18" spans="1:13" s="493" customFormat="1" ht="30" customHeight="1">
      <c r="A18" s="657"/>
      <c r="B18" s="660"/>
      <c r="C18" s="660"/>
      <c r="D18" s="651"/>
      <c r="E18" s="651"/>
      <c r="F18" s="655"/>
      <c r="G18" s="651"/>
      <c r="H18" s="651"/>
      <c r="I18" s="655"/>
      <c r="J18" s="651"/>
      <c r="K18" s="655"/>
      <c r="L18" s="651"/>
      <c r="M18" s="651"/>
    </row>
    <row r="19" spans="1:13" s="497" customFormat="1" ht="10.5" customHeight="1">
      <c r="A19" s="658"/>
      <c r="B19" s="661"/>
      <c r="C19" s="661"/>
      <c r="D19" s="496" t="s">
        <v>50</v>
      </c>
      <c r="E19" s="495" t="s">
        <v>10</v>
      </c>
      <c r="F19" s="495" t="s">
        <v>123</v>
      </c>
      <c r="G19" s="495" t="s">
        <v>14</v>
      </c>
      <c r="H19" s="495" t="s">
        <v>47</v>
      </c>
      <c r="I19" s="496" t="s">
        <v>50</v>
      </c>
      <c r="J19" s="495" t="s">
        <v>10</v>
      </c>
      <c r="K19" s="495" t="s">
        <v>123</v>
      </c>
      <c r="L19" s="495" t="s">
        <v>14</v>
      </c>
      <c r="M19" s="495" t="s">
        <v>47</v>
      </c>
    </row>
    <row r="20" spans="1:13" s="497" customFormat="1" ht="11.25" customHeight="1">
      <c r="A20" s="498"/>
      <c r="B20" s="492">
        <v>1</v>
      </c>
      <c r="C20" s="494">
        <f aca="true" t="shared" si="1" ref="C20:M20">B20+1</f>
        <v>2</v>
      </c>
      <c r="D20" s="494">
        <f t="shared" si="1"/>
        <v>3</v>
      </c>
      <c r="E20" s="494">
        <f t="shared" si="1"/>
        <v>4</v>
      </c>
      <c r="F20" s="494">
        <f t="shared" si="1"/>
        <v>5</v>
      </c>
      <c r="G20" s="494">
        <f t="shared" si="1"/>
        <v>6</v>
      </c>
      <c r="H20" s="494">
        <f t="shared" si="1"/>
        <v>7</v>
      </c>
      <c r="I20" s="494">
        <f t="shared" si="1"/>
        <v>8</v>
      </c>
      <c r="J20" s="494">
        <f t="shared" si="1"/>
        <v>9</v>
      </c>
      <c r="K20" s="494">
        <f t="shared" si="1"/>
        <v>10</v>
      </c>
      <c r="L20" s="494">
        <f t="shared" si="1"/>
        <v>11</v>
      </c>
      <c r="M20" s="494">
        <f t="shared" si="1"/>
        <v>12</v>
      </c>
    </row>
    <row r="21" spans="1:13" s="504" customFormat="1" ht="12.75" customHeight="1">
      <c r="A21" s="502">
        <v>1</v>
      </c>
      <c r="B21" s="520"/>
      <c r="C21" s="499"/>
      <c r="D21" s="501"/>
      <c r="E21" s="502"/>
      <c r="F21" s="502"/>
      <c r="G21" s="503"/>
      <c r="H21" s="503">
        <f>ROUND(E21*G21*F21/1000,5)</f>
        <v>0</v>
      </c>
      <c r="I21" s="501"/>
      <c r="J21" s="501"/>
      <c r="K21" s="502"/>
      <c r="L21" s="503"/>
      <c r="M21" s="503">
        <f>ROUND(J21*L21*K21/1000,5)</f>
        <v>0</v>
      </c>
    </row>
    <row r="22" spans="1:13" s="504" customFormat="1" ht="12.75" customHeight="1">
      <c r="A22" s="502"/>
      <c r="B22" s="520"/>
      <c r="C22" s="505"/>
      <c r="D22" s="500"/>
      <c r="E22" s="502"/>
      <c r="F22" s="502"/>
      <c r="G22" s="501"/>
      <c r="H22" s="503">
        <f>ROUND(E22*G22*F22/1000,5)</f>
        <v>0</v>
      </c>
      <c r="I22" s="501"/>
      <c r="J22" s="501"/>
      <c r="K22" s="502"/>
      <c r="L22" s="501"/>
      <c r="M22" s="503">
        <f>ROUND(J22*L22*K22/1000,5)</f>
        <v>0</v>
      </c>
    </row>
    <row r="23" spans="1:13" s="512" customFormat="1" ht="14.25" customHeight="1">
      <c r="A23" s="510"/>
      <c r="B23" s="507"/>
      <c r="C23" s="508">
        <f>C21+C22</f>
        <v>0</v>
      </c>
      <c r="D23" s="509">
        <f>SUM(D21:D22)</f>
        <v>0</v>
      </c>
      <c r="E23" s="508">
        <f>SUM(E21:E22)</f>
        <v>0</v>
      </c>
      <c r="F23" s="510"/>
      <c r="G23" s="511" t="e">
        <f>ROUND(H23/E23/F23*1000,5)</f>
        <v>#DIV/0!</v>
      </c>
      <c r="H23" s="508">
        <f>SUM(H21:H22)</f>
        <v>0</v>
      </c>
      <c r="I23" s="509">
        <f>SUM(I21:I22)</f>
        <v>0</v>
      </c>
      <c r="J23" s="508">
        <f>SUM(J21:J22)</f>
        <v>0</v>
      </c>
      <c r="K23" s="510"/>
      <c r="L23" s="511" t="e">
        <f>ROUND(M23/J23/K23*1000,5)</f>
        <v>#DIV/0!</v>
      </c>
      <c r="M23" s="508">
        <f>SUM(M21:M22)</f>
        <v>0</v>
      </c>
    </row>
    <row r="24" spans="3:13" ht="30" customHeight="1"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</row>
    <row r="25" spans="2:5" ht="15" customHeight="1">
      <c r="B25" s="348" t="s">
        <v>137</v>
      </c>
      <c r="C25" s="350"/>
      <c r="D25" s="527"/>
      <c r="E25" s="527"/>
    </row>
    <row r="26" spans="1:13" s="491" customFormat="1" ht="13.5" customHeight="1">
      <c r="A26" s="656" t="s">
        <v>45</v>
      </c>
      <c r="B26" s="659" t="s">
        <v>186</v>
      </c>
      <c r="C26" s="659" t="s">
        <v>94</v>
      </c>
      <c r="D26" s="662" t="s">
        <v>198</v>
      </c>
      <c r="E26" s="663"/>
      <c r="F26" s="663"/>
      <c r="G26" s="663"/>
      <c r="H26" s="665"/>
      <c r="I26" s="662" t="s">
        <v>182</v>
      </c>
      <c r="J26" s="663"/>
      <c r="K26" s="663"/>
      <c r="L26" s="663"/>
      <c r="M26" s="663"/>
    </row>
    <row r="27" spans="1:13" s="493" customFormat="1" ht="30" customHeight="1">
      <c r="A27" s="657"/>
      <c r="B27" s="660"/>
      <c r="C27" s="660"/>
      <c r="D27" s="650" t="s">
        <v>187</v>
      </c>
      <c r="E27" s="650" t="s">
        <v>188</v>
      </c>
      <c r="F27" s="654" t="s">
        <v>189</v>
      </c>
      <c r="G27" s="650" t="s">
        <v>190</v>
      </c>
      <c r="H27" s="650" t="s">
        <v>193</v>
      </c>
      <c r="I27" s="654" t="s">
        <v>187</v>
      </c>
      <c r="J27" s="650" t="s">
        <v>188</v>
      </c>
      <c r="K27" s="654" t="s">
        <v>189</v>
      </c>
      <c r="L27" s="650" t="s">
        <v>190</v>
      </c>
      <c r="M27" s="650" t="s">
        <v>194</v>
      </c>
    </row>
    <row r="28" spans="1:13" s="493" customFormat="1" ht="30" customHeight="1">
      <c r="A28" s="657"/>
      <c r="B28" s="660"/>
      <c r="C28" s="660"/>
      <c r="D28" s="651"/>
      <c r="E28" s="651"/>
      <c r="F28" s="655"/>
      <c r="G28" s="651"/>
      <c r="H28" s="651"/>
      <c r="I28" s="655"/>
      <c r="J28" s="651"/>
      <c r="K28" s="655"/>
      <c r="L28" s="651"/>
      <c r="M28" s="651"/>
    </row>
    <row r="29" spans="1:13" s="497" customFormat="1" ht="11.25" customHeight="1">
      <c r="A29" s="658"/>
      <c r="B29" s="661"/>
      <c r="C29" s="661"/>
      <c r="D29" s="496" t="s">
        <v>50</v>
      </c>
      <c r="E29" s="495" t="s">
        <v>10</v>
      </c>
      <c r="F29" s="495" t="s">
        <v>123</v>
      </c>
      <c r="G29" s="495" t="s">
        <v>14</v>
      </c>
      <c r="H29" s="495" t="s">
        <v>47</v>
      </c>
      <c r="I29" s="496" t="s">
        <v>50</v>
      </c>
      <c r="J29" s="495" t="s">
        <v>10</v>
      </c>
      <c r="K29" s="495" t="s">
        <v>123</v>
      </c>
      <c r="L29" s="495" t="s">
        <v>14</v>
      </c>
      <c r="M29" s="495" t="s">
        <v>47</v>
      </c>
    </row>
    <row r="30" spans="1:13" s="497" customFormat="1" ht="11.25" customHeight="1">
      <c r="A30" s="498"/>
      <c r="B30" s="492">
        <v>1</v>
      </c>
      <c r="C30" s="494">
        <f aca="true" t="shared" si="2" ref="C30:M30">B30+1</f>
        <v>2</v>
      </c>
      <c r="D30" s="494">
        <f t="shared" si="2"/>
        <v>3</v>
      </c>
      <c r="E30" s="494">
        <f t="shared" si="2"/>
        <v>4</v>
      </c>
      <c r="F30" s="494">
        <f t="shared" si="2"/>
        <v>5</v>
      </c>
      <c r="G30" s="494">
        <f t="shared" si="2"/>
        <v>6</v>
      </c>
      <c r="H30" s="494">
        <f t="shared" si="2"/>
        <v>7</v>
      </c>
      <c r="I30" s="494">
        <f t="shared" si="2"/>
        <v>8</v>
      </c>
      <c r="J30" s="494">
        <f t="shared" si="2"/>
        <v>9</v>
      </c>
      <c r="K30" s="494">
        <f t="shared" si="2"/>
        <v>10</v>
      </c>
      <c r="L30" s="494">
        <f t="shared" si="2"/>
        <v>11</v>
      </c>
      <c r="M30" s="494">
        <f t="shared" si="2"/>
        <v>12</v>
      </c>
    </row>
    <row r="31" spans="1:13" s="504" customFormat="1" ht="11.25" customHeight="1">
      <c r="A31" s="502">
        <v>1</v>
      </c>
      <c r="B31" s="520"/>
      <c r="C31" s="499"/>
      <c r="D31" s="501"/>
      <c r="E31" s="502"/>
      <c r="F31" s="502"/>
      <c r="G31" s="503"/>
      <c r="H31" s="503">
        <f>ROUND(E31*G31*F31/1000,5)</f>
        <v>0</v>
      </c>
      <c r="I31" s="501"/>
      <c r="J31" s="501"/>
      <c r="K31" s="502"/>
      <c r="L31" s="503"/>
      <c r="M31" s="503">
        <f>ROUND(J31*L31*K31/1000,5)</f>
        <v>0</v>
      </c>
    </row>
    <row r="32" spans="1:13" s="504" customFormat="1" ht="11.25" customHeight="1">
      <c r="A32" s="502"/>
      <c r="B32" s="520"/>
      <c r="C32" s="505"/>
      <c r="D32" s="500"/>
      <c r="E32" s="502"/>
      <c r="F32" s="502"/>
      <c r="G32" s="501"/>
      <c r="H32" s="503">
        <f>ROUND(E32*G32*F32/1000,5)</f>
        <v>0</v>
      </c>
      <c r="I32" s="501"/>
      <c r="J32" s="501"/>
      <c r="K32" s="502"/>
      <c r="L32" s="501"/>
      <c r="M32" s="503">
        <f>ROUND(J32*L32*K32/1000,5)</f>
        <v>0</v>
      </c>
    </row>
    <row r="33" spans="1:13" s="512" customFormat="1" ht="15" customHeight="1">
      <c r="A33" s="510"/>
      <c r="B33" s="507"/>
      <c r="C33" s="508">
        <f>C31+C32</f>
        <v>0</v>
      </c>
      <c r="D33" s="509">
        <f>SUM(D31:D32)</f>
        <v>0</v>
      </c>
      <c r="E33" s="508">
        <f>SUM(E31:E32)</f>
        <v>0</v>
      </c>
      <c r="F33" s="510"/>
      <c r="G33" s="511" t="e">
        <f>ROUND(H33/E33/F33*1000,5)</f>
        <v>#DIV/0!</v>
      </c>
      <c r="H33" s="508">
        <f>SUM(H31:H32)</f>
        <v>0</v>
      </c>
      <c r="I33" s="509">
        <f>SUM(I31:I32)</f>
        <v>0</v>
      </c>
      <c r="J33" s="508">
        <f>SUM(J31:J32)</f>
        <v>0</v>
      </c>
      <c r="K33" s="510"/>
      <c r="L33" s="511" t="e">
        <f>ROUND(M33/J33/K33*1000,5)</f>
        <v>#DIV/0!</v>
      </c>
      <c r="M33" s="508">
        <f>SUM(M31:M32)</f>
        <v>0</v>
      </c>
    </row>
    <row r="34" spans="1:12" s="515" customFormat="1" ht="9" customHeight="1">
      <c r="A34" s="513"/>
      <c r="B34" s="513"/>
      <c r="C34" s="514"/>
      <c r="F34" s="514"/>
      <c r="G34" s="514"/>
      <c r="L34" s="514"/>
    </row>
    <row r="35" spans="2:4" ht="14.25" customHeight="1">
      <c r="B35" s="348" t="s">
        <v>147</v>
      </c>
      <c r="C35" s="350"/>
      <c r="D35" s="527"/>
    </row>
    <row r="36" spans="1:13" s="512" customFormat="1" ht="3.75" customHeight="1">
      <c r="A36" s="522"/>
      <c r="B36" s="523"/>
      <c r="C36" s="524"/>
      <c r="D36" s="525"/>
      <c r="E36" s="524"/>
      <c r="G36" s="526"/>
      <c r="H36" s="524"/>
      <c r="I36" s="525"/>
      <c r="J36" s="524"/>
      <c r="L36" s="526"/>
      <c r="M36" s="524"/>
    </row>
    <row r="37" spans="1:13" s="491" customFormat="1" ht="18" customHeight="1">
      <c r="A37" s="656" t="s">
        <v>45</v>
      </c>
      <c r="B37" s="659" t="s">
        <v>186</v>
      </c>
      <c r="C37" s="659" t="s">
        <v>94</v>
      </c>
      <c r="D37" s="653" t="s">
        <v>199</v>
      </c>
      <c r="E37" s="653"/>
      <c r="F37" s="653"/>
      <c r="G37" s="653"/>
      <c r="H37" s="653"/>
      <c r="I37" s="662" t="s">
        <v>183</v>
      </c>
      <c r="J37" s="663"/>
      <c r="K37" s="663"/>
      <c r="L37" s="663"/>
      <c r="M37" s="663"/>
    </row>
    <row r="38" spans="1:13" s="493" customFormat="1" ht="30" customHeight="1">
      <c r="A38" s="657"/>
      <c r="B38" s="660"/>
      <c r="C38" s="660"/>
      <c r="D38" s="650" t="s">
        <v>187</v>
      </c>
      <c r="E38" s="650" t="s">
        <v>188</v>
      </c>
      <c r="F38" s="654" t="s">
        <v>189</v>
      </c>
      <c r="G38" s="650" t="s">
        <v>190</v>
      </c>
      <c r="H38" s="650" t="s">
        <v>193</v>
      </c>
      <c r="I38" s="654" t="s">
        <v>187</v>
      </c>
      <c r="J38" s="650" t="s">
        <v>188</v>
      </c>
      <c r="K38" s="654" t="s">
        <v>189</v>
      </c>
      <c r="L38" s="650" t="s">
        <v>190</v>
      </c>
      <c r="M38" s="650" t="s">
        <v>194</v>
      </c>
    </row>
    <row r="39" spans="1:13" s="493" customFormat="1" ht="30" customHeight="1">
      <c r="A39" s="657"/>
      <c r="B39" s="660"/>
      <c r="C39" s="660"/>
      <c r="D39" s="651"/>
      <c r="E39" s="651"/>
      <c r="F39" s="655"/>
      <c r="G39" s="651"/>
      <c r="H39" s="651"/>
      <c r="I39" s="655"/>
      <c r="J39" s="651"/>
      <c r="K39" s="655"/>
      <c r="L39" s="651"/>
      <c r="M39" s="651"/>
    </row>
    <row r="40" spans="1:13" s="497" customFormat="1" ht="12" customHeight="1">
      <c r="A40" s="658"/>
      <c r="B40" s="661"/>
      <c r="C40" s="661"/>
      <c r="D40" s="496" t="s">
        <v>50</v>
      </c>
      <c r="E40" s="495" t="s">
        <v>10</v>
      </c>
      <c r="F40" s="495" t="s">
        <v>123</v>
      </c>
      <c r="G40" s="495" t="s">
        <v>14</v>
      </c>
      <c r="H40" s="495" t="s">
        <v>47</v>
      </c>
      <c r="I40" s="496" t="s">
        <v>50</v>
      </c>
      <c r="J40" s="495" t="s">
        <v>10</v>
      </c>
      <c r="K40" s="495" t="s">
        <v>123</v>
      </c>
      <c r="L40" s="495" t="s">
        <v>14</v>
      </c>
      <c r="M40" s="495" t="s">
        <v>47</v>
      </c>
    </row>
    <row r="41" spans="1:13" s="497" customFormat="1" ht="8.25" customHeight="1">
      <c r="A41" s="498"/>
      <c r="B41" s="492">
        <v>1</v>
      </c>
      <c r="C41" s="494">
        <f>B41+1</f>
        <v>2</v>
      </c>
      <c r="D41" s="494">
        <f aca="true" t="shared" si="3" ref="D41:M41">C41+1</f>
        <v>3</v>
      </c>
      <c r="E41" s="494">
        <f t="shared" si="3"/>
        <v>4</v>
      </c>
      <c r="F41" s="494">
        <f t="shared" si="3"/>
        <v>5</v>
      </c>
      <c r="G41" s="494">
        <f t="shared" si="3"/>
        <v>6</v>
      </c>
      <c r="H41" s="494">
        <f t="shared" si="3"/>
        <v>7</v>
      </c>
      <c r="I41" s="494">
        <f t="shared" si="3"/>
        <v>8</v>
      </c>
      <c r="J41" s="494">
        <f t="shared" si="3"/>
        <v>9</v>
      </c>
      <c r="K41" s="494">
        <f t="shared" si="3"/>
        <v>10</v>
      </c>
      <c r="L41" s="494">
        <f t="shared" si="3"/>
        <v>11</v>
      </c>
      <c r="M41" s="494">
        <f t="shared" si="3"/>
        <v>12</v>
      </c>
    </row>
    <row r="42" spans="1:13" s="504" customFormat="1" ht="13.5" customHeight="1">
      <c r="A42" s="502">
        <v>1</v>
      </c>
      <c r="B42" s="520"/>
      <c r="C42" s="499"/>
      <c r="D42" s="501"/>
      <c r="E42" s="502"/>
      <c r="F42" s="502">
        <v>6</v>
      </c>
      <c r="G42" s="503">
        <v>0</v>
      </c>
      <c r="H42" s="503">
        <f>ROUND(E42*G42*F42/1000,5)</f>
        <v>0</v>
      </c>
      <c r="I42" s="501">
        <f>D42</f>
        <v>0</v>
      </c>
      <c r="J42" s="501">
        <f>E42</f>
        <v>0</v>
      </c>
      <c r="K42" s="502">
        <v>6</v>
      </c>
      <c r="L42" s="503">
        <f>G42</f>
        <v>0</v>
      </c>
      <c r="M42" s="503">
        <f>ROUND(J42*L42*K42/1000,5)</f>
        <v>0</v>
      </c>
    </row>
    <row r="43" spans="1:13" s="504" customFormat="1" ht="11.25" customHeight="1">
      <c r="A43" s="502"/>
      <c r="B43" s="520"/>
      <c r="C43" s="505"/>
      <c r="D43" s="500"/>
      <c r="E43" s="502"/>
      <c r="F43" s="502">
        <v>6</v>
      </c>
      <c r="G43" s="501"/>
      <c r="H43" s="503">
        <f>ROUND(E43*G43*F43/1000,5)</f>
        <v>0</v>
      </c>
      <c r="I43" s="501">
        <f>D43</f>
        <v>0</v>
      </c>
      <c r="J43" s="501">
        <f>E43</f>
        <v>0</v>
      </c>
      <c r="K43" s="502">
        <v>6</v>
      </c>
      <c r="L43" s="501"/>
      <c r="M43" s="503">
        <f>ROUND(J43*L43*K43/1000,5)</f>
        <v>0</v>
      </c>
    </row>
    <row r="44" spans="1:13" s="512" customFormat="1" ht="11.25" customHeight="1">
      <c r="A44" s="506"/>
      <c r="B44" s="521"/>
      <c r="C44" s="508">
        <f>C42+C43</f>
        <v>0</v>
      </c>
      <c r="D44" s="509">
        <f>SUM(D42:D43)</f>
        <v>0</v>
      </c>
      <c r="E44" s="508">
        <f>SUM(E42:E43)</f>
        <v>0</v>
      </c>
      <c r="F44" s="510">
        <v>6</v>
      </c>
      <c r="G44" s="511" t="e">
        <f>ROUND(H44/E44/F44*1000,5)</f>
        <v>#DIV/0!</v>
      </c>
      <c r="H44" s="508">
        <f>SUM(H42:H43)</f>
        <v>0</v>
      </c>
      <c r="I44" s="509">
        <f>SUM(I42:I43)</f>
        <v>0</v>
      </c>
      <c r="J44" s="508">
        <f>SUM(J42:J43)</f>
        <v>0</v>
      </c>
      <c r="K44" s="510">
        <v>6</v>
      </c>
      <c r="L44" s="511" t="e">
        <f>ROUND(M44/J44/K44*1000,5)</f>
        <v>#DIV/0!</v>
      </c>
      <c r="M44" s="508">
        <f>SUM(M42:M43)</f>
        <v>0</v>
      </c>
    </row>
    <row r="46" spans="2:4" s="519" customFormat="1" ht="17.25" customHeight="1">
      <c r="B46" s="110" t="s">
        <v>33</v>
      </c>
      <c r="C46" s="307"/>
      <c r="D46" s="307"/>
    </row>
    <row r="47" spans="2:7" s="519" customFormat="1" ht="12.75" customHeight="1">
      <c r="B47" s="111" t="s">
        <v>64</v>
      </c>
      <c r="F47" s="308" t="s">
        <v>66</v>
      </c>
      <c r="G47" s="309"/>
    </row>
    <row r="48" spans="2:4" s="519" customFormat="1" ht="18.75" customHeight="1">
      <c r="B48" s="111"/>
      <c r="C48" s="309"/>
      <c r="D48" s="309"/>
    </row>
    <row r="49" spans="2:4" s="519" customFormat="1" ht="15" customHeight="1">
      <c r="B49" s="111" t="s">
        <v>65</v>
      </c>
      <c r="C49" s="314"/>
      <c r="D49" s="314"/>
    </row>
  </sheetData>
  <sheetProtection/>
  <mergeCells count="64">
    <mergeCell ref="I6:M6"/>
    <mergeCell ref="D38:D39"/>
    <mergeCell ref="D7:D8"/>
    <mergeCell ref="E7:E8"/>
    <mergeCell ref="F7:F8"/>
    <mergeCell ref="A2:M2"/>
    <mergeCell ref="A3:M3"/>
    <mergeCell ref="A4:M4"/>
    <mergeCell ref="A6:A9"/>
    <mergeCell ref="B6:B9"/>
    <mergeCell ref="C6:C9"/>
    <mergeCell ref="D6:H6"/>
    <mergeCell ref="J7:J8"/>
    <mergeCell ref="K7:K8"/>
    <mergeCell ref="L7:L8"/>
    <mergeCell ref="M7:M8"/>
    <mergeCell ref="G7:G8"/>
    <mergeCell ref="H7:H8"/>
    <mergeCell ref="F17:F18"/>
    <mergeCell ref="G17:G18"/>
    <mergeCell ref="H17:H18"/>
    <mergeCell ref="A16:A19"/>
    <mergeCell ref="B16:B19"/>
    <mergeCell ref="C16:C19"/>
    <mergeCell ref="D16:H16"/>
    <mergeCell ref="D17:D18"/>
    <mergeCell ref="A26:A29"/>
    <mergeCell ref="B26:B29"/>
    <mergeCell ref="C26:C29"/>
    <mergeCell ref="D26:H26"/>
    <mergeCell ref="I26:M26"/>
    <mergeCell ref="J17:J18"/>
    <mergeCell ref="K17:K18"/>
    <mergeCell ref="I17:I18"/>
    <mergeCell ref="L17:L18"/>
    <mergeCell ref="E17:E18"/>
    <mergeCell ref="A37:A40"/>
    <mergeCell ref="B37:B40"/>
    <mergeCell ref="C37:C40"/>
    <mergeCell ref="D37:H37"/>
    <mergeCell ref="I37:M37"/>
    <mergeCell ref="I27:I28"/>
    <mergeCell ref="J27:J28"/>
    <mergeCell ref="F27:F28"/>
    <mergeCell ref="D27:D28"/>
    <mergeCell ref="E27:E28"/>
    <mergeCell ref="E38:E39"/>
    <mergeCell ref="F38:F39"/>
    <mergeCell ref="G38:G39"/>
    <mergeCell ref="H38:H39"/>
    <mergeCell ref="K27:K28"/>
    <mergeCell ref="L27:L28"/>
    <mergeCell ref="G27:G28"/>
    <mergeCell ref="H27:H28"/>
    <mergeCell ref="M38:M39"/>
    <mergeCell ref="I1:M1"/>
    <mergeCell ref="I16:M16"/>
    <mergeCell ref="J38:J39"/>
    <mergeCell ref="K38:K39"/>
    <mergeCell ref="I38:I39"/>
    <mergeCell ref="L38:L39"/>
    <mergeCell ref="M27:M28"/>
    <mergeCell ref="M17:M18"/>
    <mergeCell ref="I7:I8"/>
  </mergeCells>
  <printOptions/>
  <pageMargins left="0.1968503937007874" right="0.15748031496062992" top="0.39" bottom="0.31496062992125984" header="0.56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Кобеза А.В.</cp:lastModifiedBy>
  <cp:lastPrinted>2021-05-24T04:52:57Z</cp:lastPrinted>
  <dcterms:created xsi:type="dcterms:W3CDTF">2006-02-15T04:07:14Z</dcterms:created>
  <dcterms:modified xsi:type="dcterms:W3CDTF">2021-05-24T04:53:01Z</dcterms:modified>
  <cp:category/>
  <cp:version/>
  <cp:contentType/>
  <cp:contentStatus/>
</cp:coreProperties>
</file>