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УПРАВЛЕНИЕ ДЕЛАМИ\УПРАВЛЕНИЕ ДЕЛАМИ 2024\!!!! МУНИЦИПАЛЬНЫЕ ПРОГРАММЫ НА 2025- 2027 ГОДЫ\729-п от 08.11.2024 11 комфортная среда 2025 год\"/>
    </mc:Choice>
  </mc:AlternateContent>
  <bookViews>
    <workbookView xWindow="0" yWindow="0" windowWidth="28800" windowHeight="12435" tabRatio="752" activeTab="13"/>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пр 9 к МП" sheetId="3" r:id="rId12"/>
    <sheet name="пр 10 к МП" sheetId="5" r:id="rId13"/>
    <sheet name="пр 11 к МП" sheetId="6" r:id="rId14"/>
  </sheets>
  <definedNames>
    <definedName name="_xlnm._FilterDatabase" localSheetId="2" hidden="1">'пр 2 к ПП1'!$A$7:$M$17</definedName>
    <definedName name="_xlnm._FilterDatabase" localSheetId="4" hidden="1">'пр 2 к ПП2'!$A$7:$M$14</definedName>
    <definedName name="_xlnm._FilterDatabase" localSheetId="6" hidden="1">'пр 2 к ПП3'!$A$7:$M$11</definedName>
    <definedName name="_xlnm._FilterDatabase" localSheetId="8" hidden="1">'пр 2 к ПП4'!$A$6:$M$42</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2">'пр 10 к МП'!$11:$13</definedName>
    <definedName name="_xlnm.Print_Titles" localSheetId="13">'пр 11 к МП'!$12:$14</definedName>
    <definedName name="_xlnm.Print_Titles" localSheetId="11">'пр 9 к МП'!$11:$12</definedName>
    <definedName name="_xlnm.Print_Area" localSheetId="1">'пр 1 к ПП1'!$A$1:$R$14</definedName>
    <definedName name="_xlnm.Print_Area" localSheetId="3">'пр 1 к ПП2'!$A$1:$R$14</definedName>
    <definedName name="_xlnm.Print_Area" localSheetId="12">'пр 10 к МП'!$A$1:$M$41</definedName>
    <definedName name="_xlnm.Print_Area" localSheetId="13">'пр 11 к МП'!$A$1:$S$70</definedName>
    <definedName name="_xlnm.Print_Area" localSheetId="2">'пр 2 к ПП1'!$A$1:$M$18</definedName>
    <definedName name="_xlnm.Print_Area" localSheetId="4">'пр 2 к ПП2'!$A$1:$M$17</definedName>
    <definedName name="_xlnm.Print_Area" localSheetId="6">'пр 2 к ПП3'!$A$1:$M$13</definedName>
    <definedName name="_xlnm.Print_Area" localSheetId="8">'пр 2 к ПП4'!$A$1:$N$42</definedName>
    <definedName name="_xlnm.Print_Area" localSheetId="9">'пр 7 ОМ'!$A$1:$I$19</definedName>
    <definedName name="_xlnm.Print_Area" localSheetId="11">'пр 9 к МП'!$A$1:$E$30</definedName>
    <definedName name="_xlnm.Print_Area" localSheetId="0">'пр к пасп'!$A$1:$S$24</definedName>
  </definedNames>
  <calcPr calcId="152511"/>
</workbook>
</file>

<file path=xl/calcChain.xml><?xml version="1.0" encoding="utf-8"?>
<calcChain xmlns="http://schemas.openxmlformats.org/spreadsheetml/2006/main">
  <c r="L14" i="15" l="1"/>
  <c r="L13" i="15"/>
  <c r="L16" i="15" s="1"/>
  <c r="L12" i="15"/>
  <c r="J16" i="15"/>
  <c r="Q33" i="6" s="1"/>
  <c r="Q19" i="6" s="1"/>
  <c r="Q15" i="6" s="1"/>
  <c r="K16" i="15"/>
  <c r="I16" i="15"/>
  <c r="L12" i="8"/>
  <c r="K26" i="5"/>
  <c r="L26" i="5"/>
  <c r="J26" i="5"/>
  <c r="Q17" i="6"/>
  <c r="R17" i="6"/>
  <c r="P17" i="6"/>
  <c r="Q26" i="6"/>
  <c r="Q46" i="6"/>
  <c r="Q18" i="6" s="1"/>
  <c r="R46" i="6"/>
  <c r="R18" i="6" s="1"/>
  <c r="P46" i="6"/>
  <c r="P18" i="6" s="1"/>
  <c r="Q47" i="6"/>
  <c r="R47" i="6"/>
  <c r="P47" i="6"/>
  <c r="J42" i="17"/>
  <c r="K42" i="17"/>
  <c r="I42" i="17"/>
  <c r="M38" i="5"/>
  <c r="M29" i="5"/>
  <c r="S16" i="6"/>
  <c r="S23" i="6"/>
  <c r="S24" i="6"/>
  <c r="S25" i="6"/>
  <c r="S27" i="6"/>
  <c r="S28" i="6"/>
  <c r="S30" i="6"/>
  <c r="S31" i="6"/>
  <c r="S32" i="6"/>
  <c r="S34" i="6"/>
  <c r="S35" i="6"/>
  <c r="S37" i="6"/>
  <c r="S38" i="6"/>
  <c r="S39" i="6"/>
  <c r="S40" i="6"/>
  <c r="S41" i="6"/>
  <c r="S42" i="6"/>
  <c r="S44" i="6"/>
  <c r="S45" i="6"/>
  <c r="S48" i="6"/>
  <c r="S49" i="6"/>
  <c r="S51" i="6"/>
  <c r="S52" i="6"/>
  <c r="S53" i="6"/>
  <c r="S54" i="6"/>
  <c r="S55" i="6"/>
  <c r="S56" i="6"/>
  <c r="S58" i="6"/>
  <c r="S59" i="6"/>
  <c r="S60" i="6"/>
  <c r="S61" i="6"/>
  <c r="S62" i="6"/>
  <c r="S63" i="6"/>
  <c r="S65" i="6"/>
  <c r="S66" i="6"/>
  <c r="S67" i="6"/>
  <c r="S69" i="6"/>
  <c r="Q68" i="6"/>
  <c r="Q64" i="6" s="1"/>
  <c r="K41" i="5" s="1"/>
  <c r="Q57" i="6"/>
  <c r="Q50" i="6"/>
  <c r="Q36" i="6"/>
  <c r="Q22" i="6"/>
  <c r="K22" i="5" s="1"/>
  <c r="Q21" i="6"/>
  <c r="Q20" i="6"/>
  <c r="K36" i="5"/>
  <c r="K27" i="5"/>
  <c r="K25" i="5"/>
  <c r="K21" i="5"/>
  <c r="K18" i="5" s="1"/>
  <c r="K16" i="5"/>
  <c r="M20" i="23"/>
  <c r="M16" i="23"/>
  <c r="M12" i="23"/>
  <c r="K21" i="23"/>
  <c r="K17" i="23"/>
  <c r="K13" i="23"/>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11" i="17"/>
  <c r="L12" i="16"/>
  <c r="J13" i="16"/>
  <c r="L15" i="15"/>
  <c r="L13" i="8"/>
  <c r="L14" i="8"/>
  <c r="L15" i="8"/>
  <c r="L16" i="8"/>
  <c r="L17" i="8"/>
  <c r="J18" i="8"/>
  <c r="O47" i="6"/>
  <c r="H42" i="17"/>
  <c r="K23" i="5" l="1"/>
  <c r="S17" i="6"/>
  <c r="S46" i="6"/>
  <c r="S47" i="6"/>
  <c r="Q29" i="6"/>
  <c r="Q43" i="6"/>
  <c r="K32" i="5" s="1"/>
  <c r="F19" i="6"/>
  <c r="G19" i="6"/>
  <c r="H19" i="6"/>
  <c r="I19" i="6"/>
  <c r="J19" i="6"/>
  <c r="K19" i="6"/>
  <c r="L19" i="6"/>
  <c r="M19" i="6"/>
  <c r="E17" i="6"/>
  <c r="E19" i="6"/>
  <c r="F18" i="6"/>
  <c r="G18" i="6"/>
  <c r="H18" i="6"/>
  <c r="I18" i="6"/>
  <c r="J18" i="6"/>
  <c r="K18" i="6"/>
  <c r="L18" i="6"/>
  <c r="M18" i="6"/>
  <c r="N18" i="6"/>
  <c r="E18" i="6"/>
  <c r="F17" i="6"/>
  <c r="G17" i="6"/>
  <c r="H17" i="6"/>
  <c r="I17" i="6"/>
  <c r="J17" i="6"/>
  <c r="K17" i="6"/>
  <c r="L17" i="6"/>
  <c r="M17" i="6"/>
  <c r="N17" i="6"/>
  <c r="O17" i="6"/>
  <c r="I22" i="6"/>
  <c r="G21" i="6"/>
  <c r="N43" i="6" l="1"/>
  <c r="N26" i="6"/>
  <c r="N19" i="6" s="1"/>
  <c r="M64" i="6"/>
  <c r="M50" i="6"/>
  <c r="M36" i="6"/>
  <c r="M21" i="6"/>
  <c r="M20" i="6"/>
  <c r="M14" i="6"/>
  <c r="J21" i="5"/>
  <c r="L21" i="5"/>
  <c r="L18" i="5" s="1"/>
  <c r="I21" i="5"/>
  <c r="I18" i="5" s="1"/>
  <c r="S70" i="6"/>
  <c r="M20" i="5"/>
  <c r="M24" i="5"/>
  <c r="M28" i="5"/>
  <c r="M31" i="5"/>
  <c r="M34" i="5"/>
  <c r="M37" i="5"/>
  <c r="M40" i="5"/>
  <c r="J18" i="5" l="1"/>
  <c r="M18" i="5" s="1"/>
  <c r="M21" i="5"/>
  <c r="M15" i="6"/>
  <c r="L42" i="17"/>
  <c r="H18" i="8"/>
  <c r="O26" i="6" s="1"/>
  <c r="K18" i="8"/>
  <c r="O46" i="6"/>
  <c r="O18" i="6" s="1"/>
  <c r="I26" i="5"/>
  <c r="M26" i="5"/>
  <c r="I25" i="5"/>
  <c r="J25" i="5"/>
  <c r="L25" i="5"/>
  <c r="I18" i="8"/>
  <c r="R33" i="6"/>
  <c r="R68" i="6"/>
  <c r="R64" i="6" s="1"/>
  <c r="L41" i="5" s="1"/>
  <c r="R57" i="6"/>
  <c r="R50" i="6"/>
  <c r="L35" i="5" s="1"/>
  <c r="L33" i="5" s="1"/>
  <c r="R36" i="6"/>
  <c r="R21" i="6"/>
  <c r="R20" i="6"/>
  <c r="L36" i="5"/>
  <c r="L27" i="5"/>
  <c r="L21" i="23"/>
  <c r="L17" i="23"/>
  <c r="L13" i="23"/>
  <c r="K13" i="16"/>
  <c r="L13" i="16"/>
  <c r="O68" i="6"/>
  <c r="K39" i="5" s="1"/>
  <c r="P68" i="6"/>
  <c r="S68" i="6" s="1"/>
  <c r="R22" i="6" l="1"/>
  <c r="L22" i="5" s="1"/>
  <c r="R26" i="6"/>
  <c r="R19" i="6" s="1"/>
  <c r="R15" i="6" s="1"/>
  <c r="P22" i="6"/>
  <c r="S22" i="6" s="1"/>
  <c r="P26" i="6"/>
  <c r="S26" i="6" s="1"/>
  <c r="M25" i="5"/>
  <c r="J22" i="5"/>
  <c r="M22" i="5" s="1"/>
  <c r="S18" i="6"/>
  <c r="L16" i="5"/>
  <c r="L18" i="8"/>
  <c r="I23" i="5"/>
  <c r="O22" i="6"/>
  <c r="R43" i="6"/>
  <c r="L32" i="5" s="1"/>
  <c r="P43" i="6"/>
  <c r="O43" i="6"/>
  <c r="K30" i="5" s="1"/>
  <c r="L23" i="5"/>
  <c r="J32" i="5" l="1"/>
  <c r="M32" i="5" s="1"/>
  <c r="S43" i="6"/>
  <c r="I32" i="5"/>
  <c r="R29" i="6"/>
  <c r="J21" i="23"/>
  <c r="I21" i="23"/>
  <c r="H21" i="23"/>
  <c r="J17" i="23"/>
  <c r="I17" i="23"/>
  <c r="H17" i="23"/>
  <c r="I13" i="23"/>
  <c r="J13" i="23"/>
  <c r="H13" i="23"/>
  <c r="M13" i="23"/>
  <c r="I22" i="5"/>
  <c r="N20" i="5"/>
  <c r="N24" i="5"/>
  <c r="N28" i="5"/>
  <c r="N29" i="5"/>
  <c r="N31" i="5"/>
  <c r="N34" i="5"/>
  <c r="N40" i="5"/>
  <c r="E20" i="6"/>
  <c r="E15" i="6" s="1"/>
  <c r="F20" i="6"/>
  <c r="F21" i="6"/>
  <c r="G20" i="6"/>
  <c r="G15" i="6" s="1"/>
  <c r="P64" i="6"/>
  <c r="O64" i="6"/>
  <c r="N64" i="6"/>
  <c r="L64" i="6"/>
  <c r="H64" i="6"/>
  <c r="G64" i="6"/>
  <c r="F64" i="6"/>
  <c r="E64" i="6"/>
  <c r="I64" i="6"/>
  <c r="J64" i="6"/>
  <c r="K64" i="6"/>
  <c r="L43" i="6"/>
  <c r="K43" i="6"/>
  <c r="J43" i="6"/>
  <c r="I43" i="6"/>
  <c r="H43" i="6"/>
  <c r="G43" i="6"/>
  <c r="F43" i="6"/>
  <c r="E43" i="6"/>
  <c r="U70" i="6"/>
  <c r="U69" i="6"/>
  <c r="U68" i="6"/>
  <c r="U67" i="6"/>
  <c r="U66" i="6"/>
  <c r="U65" i="6"/>
  <c r="I20" i="6"/>
  <c r="I15" i="6" s="1"/>
  <c r="J20" i="6"/>
  <c r="J15" i="6" s="1"/>
  <c r="K20" i="6"/>
  <c r="K15" i="6" s="1"/>
  <c r="L20" i="6"/>
  <c r="L15" i="6" s="1"/>
  <c r="A9" i="7"/>
  <c r="A10" i="18"/>
  <c r="J22" i="6"/>
  <c r="K22" i="6"/>
  <c r="L22" i="6"/>
  <c r="H22" i="6"/>
  <c r="I36" i="6"/>
  <c r="J36" i="6"/>
  <c r="K36" i="6"/>
  <c r="L36" i="6"/>
  <c r="H36" i="6"/>
  <c r="I50" i="6"/>
  <c r="J50" i="6"/>
  <c r="K50" i="6"/>
  <c r="L50" i="6"/>
  <c r="I57" i="6"/>
  <c r="J57" i="6"/>
  <c r="K57" i="6"/>
  <c r="L57" i="6"/>
  <c r="H57" i="6"/>
  <c r="O57" i="6"/>
  <c r="P57" i="6"/>
  <c r="S57" i="6" s="1"/>
  <c r="U63" i="6"/>
  <c r="U62" i="6"/>
  <c r="U60" i="6"/>
  <c r="U59" i="6"/>
  <c r="U58" i="6"/>
  <c r="G57" i="6"/>
  <c r="F57" i="6"/>
  <c r="E57" i="6"/>
  <c r="I36" i="5"/>
  <c r="I16" i="5" s="1"/>
  <c r="J36" i="5"/>
  <c r="N14" i="6"/>
  <c r="I12" i="6"/>
  <c r="J12" i="6" s="1"/>
  <c r="K12" i="6" s="1"/>
  <c r="L12" i="6" s="1"/>
  <c r="U16" i="6"/>
  <c r="U23" i="6"/>
  <c r="U24" i="6"/>
  <c r="U25" i="6"/>
  <c r="U27" i="6"/>
  <c r="U28" i="6"/>
  <c r="U30" i="6"/>
  <c r="U31" i="6"/>
  <c r="U32" i="6"/>
  <c r="U35" i="6"/>
  <c r="U37" i="6"/>
  <c r="U38" i="6"/>
  <c r="U39" i="6"/>
  <c r="U40" i="6"/>
  <c r="U41" i="6"/>
  <c r="U42" i="6"/>
  <c r="U44" i="6"/>
  <c r="U45" i="6"/>
  <c r="U48" i="6"/>
  <c r="U49" i="6"/>
  <c r="U51" i="6"/>
  <c r="U52" i="6"/>
  <c r="U54" i="6"/>
  <c r="U55" i="6"/>
  <c r="U56" i="6"/>
  <c r="I29" i="6"/>
  <c r="J29" i="6"/>
  <c r="K29" i="6"/>
  <c r="L29" i="6"/>
  <c r="N15" i="5"/>
  <c r="O12" i="2"/>
  <c r="L15" i="16"/>
  <c r="O50" i="6"/>
  <c r="K35" i="5" s="1"/>
  <c r="K33" i="5" s="1"/>
  <c r="N50" i="6"/>
  <c r="O36" i="6"/>
  <c r="N36" i="6"/>
  <c r="O21" i="6"/>
  <c r="N21" i="6"/>
  <c r="I27" i="5"/>
  <c r="H50" i="6"/>
  <c r="P50" i="6"/>
  <c r="G50" i="6"/>
  <c r="F50" i="6"/>
  <c r="E50" i="6"/>
  <c r="J27" i="5"/>
  <c r="P21" i="6"/>
  <c r="S21" i="6" s="1"/>
  <c r="P36" i="6"/>
  <c r="S36" i="6" s="1"/>
  <c r="H29" i="6"/>
  <c r="H20" i="6"/>
  <c r="H15" i="6" s="1"/>
  <c r="B12" i="20"/>
  <c r="A10" i="7"/>
  <c r="G22" i="6"/>
  <c r="B21" i="20"/>
  <c r="B20" i="20"/>
  <c r="B19" i="20"/>
  <c r="B18" i="20"/>
  <c r="B17" i="20"/>
  <c r="B16" i="20"/>
  <c r="B15" i="20"/>
  <c r="B14" i="20"/>
  <c r="A11" i="20"/>
  <c r="A10" i="20"/>
  <c r="G36" i="6"/>
  <c r="F36" i="6"/>
  <c r="E36" i="6"/>
  <c r="H15" i="16"/>
  <c r="I15" i="16"/>
  <c r="G29" i="6"/>
  <c r="F29" i="6"/>
  <c r="E29" i="6"/>
  <c r="F22" i="6"/>
  <c r="E22" i="6"/>
  <c r="A11" i="19"/>
  <c r="A11" i="18"/>
  <c r="H13" i="16"/>
  <c r="H16" i="16" s="1"/>
  <c r="I13" i="16"/>
  <c r="I16" i="16" s="1"/>
  <c r="C43" i="6"/>
  <c r="C36" i="6"/>
  <c r="C29" i="6"/>
  <c r="C22" i="6"/>
  <c r="C15" i="6"/>
  <c r="E26" i="5"/>
  <c r="E22" i="5"/>
  <c r="N20" i="6"/>
  <c r="N15" i="6" s="1"/>
  <c r="H16" i="15"/>
  <c r="O20" i="6"/>
  <c r="P20" i="6"/>
  <c r="S20" i="6" s="1"/>
  <c r="U53" i="6"/>
  <c r="U34" i="6"/>
  <c r="U61" i="6"/>
  <c r="M27" i="5" l="1"/>
  <c r="J35" i="5"/>
  <c r="S50" i="6"/>
  <c r="F15" i="6"/>
  <c r="M16" i="5"/>
  <c r="J16" i="5"/>
  <c r="J41" i="5"/>
  <c r="M41" i="5" s="1"/>
  <c r="S64" i="6"/>
  <c r="P33" i="6"/>
  <c r="P19" i="6" s="1"/>
  <c r="P15" i="6" s="1"/>
  <c r="K17" i="5"/>
  <c r="K14" i="5" s="1"/>
  <c r="K19" i="5"/>
  <c r="I35" i="5"/>
  <c r="I33" i="5" s="1"/>
  <c r="I41" i="5"/>
  <c r="N41" i="5" s="1"/>
  <c r="M36" i="5"/>
  <c r="N27" i="5"/>
  <c r="U50" i="6"/>
  <c r="O33" i="6"/>
  <c r="O19" i="6" s="1"/>
  <c r="O15" i="6" s="1"/>
  <c r="I19" i="5"/>
  <c r="U17" i="6"/>
  <c r="M21" i="23"/>
  <c r="L39" i="5"/>
  <c r="I30" i="5"/>
  <c r="J23" i="5"/>
  <c r="L16" i="16"/>
  <c r="U36" i="6"/>
  <c r="U47" i="6"/>
  <c r="U20" i="6"/>
  <c r="U57" i="6"/>
  <c r="U64" i="6"/>
  <c r="U46" i="6"/>
  <c r="U21" i="6"/>
  <c r="N26" i="5"/>
  <c r="N25" i="5"/>
  <c r="M17" i="23"/>
  <c r="J30" i="5"/>
  <c r="J39" i="5" l="1"/>
  <c r="J17" i="5" s="1"/>
  <c r="J33" i="5"/>
  <c r="M33" i="5" s="1"/>
  <c r="M35" i="5"/>
  <c r="P29" i="6"/>
  <c r="S29" i="6" s="1"/>
  <c r="S33" i="6"/>
  <c r="I39" i="5"/>
  <c r="M39" i="5" s="1"/>
  <c r="N39" i="5" s="1"/>
  <c r="N35" i="5"/>
  <c r="U33" i="6"/>
  <c r="M23" i="5"/>
  <c r="N23" i="5" s="1"/>
  <c r="M30" i="5"/>
  <c r="O29" i="6"/>
  <c r="U18" i="6"/>
  <c r="U43" i="6"/>
  <c r="L30" i="5"/>
  <c r="L17" i="5" s="1"/>
  <c r="L14" i="5" s="1"/>
  <c r="U26" i="6"/>
  <c r="N16" i="5"/>
  <c r="N33" i="5" l="1"/>
  <c r="S15" i="6"/>
  <c r="S19" i="6"/>
  <c r="J14" i="5"/>
  <c r="M17" i="5"/>
  <c r="I17" i="5"/>
  <c r="I14" i="5" s="1"/>
  <c r="U29" i="6"/>
  <c r="N30" i="5"/>
  <c r="N32" i="5"/>
  <c r="J19" i="5"/>
  <c r="U22" i="6"/>
  <c r="U19" i="6"/>
  <c r="U15" i="6" l="1"/>
  <c r="M19" i="5"/>
  <c r="N19" i="5" s="1"/>
  <c r="L19" i="5"/>
  <c r="M14" i="5" l="1"/>
  <c r="N14" i="5" s="1"/>
  <c r="N22" i="5"/>
  <c r="N17" i="5" l="1"/>
</calcChain>
</file>

<file path=xl/sharedStrings.xml><?xml version="1.0" encoding="utf-8"?>
<sst xmlns="http://schemas.openxmlformats.org/spreadsheetml/2006/main" count="918" uniqueCount="314">
  <si>
    <t>ИНФОРМАЦИЯ</t>
  </si>
  <si>
    <t>ПЕРЕЧЕНЬ</t>
  </si>
  <si>
    <t>Единица измерения</t>
  </si>
  <si>
    <t>1.1.</t>
  </si>
  <si>
    <t>Цели, целевые показатели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</si>
  <si>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</si>
  <si>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</si>
  <si>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</si>
  <si>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</si>
  <si>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</si>
  <si>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</si>
  <si>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</si>
  <si>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</si>
  <si>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</si>
  <si>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</si>
  <si>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</si>
  <si>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</si>
  <si>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</si>
  <si>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</si>
  <si>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</si>
  <si>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</si>
  <si>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</si>
  <si>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</si>
  <si>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</si>
  <si>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</si>
  <si>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</si>
  <si>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</si>
  <si>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</si>
  <si>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</si>
  <si>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</si>
  <si>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</si>
  <si>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</si>
  <si>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</si>
  <si>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</si>
  <si>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</si>
  <si>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</si>
  <si>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</si>
  <si>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</si>
  <si>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</si>
  <si>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</si>
  <si>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</si>
  <si>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</si>
  <si>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</si>
  <si>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</si>
  <si>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</si>
  <si>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</si>
  <si>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</si>
  <si>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</si>
  <si>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</si>
  <si>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</si>
  <si>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</si>
  <si>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</si>
  <si>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</si>
  <si>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</si>
  <si>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</si>
  <si>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</si>
  <si>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</si>
  <si>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</si>
  <si>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</si>
  <si>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</si>
  <si>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</si>
  <si>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</si>
  <si>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</si>
  <si>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</si>
  <si>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</si>
  <si>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</si>
  <si>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</si>
  <si>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</si>
  <si>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</si>
  <si>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</si>
  <si>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</si>
  <si>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</si>
  <si>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</si>
  <si>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</si>
  <si>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</si>
  <si>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</si>
  <si>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</si>
  <si>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</si>
  <si>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</si>
  <si>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</si>
  <si>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</si>
  <si>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</si>
  <si>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</si>
  <si>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</si>
  <si>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</si>
  <si>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</si>
  <si>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</si>
  <si>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</si>
  <si>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</si>
  <si>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</si>
  <si>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</si>
  <si>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</si>
  <si>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</si>
  <si>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</si>
  <si>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</si>
  <si>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</si>
  <si>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</si>
  <si>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</si>
  <si>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</si>
  <si>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</si>
  <si>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</si>
  <si>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</si>
  <si>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</si>
  <si>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</si>
  <si>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</si>
  <si>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</si>
  <si>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</si>
  <si>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</si>
  <si>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</si>
  <si>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</si>
  <si>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</si>
  <si>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</si>
  <si>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</si>
  <si>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</si>
  <si>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</si>
  <si>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</si>
  <si>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</si>
  <si>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</si>
  <si>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</si>
  <si>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</si>
  <si>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</si>
  <si>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</si>
  <si>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</si>
  <si>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</si>
  <si>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</si>
  <si>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</si>
  <si>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</si>
  <si>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</si>
  <si>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</si>
  <si>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</si>
  <si>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</si>
  <si>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чел.</t>
  </si>
  <si>
    <t>голова оленя</t>
  </si>
  <si>
    <t>Цель. Улучшение жилищно-бытовых условий населения проживающего на территории Туруханского района;</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</si>
  <si>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</si>
  <si>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</si>
  <si>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</si>
  <si>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</si>
  <si>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</si>
  <si>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</si>
  <si>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</si>
  <si>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</si>
  <si>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</si>
  <si>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</si>
  <si>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</si>
  <si>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</si>
  <si>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</si>
  <si>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</si>
  <si>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</si>
  <si>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</si>
  <si>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</si>
  <si>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</si>
  <si>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</si>
  <si>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и значения показателей результативности подпрограммы  4 
«Обеспечение условий реализации программы и прочие мероприятия»</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</si>
  <si>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</si>
  <si>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</si>
  <si>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</si>
  <si>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</si>
  <si>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</si>
  <si>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</si>
  <si>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</si>
  <si>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</si>
  <si>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</si>
  <si>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</si>
  <si>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</si>
  <si>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</si>
  <si>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</si>
  <si>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</si>
  <si>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</si>
  <si>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</si>
  <si>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</si>
  <si>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</si>
  <si>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</si>
  <si>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</si>
  <si>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</si>
  <si>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</si>
  <si>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</si>
  <si>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</si>
  <si>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</si>
  <si>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</si>
  <si>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</si>
  <si>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</si>
  <si>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</si>
  <si>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</si>
  <si>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</si>
  <si>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</si>
  <si>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</si>
  <si>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</si>
  <si>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</si>
  <si>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</si>
  <si>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</si>
  <si>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</si>
  <si>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</si>
  <si>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</si>
  <si>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</si>
  <si>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</si>
  <si>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</si>
  <si>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</si>
  <si>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</si>
  <si>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</si>
  <si>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</si>
  <si>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</si>
  <si>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</si>
  <si>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</si>
  <si>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</si>
  <si>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</si>
  <si>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</si>
  <si>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</si>
  <si>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</si>
  <si>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</si>
  <si>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</si>
  <si>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</si>
  <si>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</si>
  <si>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</si>
  <si>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</si>
  <si>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</si>
  <si>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</si>
  <si>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</si>
  <si>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</si>
  <si>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</si>
  <si>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</si>
  <si>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</si>
  <si>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</si>
  <si>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</si>
  <si>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</si>
  <si>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</si>
  <si>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</si>
  <si>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</si>
  <si>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</si>
  <si>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</si>
  <si>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</si>
  <si>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</si>
  <si>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</si>
  <si>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</si>
  <si>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</si>
  <si>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</si>
  <si>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</si>
  <si>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</si>
  <si>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</si>
  <si>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</si>
  <si>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</si>
  <si>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</si>
  <si>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</si>
  <si>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</si>
  <si>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</si>
  <si>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</si>
  <si>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</si>
  <si>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</si>
  <si>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</si>
  <si>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</si>
  <si>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</si>
  <si>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</si>
  <si>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</si>
  <si>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</si>
  <si>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</si>
  <si>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</si>
  <si>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</si>
  <si>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</si>
  <si>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</si>
  <si>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</si>
  <si>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1.5</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</si>
  <si>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</si>
  <si>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</si>
  <si>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</si>
  <si>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</si>
  <si>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</si>
  <si>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</si>
  <si>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</si>
  <si>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</si>
  <si>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</si>
  <si>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</si>
  <si>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</si>
  <si>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</si>
  <si>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</si>
  <si>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</si>
  <si>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</si>
  <si>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</si>
  <si>
    <t>Управление ЖКХ и строительства администрации Туруханского района</t>
  </si>
  <si>
    <t>1.21.</t>
  </si>
  <si>
    <t>2026 год</t>
  </si>
  <si>
    <t>не                                                                 менеее                  2</t>
  </si>
  <si>
    <t>не                                                     менеее                  2</t>
  </si>
  <si>
    <t>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t>
  </si>
  <si>
    <t>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t>
  </si>
  <si>
    <t>Да -1,              Нет-0.</t>
  </si>
  <si>
    <t>кол-во населенных пунктов.</t>
  </si>
  <si>
    <t>Озеленение межселенной территории Туруханского района</t>
  </si>
  <si>
    <t>Озеленение межселенной территории</t>
  </si>
  <si>
    <t>Организация и содержание мест захоронения в  населенных пунктах межселенной территории.</t>
  </si>
  <si>
    <t xml:space="preserve">Снижение потребления электроэнергии для нужд уличного освещения, за счет с установки энергосберегающих светильников и приборов учета электроэнергии </t>
  </si>
  <si>
    <t>Устройство новых деревянных тротуаров,  штакетных заборов; 
 Вывоз снега, мусора, твердых бытовых отходов, ликвидация  несанкционированных свалок; Покос травы;Приобретение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колодцев  общего пользования с питьевой водой ; Текущий ремонт водозаборов, водоколонок;
Оснащение улиц указателями с названиями улиц и номерами домов;</t>
  </si>
  <si>
    <t xml:space="preserve">Обеспечение материальной поддержки доходов участников общественных работ, из числа безработных граждан </t>
  </si>
  <si>
    <t>Возмещение затрат на обучение и трудоустроиство  жителей Туруханского района в компании сферы недропользования и их подрядные организации</t>
  </si>
  <si>
    <t>Да -1,      Нет-0</t>
  </si>
  <si>
    <t xml:space="preserve"> Обеспечение населения Туруханского района печным отоплением </t>
  </si>
  <si>
    <t>Да -1,       Нет-0</t>
  </si>
  <si>
    <t>шт</t>
  </si>
  <si>
    <t>Плановые результаты</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</si>
  <si>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t>
  </si>
  <si>
    <t xml:space="preserve">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                                                                                                                                                                                                                                                                                                                                                                                                                                                                                            </t>
  </si>
  <si>
    <t xml:space="preserve">Предоставление ежемесячных социальных выплат оленеводам из числа малочисленных народов </t>
  </si>
  <si>
    <t xml:space="preserve">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t>
  </si>
  <si>
    <t>Предоставление ежемесячных компенсационных выплат охотникам (рыбакам), оленеводам промысловым из числа  коренных малочисленных народов Севера</t>
  </si>
  <si>
    <t xml:space="preserve">Предоставление ежемесячных социальных выплат  охотникам (рыбакам) промысловым их числа  коренных малочисленных народов Севера </t>
  </si>
  <si>
    <t xml:space="preserve">Предоставлена денежная компенсация оленеводам Туруханского района части расходов на содержание северного оленя </t>
  </si>
  <si>
    <t xml:space="preserve">Предоставление комплектов для новорожденных лицам из числа коренных малочисленных Севера </t>
  </si>
  <si>
    <t xml:space="preserve">Организация и проведение социально значимого мероприятия коренных малочисленных народов (День оленевода) </t>
  </si>
  <si>
    <t>1.27.</t>
  </si>
  <si>
    <t>1.28.</t>
  </si>
  <si>
    <t>1.29.</t>
  </si>
  <si>
    <t>1.30.</t>
  </si>
  <si>
    <t>1.31.</t>
  </si>
  <si>
    <t>не менее 2</t>
  </si>
  <si>
    <t>2027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</si>
</sst>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_-* #,##0.000_р_._-;\-* #,##0.000_р_._-;_-* &quot;-&quot;??_р_._-;_-@_-"/>
    <numFmt numFmtId="166" formatCode="_(* #,##0.00_);_(* \(#,##0.00\);_(* &quot;-&quot;??_);_(@_)"/>
    <numFmt numFmtId="167" formatCode="#,##0.000"/>
    <numFmt numFmtId="168" formatCode="_-* #,##0.000_р_._-;\-* #,##0.000_р_._-;_-* &quot;-&quot;???_р_._-;_-@_-"/>
    <numFmt numFmtId="169" formatCode="#,##0_ ;\-#,##0\ "/>
    <numFmt numFmtId="170" formatCode="_-* #,##0_р_._-;\-* #,##0_р_._-;_-* &quot;-&quot;??_р_._-;_-@_-"/>
    <numFmt numFmtId="171" formatCode="?"/>
    <numFmt numFmtId="172" formatCode="000000"/>
  </numFmts>
  <fonts count="25" x14ac:knownFonts="1">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5" fillId="0" borderId="0"/>
    <xf numFmtId="0" fontId="5" fillId="0" borderId="0"/>
    <xf numFmtId="164" fontId="18" fillId="0" borderId="0" applyFont="0" applyFill="0" applyBorder="0" applyAlignment="0" applyProtection="0"/>
    <xf numFmtId="166" fontId="5" fillId="0" borderId="0" applyFont="0" applyFill="0" applyBorder="0" applyAlignment="0" applyProtection="0"/>
  </cellStyleXfs>
  <cellXfs count="344">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4" applyNumberFormat="1" applyFont="1" applyFill="1" applyBorder="1" applyAlignment="1">
      <alignment vertical="center" wrapText="1"/>
    </xf>
    <xf numFmtId="164" fontId="1" fillId="2" borderId="1" xfId="4" applyNumberFormat="1" applyFont="1" applyFill="1" applyBorder="1" applyAlignment="1">
      <alignment horizontal="center" vertical="center" wrapText="1"/>
    </xf>
    <xf numFmtId="1" fontId="1" fillId="2" borderId="1" xfId="4" applyNumberFormat="1" applyFont="1" applyFill="1" applyBorder="1" applyAlignment="1">
      <alignment vertical="center" wrapText="1"/>
    </xf>
    <xf numFmtId="167" fontId="3" fillId="2" borderId="1" xfId="0" applyNumberFormat="1" applyFont="1" applyFill="1" applyBorder="1" applyAlignment="1">
      <alignment horizontal="center" vertical="center" wrapText="1"/>
    </xf>
    <xf numFmtId="167" fontId="3" fillId="2" borderId="1" xfId="4"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0" fontId="1" fillId="2" borderId="1" xfId="4"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5" fontId="2" fillId="2" borderId="0" xfId="4" applyNumberFormat="1" applyFont="1" applyFill="1"/>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3" fillId="2" borderId="1" xfId="0" applyFont="1" applyFill="1" applyBorder="1" applyAlignment="1">
      <alignment vertical="center" wrapText="1"/>
    </xf>
    <xf numFmtId="167" fontId="3" fillId="2" borderId="0" xfId="0" applyNumberFormat="1" applyFont="1" applyFill="1"/>
    <xf numFmtId="0" fontId="3" fillId="2" borderId="0" xfId="0" applyFont="1" applyFill="1"/>
    <xf numFmtId="167" fontId="21" fillId="2" borderId="1" xfId="0" applyNumberFormat="1" applyFont="1" applyFill="1" applyBorder="1" applyAlignment="1">
      <alignment horizontal="center" vertical="center"/>
    </xf>
    <xf numFmtId="0" fontId="3" fillId="2" borderId="0" xfId="0" applyFont="1" applyFill="1" applyAlignment="1"/>
    <xf numFmtId="167"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4" applyNumberFormat="1" applyFont="1" applyFill="1" applyBorder="1" applyAlignment="1">
      <alignment vertical="center" wrapText="1"/>
    </xf>
    <xf numFmtId="1" fontId="1" fillId="2" borderId="2" xfId="4"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7" fontId="1" fillId="2" borderId="1" xfId="4"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7" fontId="4" fillId="2" borderId="1" xfId="4"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7" fontId="1" fillId="2" borderId="1" xfId="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7" fontId="4" fillId="2" borderId="1" xfId="4"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2" applyFont="1" applyFill="1" applyBorder="1" applyAlignment="1">
      <alignment horizontal="left" vertical="center" wrapText="1"/>
    </xf>
    <xf numFmtId="0" fontId="1" fillId="2" borderId="1" xfId="2"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164" fontId="1" fillId="2" borderId="1" xfId="4" applyFont="1" applyFill="1" applyBorder="1" applyAlignment="1">
      <alignment horizontal="left" vertical="center" wrapText="1"/>
    </xf>
    <xf numFmtId="0" fontId="1" fillId="2" borderId="0" xfId="0" applyFont="1" applyFill="1" applyAlignment="1">
      <alignment vertical="center" wrapText="1"/>
    </xf>
    <xf numFmtId="164" fontId="4" fillId="2" borderId="1" xfId="4"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8" fontId="1" fillId="2" borderId="1" xfId="4"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8" fontId="4" fillId="2" borderId="1" xfId="4" applyNumberFormat="1" applyFont="1" applyFill="1" applyBorder="1" applyAlignment="1">
      <alignment horizontal="left" wrapText="1"/>
    </xf>
    <xf numFmtId="168" fontId="7" fillId="2" borderId="1" xfId="0" applyNumberFormat="1" applyFont="1" applyFill="1" applyBorder="1" applyAlignment="1"/>
    <xf numFmtId="164"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5" fontId="22" fillId="2" borderId="0" xfId="4"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8" fontId="1" fillId="2" borderId="2" xfId="4"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8" fontId="1" fillId="2" borderId="3" xfId="4" applyNumberFormat="1" applyFont="1" applyFill="1" applyBorder="1" applyAlignment="1">
      <alignment vertical="top" wrapText="1"/>
    </xf>
    <xf numFmtId="1" fontId="1" fillId="2" borderId="1" xfId="4" applyNumberFormat="1" applyFont="1" applyFill="1" applyBorder="1" applyAlignment="1">
      <alignment horizontal="center" vertical="center" wrapText="1"/>
    </xf>
    <xf numFmtId="170" fontId="1" fillId="2"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165" fontId="1" fillId="2" borderId="1" xfId="4"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7" fontId="1" fillId="2" borderId="10" xfId="4" applyNumberFormat="1" applyFont="1" applyFill="1" applyBorder="1" applyAlignment="1">
      <alignment horizontal="right" vertical="center" wrapText="1"/>
    </xf>
    <xf numFmtId="167" fontId="1" fillId="2" borderId="3" xfId="4" applyNumberFormat="1" applyFont="1" applyFill="1" applyBorder="1" applyAlignment="1">
      <alignment horizontal="right" vertical="center" wrapText="1"/>
    </xf>
    <xf numFmtId="167"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7" fontId="4" fillId="2" borderId="10" xfId="4" applyNumberFormat="1" applyFont="1" applyFill="1" applyBorder="1" applyAlignment="1">
      <alignment horizontal="right" vertical="center" wrapText="1"/>
    </xf>
    <xf numFmtId="168" fontId="1" fillId="2" borderId="2" xfId="4" applyNumberFormat="1" applyFont="1" applyFill="1" applyBorder="1" applyAlignment="1">
      <alignment vertical="top" wrapText="1"/>
    </xf>
    <xf numFmtId="0" fontId="1" fillId="2" borderId="1" xfId="0" applyFont="1" applyFill="1" applyBorder="1" applyAlignment="1">
      <alignment horizontal="center" vertical="center" wrapText="1"/>
    </xf>
    <xf numFmtId="167" fontId="2" fillId="2" borderId="0" xfId="0" applyNumberFormat="1" applyFont="1" applyFill="1" applyAlignment="1">
      <alignment vertical="center"/>
    </xf>
    <xf numFmtId="165" fontId="1"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171"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7" fontId="4" fillId="5" borderId="1" xfId="4" applyNumberFormat="1" applyFont="1" applyFill="1" applyBorder="1" applyAlignment="1">
      <alignment vertical="center" wrapText="1"/>
    </xf>
    <xf numFmtId="0" fontId="2" fillId="3" borderId="0" xfId="0" applyFont="1" applyFill="1"/>
    <xf numFmtId="165" fontId="2" fillId="2" borderId="1" xfId="4" applyNumberFormat="1" applyFont="1" applyFill="1" applyBorder="1"/>
    <xf numFmtId="165" fontId="7" fillId="2" borderId="1" xfId="4" applyNumberFormat="1" applyFont="1" applyFill="1" applyBorder="1"/>
    <xf numFmtId="169" fontId="1" fillId="2" borderId="1" xfId="4"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167" fontId="1" fillId="0" borderId="1" xfId="0" applyNumberFormat="1" applyFont="1" applyFill="1" applyBorder="1" applyAlignment="1">
      <alignment vertical="center" wrapText="1"/>
    </xf>
    <xf numFmtId="167" fontId="3" fillId="0" borderId="1" xfId="4" applyNumberFormat="1" applyFont="1" applyFill="1" applyBorder="1" applyAlignment="1">
      <alignment vertical="center" wrapText="1"/>
    </xf>
    <xf numFmtId="167" fontId="1" fillId="0" borderId="1" xfId="1" applyNumberFormat="1" applyFont="1" applyFill="1" applyBorder="1" applyAlignment="1">
      <alignment vertical="center" wrapText="1"/>
    </xf>
    <xf numFmtId="167" fontId="1" fillId="0" borderId="1" xfId="0" applyNumberFormat="1" applyFont="1" applyFill="1" applyBorder="1" applyAlignment="1">
      <alignment wrapText="1"/>
    </xf>
    <xf numFmtId="167" fontId="1" fillId="0" borderId="1" xfId="4" applyNumberFormat="1" applyFont="1" applyFill="1" applyBorder="1" applyAlignment="1">
      <alignment vertical="center" wrapText="1"/>
    </xf>
    <xf numFmtId="167" fontId="1" fillId="0" borderId="1" xfId="4"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0" fontId="1" fillId="0" borderId="1" xfId="4" applyNumberFormat="1"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7" fontId="4" fillId="0" borderId="1" xfId="4"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7" fontId="24" fillId="0" borderId="1" xfId="4" applyNumberFormat="1" applyFont="1" applyFill="1" applyBorder="1" applyAlignment="1">
      <alignment vertical="center" wrapText="1"/>
    </xf>
    <xf numFmtId="167" fontId="4" fillId="0"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167" fontId="21" fillId="0" borderId="10" xfId="0" applyNumberFormat="1" applyFont="1" applyBorder="1" applyAlignment="1">
      <alignment horizontal="center" vertical="center" wrapText="1"/>
    </xf>
    <xf numFmtId="167" fontId="1" fillId="2" borderId="13" xfId="4" applyNumberFormat="1" applyFont="1" applyFill="1" applyBorder="1" applyAlignment="1">
      <alignment horizontal="right" vertical="center" wrapText="1"/>
    </xf>
    <xf numFmtId="168" fontId="1" fillId="2" borderId="2" xfId="4" applyNumberFormat="1"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 fillId="2" borderId="2"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wrapText="1"/>
    </xf>
    <xf numFmtId="0" fontId="1" fillId="2" borderId="0" xfId="0" applyFont="1" applyFill="1" applyAlignment="1">
      <alignment horizontal="right"/>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167" fontId="1" fillId="2" borderId="1" xfId="4" applyNumberFormat="1" applyFont="1" applyFill="1" applyBorder="1" applyAlignment="1">
      <alignment vertical="center" wrapText="1"/>
    </xf>
    <xf numFmtId="167" fontId="4" fillId="2" borderId="1" xfId="4" applyNumberFormat="1" applyFont="1" applyFill="1" applyBorder="1" applyAlignment="1">
      <alignment vertical="center" wrapText="1"/>
    </xf>
    <xf numFmtId="167" fontId="1" fillId="2" borderId="1" xfId="0" applyNumberFormat="1" applyFont="1" applyFill="1" applyBorder="1" applyAlignment="1">
      <alignment vertical="center" wrapText="1"/>
    </xf>
    <xf numFmtId="167" fontId="4" fillId="2" borderId="1" xfId="0" applyNumberFormat="1" applyFont="1" applyFill="1" applyBorder="1" applyAlignment="1">
      <alignment vertical="center" wrapText="1"/>
    </xf>
    <xf numFmtId="0" fontId="1" fillId="2" borderId="1" xfId="1" applyFont="1" applyFill="1" applyBorder="1" applyAlignment="1">
      <alignment vertical="center" wrapText="1"/>
    </xf>
    <xf numFmtId="167" fontId="1" fillId="2" borderId="1" xfId="1" applyNumberFormat="1" applyFont="1" applyFill="1" applyBorder="1" applyAlignment="1">
      <alignment vertical="center" wrapText="1"/>
    </xf>
    <xf numFmtId="0" fontId="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7" fontId="24" fillId="2"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16" fontId="1" fillId="2" borderId="2" xfId="0" applyNumberFormat="1" applyFont="1" applyFill="1" applyBorder="1" applyAlignment="1">
      <alignment horizontal="center" vertical="center" wrapText="1"/>
    </xf>
    <xf numFmtId="16" fontId="1" fillId="2" borderId="4" xfId="0" applyNumberFormat="1" applyFont="1" applyFill="1" applyBorder="1" applyAlignment="1">
      <alignment horizontal="center" vertical="center" wrapText="1"/>
    </xf>
    <xf numFmtId="16" fontId="1" fillId="2" borderId="3"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3"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1" fillId="2" borderId="6" xfId="0" applyFont="1" applyFill="1" applyBorder="1" applyAlignment="1">
      <alignment horizontal="left"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2" borderId="0" xfId="0" applyFont="1" applyFill="1" applyAlignment="1">
      <alignment horizontal="left" vertical="center"/>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172" fontId="3" fillId="2" borderId="2" xfId="0" applyNumberFormat="1" applyFont="1" applyFill="1" applyBorder="1" applyAlignment="1">
      <alignment horizontal="center" vertical="top" wrapText="1"/>
    </xf>
    <xf numFmtId="172" fontId="3" fillId="2" borderId="4" xfId="0" applyNumberFormat="1" applyFont="1" applyFill="1" applyBorder="1" applyAlignment="1">
      <alignment horizontal="center" vertical="top" wrapText="1"/>
    </xf>
    <xf numFmtId="172" fontId="3" fillId="2" borderId="3"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6">
    <cellStyle name="Гиперссылка" xfId="1" builtinId="8"/>
    <cellStyle name="Обычный" xfId="0" builtinId="0"/>
    <cellStyle name="Обычный 2" xfId="2"/>
    <cellStyle name="Обычный 3" xfId="3"/>
    <cellStyle name="Финансовый" xfId="4" builtinId="3"/>
    <cellStyle name="Финансов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25"/>
  <sheetViews>
    <sheetView view="pageBreakPreview" zoomScaleNormal="70" zoomScaleSheetLayoutView="100" workbookViewId="0">
      <selection activeCell="S18" sqref="S18"/>
    </sheetView>
  </sheetViews>
  <sheetFormatPr defaultRowHeight="15.75" outlineLevelRow="1" x14ac:dyDescent="0.25"/>
  <cols>
    <col min="1" max="1" width="6.375" style="16" customWidth="1"/>
    <col min="2" max="2" width="24.375" style="17" customWidth="1"/>
    <col min="3" max="3" width="11.75" style="17" customWidth="1"/>
    <col min="4" max="4" width="10.125" style="17" hidden="1" customWidth="1"/>
    <col min="5" max="15" width="11" style="17" hidden="1" customWidth="1"/>
    <col min="16" max="18" width="11" style="17" customWidth="1"/>
    <col min="19" max="16384" width="9" style="17"/>
  </cols>
  <sheetData>
    <row r="1" spans="1:19" ht="18.75" x14ac:dyDescent="0.25">
      <c r="A1" s="128"/>
      <c r="E1" s="243"/>
      <c r="F1" s="243"/>
      <c r="G1" s="243"/>
      <c r="H1" s="243"/>
      <c r="I1" s="243"/>
      <c r="J1" s="243"/>
      <c r="K1" s="243"/>
      <c r="L1" s="243"/>
      <c r="M1" s="243"/>
      <c r="N1" s="146"/>
      <c r="O1" s="146"/>
      <c r="P1" s="189"/>
      <c r="Q1" s="253"/>
      <c r="R1" s="146"/>
      <c r="S1" s="146"/>
    </row>
    <row r="2" spans="1:19" ht="56.25" customHeight="1" x14ac:dyDescent="0.25">
      <c r="E2" s="261"/>
      <c r="F2" s="261"/>
      <c r="G2" s="261"/>
      <c r="H2" s="261"/>
      <c r="I2" s="261"/>
      <c r="J2" s="261"/>
      <c r="K2" s="261"/>
      <c r="L2" s="261"/>
      <c r="M2" s="261"/>
      <c r="N2" s="261"/>
      <c r="O2" s="261"/>
      <c r="P2" s="261"/>
      <c r="Q2" s="261"/>
      <c r="R2" s="261"/>
      <c r="S2" s="60"/>
    </row>
    <row r="5" spans="1:19" ht="18.75" x14ac:dyDescent="0.25">
      <c r="A5" s="263" t="s">
        <v>1</v>
      </c>
      <c r="B5" s="263"/>
      <c r="C5" s="263"/>
      <c r="D5" s="263"/>
      <c r="E5" s="263"/>
      <c r="F5" s="263"/>
      <c r="G5" s="263"/>
      <c r="H5" s="263"/>
      <c r="I5" s="263"/>
      <c r="J5" s="263"/>
      <c r="K5" s="263"/>
      <c r="L5" s="263"/>
      <c r="M5" s="263"/>
      <c r="N5" s="263"/>
      <c r="O5" s="263"/>
      <c r="P5" s="263"/>
      <c r="Q5" s="263"/>
      <c r="R5" s="263"/>
    </row>
    <row r="6" spans="1:19" ht="18.75" x14ac:dyDescent="0.25">
      <c r="A6" s="263" t="s">
        <v>8</v>
      </c>
      <c r="B6" s="263"/>
      <c r="C6" s="263"/>
      <c r="D6" s="263"/>
      <c r="E6" s="263"/>
      <c r="F6" s="263"/>
      <c r="G6" s="263"/>
      <c r="H6" s="263"/>
      <c r="I6" s="263"/>
      <c r="J6" s="263"/>
      <c r="K6" s="263"/>
      <c r="L6" s="263"/>
      <c r="M6" s="263"/>
      <c r="N6" s="263"/>
      <c r="O6" s="263"/>
      <c r="P6" s="263"/>
      <c r="Q6" s="263"/>
      <c r="R6" s="263"/>
    </row>
    <row r="7" spans="1:19" ht="18.75" x14ac:dyDescent="0.25">
      <c r="A7" s="263" t="s">
        <v>6</v>
      </c>
      <c r="B7" s="263"/>
      <c r="C7" s="263"/>
      <c r="D7" s="263"/>
      <c r="E7" s="263"/>
      <c r="F7" s="263"/>
      <c r="G7" s="263"/>
      <c r="H7" s="263"/>
      <c r="I7" s="263"/>
      <c r="J7" s="263"/>
      <c r="K7" s="263"/>
      <c r="L7" s="263"/>
      <c r="M7" s="263"/>
      <c r="N7" s="263"/>
      <c r="O7" s="263"/>
      <c r="P7" s="263"/>
      <c r="Q7" s="263"/>
      <c r="R7" s="263"/>
    </row>
    <row r="8" spans="1:19" ht="18.75" x14ac:dyDescent="0.25">
      <c r="A8" s="263" t="s">
        <v>7</v>
      </c>
      <c r="B8" s="263"/>
      <c r="C8" s="263"/>
      <c r="D8" s="263"/>
      <c r="E8" s="263"/>
      <c r="F8" s="263"/>
      <c r="G8" s="263"/>
      <c r="H8" s="263"/>
      <c r="I8" s="263"/>
      <c r="J8" s="263"/>
      <c r="K8" s="263"/>
      <c r="L8" s="263"/>
      <c r="M8" s="263"/>
      <c r="N8" s="263"/>
      <c r="O8" s="263"/>
      <c r="P8" s="263"/>
      <c r="Q8" s="263"/>
      <c r="R8" s="263"/>
    </row>
    <row r="9" spans="1:19" ht="18.75" x14ac:dyDescent="0.25">
      <c r="A9" s="18"/>
    </row>
    <row r="10" spans="1:19" x14ac:dyDescent="0.25">
      <c r="A10" s="262" t="s">
        <v>17</v>
      </c>
      <c r="B10" s="262" t="s">
        <v>4</v>
      </c>
      <c r="C10" s="262" t="s">
        <v>2</v>
      </c>
      <c r="D10" s="262" t="s">
        <v>66</v>
      </c>
      <c r="E10" s="262"/>
      <c r="F10" s="262"/>
      <c r="G10" s="262"/>
      <c r="H10" s="262"/>
      <c r="I10" s="262"/>
      <c r="J10" s="262"/>
      <c r="K10" s="262"/>
      <c r="L10" s="262"/>
      <c r="M10" s="262"/>
      <c r="N10" s="262"/>
      <c r="O10" s="262"/>
      <c r="P10" s="262"/>
      <c r="Q10" s="262"/>
      <c r="R10" s="262"/>
    </row>
    <row r="11" spans="1:19" ht="52.5" customHeight="1" x14ac:dyDescent="0.25">
      <c r="A11" s="262"/>
      <c r="B11" s="262"/>
      <c r="C11" s="262"/>
      <c r="D11" s="262"/>
      <c r="E11" s="242"/>
      <c r="F11" s="242"/>
      <c r="G11" s="242"/>
      <c r="H11" s="242"/>
      <c r="I11" s="242"/>
      <c r="J11" s="242"/>
      <c r="K11" s="242"/>
      <c r="L11" s="242"/>
      <c r="M11" s="242"/>
      <c r="N11" s="262" t="s">
        <v>5</v>
      </c>
      <c r="O11" s="262"/>
      <c r="P11" s="262"/>
      <c r="Q11" s="262"/>
      <c r="R11" s="262"/>
    </row>
    <row r="12" spans="1:19" x14ac:dyDescent="0.25">
      <c r="A12" s="262"/>
      <c r="B12" s="262"/>
      <c r="C12" s="262"/>
      <c r="D12" s="262"/>
      <c r="E12" s="240">
        <v>2014</v>
      </c>
      <c r="F12" s="240">
        <v>2015</v>
      </c>
      <c r="G12" s="240">
        <v>2016</v>
      </c>
      <c r="H12" s="240">
        <v>2017</v>
      </c>
      <c r="I12" s="240">
        <v>2018</v>
      </c>
      <c r="J12" s="240">
        <v>2019</v>
      </c>
      <c r="K12" s="240">
        <v>2020</v>
      </c>
      <c r="L12" s="240">
        <v>2021</v>
      </c>
      <c r="M12" s="240">
        <v>2022</v>
      </c>
      <c r="N12" s="164">
        <v>2023</v>
      </c>
      <c r="O12" s="164">
        <f>N12+1</f>
        <v>2024</v>
      </c>
      <c r="P12" s="208" t="s">
        <v>57</v>
      </c>
      <c r="Q12" s="250" t="s">
        <v>279</v>
      </c>
      <c r="R12" s="250" t="s">
        <v>313</v>
      </c>
    </row>
    <row r="13" spans="1:19" x14ac:dyDescent="0.25">
      <c r="A13" s="2">
        <v>1</v>
      </c>
      <c r="B13" s="164">
        <v>2</v>
      </c>
      <c r="C13" s="164">
        <v>3</v>
      </c>
      <c r="D13" s="164">
        <v>4</v>
      </c>
      <c r="E13" s="240">
        <v>4</v>
      </c>
      <c r="F13" s="240">
        <v>5</v>
      </c>
      <c r="G13" s="240">
        <v>6</v>
      </c>
      <c r="H13" s="240">
        <v>7</v>
      </c>
      <c r="I13" s="240">
        <v>8</v>
      </c>
      <c r="J13" s="240">
        <v>9</v>
      </c>
      <c r="K13" s="240">
        <v>10</v>
      </c>
      <c r="L13" s="240">
        <v>11</v>
      </c>
      <c r="M13" s="240">
        <v>12</v>
      </c>
      <c r="N13" s="164">
        <v>13</v>
      </c>
      <c r="O13" s="164">
        <v>14</v>
      </c>
      <c r="P13" s="187">
        <v>15</v>
      </c>
      <c r="Q13" s="250">
        <v>16</v>
      </c>
      <c r="R13" s="164">
        <v>17</v>
      </c>
    </row>
    <row r="14" spans="1:19" x14ac:dyDescent="0.25">
      <c r="A14" s="2">
        <v>1</v>
      </c>
      <c r="B14" s="259" t="s">
        <v>240</v>
      </c>
      <c r="C14" s="260"/>
      <c r="D14" s="260"/>
      <c r="E14" s="260"/>
      <c r="F14" s="260"/>
      <c r="G14" s="260"/>
      <c r="H14" s="260"/>
      <c r="I14" s="260"/>
      <c r="J14" s="260"/>
      <c r="K14" s="260"/>
      <c r="L14" s="260"/>
      <c r="M14" s="260"/>
      <c r="N14" s="260"/>
      <c r="O14" s="260"/>
      <c r="P14" s="260"/>
      <c r="Q14" s="260"/>
      <c r="R14" s="260"/>
    </row>
    <row r="15" spans="1:19" ht="157.5" customHeight="1" x14ac:dyDescent="0.25">
      <c r="A15" s="19" t="s">
        <v>3</v>
      </c>
      <c r="B15" s="95" t="s">
        <v>257</v>
      </c>
      <c r="C15" s="164" t="s">
        <v>85</v>
      </c>
      <c r="D15" s="164">
        <v>100</v>
      </c>
      <c r="E15" s="240">
        <v>100</v>
      </c>
      <c r="F15" s="240">
        <v>100</v>
      </c>
      <c r="G15" s="240">
        <v>100</v>
      </c>
      <c r="H15" s="240">
        <v>100</v>
      </c>
      <c r="I15" s="240">
        <v>100</v>
      </c>
      <c r="J15" s="240">
        <v>100</v>
      </c>
      <c r="K15" s="240">
        <v>100</v>
      </c>
      <c r="L15" s="240">
        <v>100</v>
      </c>
      <c r="M15" s="240">
        <v>100</v>
      </c>
      <c r="N15" s="164">
        <v>100</v>
      </c>
      <c r="O15" s="164">
        <v>100</v>
      </c>
      <c r="P15" s="187">
        <v>100</v>
      </c>
      <c r="Q15" s="250">
        <v>100</v>
      </c>
      <c r="R15" s="164">
        <v>100</v>
      </c>
    </row>
    <row r="16" spans="1:19" ht="46.5" customHeight="1" x14ac:dyDescent="0.25">
      <c r="A16" s="21">
        <v>2</v>
      </c>
      <c r="B16" s="259" t="s">
        <v>239</v>
      </c>
      <c r="C16" s="260"/>
      <c r="D16" s="260"/>
      <c r="E16" s="260"/>
      <c r="F16" s="260"/>
      <c r="G16" s="260"/>
      <c r="H16" s="260"/>
      <c r="I16" s="260"/>
      <c r="J16" s="260"/>
      <c r="K16" s="260"/>
      <c r="L16" s="260"/>
      <c r="M16" s="260"/>
      <c r="N16" s="260"/>
      <c r="O16" s="260"/>
      <c r="P16" s="260"/>
      <c r="Q16" s="260"/>
      <c r="R16" s="260"/>
    </row>
    <row r="17" spans="1:25" ht="69.75" customHeight="1" x14ac:dyDescent="0.25">
      <c r="A17" s="21" t="s">
        <v>63</v>
      </c>
      <c r="B17" s="20" t="s">
        <v>91</v>
      </c>
      <c r="C17" s="9" t="s">
        <v>96</v>
      </c>
      <c r="D17" s="2">
        <v>122</v>
      </c>
      <c r="E17" s="240">
        <v>122</v>
      </c>
      <c r="F17" s="240">
        <v>122</v>
      </c>
      <c r="G17" s="240">
        <v>143</v>
      </c>
      <c r="H17" s="240">
        <v>143</v>
      </c>
      <c r="I17" s="240">
        <v>145</v>
      </c>
      <c r="J17" s="240">
        <v>125</v>
      </c>
      <c r="K17" s="240">
        <v>103</v>
      </c>
      <c r="L17" s="240">
        <v>100</v>
      </c>
      <c r="M17" s="240">
        <v>100</v>
      </c>
      <c r="N17" s="186">
        <v>100</v>
      </c>
      <c r="O17" s="186" t="s">
        <v>256</v>
      </c>
      <c r="P17" s="187" t="s">
        <v>256</v>
      </c>
      <c r="Q17" s="250" t="s">
        <v>256</v>
      </c>
      <c r="R17" s="186" t="s">
        <v>256</v>
      </c>
    </row>
    <row r="18" spans="1:25" s="148" customFormat="1" ht="50.25" customHeight="1" x14ac:dyDescent="0.25">
      <c r="A18" s="178" t="s">
        <v>87</v>
      </c>
      <c r="B18" s="179" t="s">
        <v>201</v>
      </c>
      <c r="C18" s="179" t="s">
        <v>96</v>
      </c>
      <c r="D18" s="174">
        <v>0</v>
      </c>
      <c r="E18" s="174">
        <v>0</v>
      </c>
      <c r="F18" s="174">
        <v>0</v>
      </c>
      <c r="G18" s="174">
        <v>0</v>
      </c>
      <c r="H18" s="174">
        <v>11</v>
      </c>
      <c r="I18" s="174">
        <v>31</v>
      </c>
      <c r="J18" s="174">
        <v>32</v>
      </c>
      <c r="K18" s="174">
        <v>0</v>
      </c>
      <c r="L18" s="174">
        <v>0</v>
      </c>
      <c r="M18" s="174">
        <v>0</v>
      </c>
      <c r="N18" s="174">
        <v>0</v>
      </c>
      <c r="O18" s="248" t="s">
        <v>219</v>
      </c>
      <c r="P18" s="248" t="s">
        <v>219</v>
      </c>
      <c r="Q18" s="250" t="s">
        <v>219</v>
      </c>
      <c r="R18" s="248" t="s">
        <v>219</v>
      </c>
      <c r="S18" s="17"/>
    </row>
    <row r="19" spans="1:25" ht="22.5" customHeight="1" x14ac:dyDescent="0.25">
      <c r="A19" s="21">
        <v>3</v>
      </c>
      <c r="B19" s="256" t="s">
        <v>241</v>
      </c>
      <c r="C19" s="257"/>
      <c r="D19" s="257"/>
      <c r="E19" s="257"/>
      <c r="F19" s="257"/>
      <c r="G19" s="257"/>
      <c r="H19" s="257"/>
      <c r="I19" s="257"/>
      <c r="J19" s="257"/>
      <c r="K19" s="257"/>
      <c r="L19" s="257"/>
      <c r="M19" s="257"/>
      <c r="N19" s="257"/>
      <c r="O19" s="257"/>
      <c r="P19" s="257"/>
      <c r="Q19" s="257"/>
      <c r="R19" s="258"/>
      <c r="Y19" s="17" t="s">
        <v>135</v>
      </c>
    </row>
    <row r="20" spans="1:25" ht="52.5" customHeight="1" x14ac:dyDescent="0.25">
      <c r="A20" s="19" t="s">
        <v>78</v>
      </c>
      <c r="B20" s="20" t="s">
        <v>93</v>
      </c>
      <c r="C20" s="9" t="s">
        <v>95</v>
      </c>
      <c r="D20" s="2"/>
      <c r="E20" s="240">
        <v>20</v>
      </c>
      <c r="F20" s="240">
        <v>20</v>
      </c>
      <c r="G20" s="240">
        <v>4</v>
      </c>
      <c r="H20" s="240" t="s">
        <v>204</v>
      </c>
      <c r="I20" s="244" t="s">
        <v>204</v>
      </c>
      <c r="J20" s="244" t="s">
        <v>204</v>
      </c>
      <c r="K20" s="240">
        <v>4</v>
      </c>
      <c r="L20" s="240">
        <v>4</v>
      </c>
      <c r="M20" s="240" t="s">
        <v>204</v>
      </c>
      <c r="N20" s="214" t="s">
        <v>204</v>
      </c>
      <c r="O20" s="214" t="s">
        <v>280</v>
      </c>
      <c r="P20" s="214" t="s">
        <v>281</v>
      </c>
      <c r="Q20" s="250" t="s">
        <v>281</v>
      </c>
      <c r="R20" s="214" t="s">
        <v>281</v>
      </c>
    </row>
    <row r="21" spans="1:25" ht="51.75" customHeight="1" x14ac:dyDescent="0.25">
      <c r="A21" s="21">
        <v>4</v>
      </c>
      <c r="B21" s="256" t="s">
        <v>242</v>
      </c>
      <c r="C21" s="257"/>
      <c r="D21" s="257"/>
      <c r="E21" s="257"/>
      <c r="F21" s="257"/>
      <c r="G21" s="257"/>
      <c r="H21" s="257"/>
      <c r="I21" s="257"/>
      <c r="J21" s="257"/>
      <c r="K21" s="257"/>
      <c r="L21" s="257"/>
      <c r="M21" s="257"/>
      <c r="N21" s="257"/>
      <c r="O21" s="257"/>
      <c r="P21" s="257"/>
      <c r="Q21" s="257"/>
      <c r="R21" s="258"/>
    </row>
    <row r="22" spans="1:25" ht="171.75" customHeight="1" x14ac:dyDescent="0.25">
      <c r="A22" s="19" t="s">
        <v>79</v>
      </c>
      <c r="B22" s="9" t="s">
        <v>94</v>
      </c>
      <c r="C22" s="239" t="s">
        <v>284</v>
      </c>
      <c r="D22" s="9">
        <v>5</v>
      </c>
      <c r="E22" s="241">
        <v>1</v>
      </c>
      <c r="F22" s="241">
        <v>1</v>
      </c>
      <c r="G22" s="241">
        <v>1</v>
      </c>
      <c r="H22" s="241">
        <v>1</v>
      </c>
      <c r="I22" s="241">
        <v>1</v>
      </c>
      <c r="J22" s="241">
        <v>1</v>
      </c>
      <c r="K22" s="241">
        <v>1</v>
      </c>
      <c r="L22" s="241">
        <v>1</v>
      </c>
      <c r="M22" s="241">
        <v>1</v>
      </c>
      <c r="N22" s="9">
        <v>1</v>
      </c>
      <c r="O22" s="9">
        <v>1</v>
      </c>
      <c r="P22" s="188">
        <v>1</v>
      </c>
      <c r="Q22" s="252">
        <v>1</v>
      </c>
      <c r="R22" s="9">
        <v>1</v>
      </c>
    </row>
    <row r="23" spans="1:25" ht="110.25" customHeight="1" outlineLevel="1" x14ac:dyDescent="0.25">
      <c r="A23" s="254" t="s">
        <v>178</v>
      </c>
      <c r="B23" s="254"/>
      <c r="C23" s="254"/>
      <c r="D23" s="254"/>
      <c r="E23" s="254"/>
      <c r="F23" s="254"/>
      <c r="G23" s="254"/>
      <c r="H23" s="254"/>
      <c r="I23" s="254"/>
      <c r="J23" s="254"/>
      <c r="K23" s="254"/>
      <c r="L23" s="254"/>
      <c r="M23" s="254"/>
      <c r="N23" s="254"/>
      <c r="O23" s="254"/>
      <c r="P23" s="254"/>
      <c r="Q23" s="254"/>
      <c r="R23" s="254"/>
    </row>
    <row r="24" spans="1:25" ht="38.25" customHeight="1" x14ac:dyDescent="0.25">
      <c r="A24" s="255"/>
      <c r="B24" s="255"/>
      <c r="C24" s="255"/>
      <c r="D24" s="255"/>
      <c r="E24" s="255"/>
      <c r="F24" s="255"/>
      <c r="G24" s="255"/>
      <c r="H24" s="255"/>
      <c r="I24" s="255"/>
      <c r="J24" s="255"/>
      <c r="K24" s="255"/>
      <c r="L24" s="255"/>
      <c r="M24" s="255"/>
      <c r="N24" s="255"/>
      <c r="O24" s="255"/>
      <c r="P24" s="255"/>
      <c r="Q24" s="255"/>
      <c r="R24" s="255"/>
    </row>
    <row r="25" spans="1:25" ht="18.75" x14ac:dyDescent="0.25">
      <c r="A25" s="18"/>
    </row>
  </sheetData>
  <mergeCells count="17">
    <mergeCell ref="E2:R2"/>
    <mergeCell ref="N11:R11"/>
    <mergeCell ref="A5:R5"/>
    <mergeCell ref="A6:R6"/>
    <mergeCell ref="A7:R7"/>
    <mergeCell ref="A8:R8"/>
    <mergeCell ref="E10:R10"/>
    <mergeCell ref="A10:A12"/>
    <mergeCell ref="B10:B12"/>
    <mergeCell ref="C10:C12"/>
    <mergeCell ref="D10:D12"/>
    <mergeCell ref="A23:R23"/>
    <mergeCell ref="A24:R24"/>
    <mergeCell ref="B21:R21"/>
    <mergeCell ref="B19:R19"/>
    <mergeCell ref="B14:R14"/>
    <mergeCell ref="B16:R16"/>
  </mergeCells>
  <pageMargins left="0.78740157480314965" right="0.78740157480314965" top="1.1811023622047245" bottom="0.3937007874015748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9"/>
  <sheetViews>
    <sheetView view="pageBreakPreview" zoomScaleNormal="70" zoomScaleSheetLayoutView="100" workbookViewId="0">
      <selection activeCell="E1" sqref="E1:O1048576"/>
    </sheetView>
  </sheetViews>
  <sheetFormatPr defaultRowHeight="15.75" x14ac:dyDescent="0.25"/>
  <cols>
    <col min="1" max="1" width="5.375" style="16" customWidth="1"/>
    <col min="2" max="2" width="40" style="17" customWidth="1"/>
    <col min="3" max="3" width="11.5" style="16" customWidth="1"/>
    <col min="4" max="4" width="14.875" style="17" customWidth="1"/>
    <col min="5" max="15" width="14.25" style="17" hidden="1" customWidth="1"/>
    <col min="16" max="16" width="13.125" style="17" customWidth="1"/>
    <col min="17" max="18" width="13.75" style="17" customWidth="1"/>
    <col min="19" max="19" width="9" style="17" customWidth="1"/>
    <col min="20" max="16384" width="9" style="17"/>
  </cols>
  <sheetData>
    <row r="1" spans="1:19" ht="69.75" customHeight="1" x14ac:dyDescent="0.25">
      <c r="O1" s="261" t="s">
        <v>165</v>
      </c>
      <c r="P1" s="261"/>
      <c r="Q1" s="261"/>
      <c r="R1" s="261"/>
    </row>
    <row r="2" spans="1:19" ht="18.75" x14ac:dyDescent="0.25">
      <c r="A2" s="263" t="s">
        <v>1</v>
      </c>
      <c r="B2" s="263"/>
      <c r="C2" s="263"/>
      <c r="D2" s="263"/>
      <c r="E2" s="263"/>
      <c r="F2" s="263"/>
      <c r="G2" s="263"/>
      <c r="H2" s="263"/>
      <c r="I2" s="263"/>
      <c r="J2" s="263"/>
      <c r="K2" s="263"/>
      <c r="L2" s="263"/>
      <c r="M2" s="263"/>
      <c r="N2" s="263"/>
      <c r="O2" s="263"/>
      <c r="P2" s="263"/>
      <c r="Q2" s="251"/>
      <c r="R2" s="98"/>
    </row>
    <row r="3" spans="1:19" ht="18.75" x14ac:dyDescent="0.25">
      <c r="A3" s="265" t="s">
        <v>71</v>
      </c>
      <c r="B3" s="263"/>
      <c r="C3" s="263"/>
      <c r="D3" s="263"/>
      <c r="E3" s="263"/>
      <c r="F3" s="263"/>
      <c r="G3" s="263"/>
      <c r="H3" s="263"/>
      <c r="I3" s="263"/>
      <c r="J3" s="263"/>
      <c r="K3" s="263"/>
      <c r="L3" s="263"/>
      <c r="M3" s="263"/>
      <c r="N3" s="263"/>
      <c r="O3" s="263"/>
      <c r="P3" s="263"/>
      <c r="Q3" s="251"/>
      <c r="R3" s="98"/>
    </row>
    <row r="4" spans="1:19" ht="36" customHeight="1" x14ac:dyDescent="0.25">
      <c r="A4" s="265" t="s">
        <v>166</v>
      </c>
      <c r="B4" s="263"/>
      <c r="C4" s="263"/>
      <c r="D4" s="263"/>
      <c r="E4" s="263"/>
      <c r="F4" s="263"/>
      <c r="G4" s="263"/>
      <c r="H4" s="263"/>
      <c r="I4" s="263"/>
      <c r="J4" s="263"/>
      <c r="K4" s="263"/>
      <c r="L4" s="263"/>
      <c r="M4" s="263"/>
      <c r="N4" s="263"/>
      <c r="O4" s="263"/>
      <c r="P4" s="263"/>
      <c r="Q4" s="251"/>
      <c r="R4" s="98"/>
    </row>
    <row r="5" spans="1:19" ht="18.75" x14ac:dyDescent="0.25">
      <c r="A5" s="18"/>
    </row>
    <row r="6" spans="1:19" ht="15.75" customHeight="1" x14ac:dyDescent="0.25">
      <c r="A6" s="262" t="s">
        <v>17</v>
      </c>
      <c r="B6" s="262" t="s">
        <v>44</v>
      </c>
      <c r="C6" s="262" t="s">
        <v>2</v>
      </c>
      <c r="D6" s="262" t="s">
        <v>45</v>
      </c>
      <c r="E6" s="244"/>
      <c r="F6" s="244"/>
      <c r="G6" s="244"/>
      <c r="H6" s="244"/>
      <c r="I6" s="244"/>
      <c r="J6" s="244"/>
      <c r="K6" s="245"/>
      <c r="L6" s="244"/>
      <c r="M6" s="244"/>
      <c r="N6" s="244"/>
      <c r="O6" s="262"/>
      <c r="P6" s="262"/>
      <c r="Q6" s="262"/>
      <c r="R6" s="262"/>
      <c r="S6" s="107"/>
    </row>
    <row r="7" spans="1:19" x14ac:dyDescent="0.25">
      <c r="A7" s="262"/>
      <c r="B7" s="262"/>
      <c r="C7" s="262"/>
      <c r="D7" s="262"/>
      <c r="E7" s="244" t="s">
        <v>54</v>
      </c>
      <c r="F7" s="244" t="s">
        <v>55</v>
      </c>
      <c r="G7" s="244" t="s">
        <v>58</v>
      </c>
      <c r="H7" s="244" t="s">
        <v>51</v>
      </c>
      <c r="I7" s="244" t="s">
        <v>52</v>
      </c>
      <c r="J7" s="244" t="s">
        <v>53</v>
      </c>
      <c r="K7" s="245" t="s">
        <v>56</v>
      </c>
      <c r="L7" s="244" t="s">
        <v>218</v>
      </c>
      <c r="M7" s="244" t="s">
        <v>208</v>
      </c>
      <c r="N7" s="244" t="s">
        <v>214</v>
      </c>
      <c r="O7" s="208" t="s">
        <v>215</v>
      </c>
      <c r="P7" s="208" t="s">
        <v>57</v>
      </c>
      <c r="Q7" s="250" t="s">
        <v>279</v>
      </c>
      <c r="R7" s="250" t="s">
        <v>313</v>
      </c>
    </row>
    <row r="8" spans="1:19" x14ac:dyDescent="0.25">
      <c r="A8" s="2">
        <v>1</v>
      </c>
      <c r="B8" s="2">
        <v>2</v>
      </c>
      <c r="C8" s="2">
        <v>3</v>
      </c>
      <c r="D8" s="2">
        <v>4</v>
      </c>
      <c r="E8" s="244">
        <v>5</v>
      </c>
      <c r="F8" s="244">
        <v>6</v>
      </c>
      <c r="G8" s="244">
        <v>7</v>
      </c>
      <c r="H8" s="244">
        <v>8</v>
      </c>
      <c r="I8" s="244">
        <v>9</v>
      </c>
      <c r="J8" s="244">
        <v>10</v>
      </c>
      <c r="K8" s="245">
        <v>11</v>
      </c>
      <c r="L8" s="244">
        <v>12</v>
      </c>
      <c r="M8" s="244">
        <v>13</v>
      </c>
      <c r="N8" s="244">
        <v>14</v>
      </c>
      <c r="O8" s="2">
        <v>15</v>
      </c>
      <c r="P8" s="2">
        <v>16</v>
      </c>
      <c r="Q8" s="250">
        <v>17</v>
      </c>
      <c r="R8" s="97">
        <v>18</v>
      </c>
    </row>
    <row r="9" spans="1:19" ht="33.75" customHeight="1" x14ac:dyDescent="0.25">
      <c r="A9" s="266" t="str">
        <f>'пр 2 к ПП1'!A10:M10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67"/>
      <c r="C9" s="267"/>
      <c r="D9" s="267"/>
      <c r="E9" s="267"/>
      <c r="F9" s="267"/>
      <c r="G9" s="267"/>
      <c r="H9" s="267"/>
      <c r="I9" s="267"/>
      <c r="J9" s="267"/>
      <c r="K9" s="267"/>
      <c r="L9" s="267"/>
      <c r="M9" s="267"/>
      <c r="N9" s="267"/>
      <c r="O9" s="267"/>
      <c r="P9" s="267"/>
      <c r="Q9" s="267"/>
      <c r="R9" s="268"/>
    </row>
    <row r="10" spans="1:19" ht="33" customHeight="1" x14ac:dyDescent="0.25">
      <c r="A10" s="266" t="str">
        <f>'пр 2 к ПП1'!A11:M11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67"/>
      <c r="C10" s="267"/>
      <c r="D10" s="267"/>
      <c r="E10" s="267"/>
      <c r="F10" s="267"/>
      <c r="G10" s="267"/>
      <c r="H10" s="267"/>
      <c r="I10" s="267"/>
      <c r="J10" s="267"/>
      <c r="K10" s="267"/>
      <c r="L10" s="267"/>
      <c r="M10" s="267"/>
      <c r="N10" s="267"/>
      <c r="O10" s="267"/>
      <c r="P10" s="267"/>
      <c r="Q10" s="267"/>
      <c r="R10" s="268"/>
    </row>
    <row r="11" spans="1:19" ht="69" customHeight="1" x14ac:dyDescent="0.25">
      <c r="A11" s="2" t="s">
        <v>3</v>
      </c>
      <c r="B11" s="163" t="s">
        <v>86</v>
      </c>
      <c r="C11" s="226" t="s">
        <v>284</v>
      </c>
      <c r="D11" s="226" t="s">
        <v>151</v>
      </c>
      <c r="E11" s="157">
        <v>1</v>
      </c>
      <c r="F11" s="157">
        <v>1</v>
      </c>
      <c r="G11" s="157">
        <v>1</v>
      </c>
      <c r="H11" s="157">
        <v>1</v>
      </c>
      <c r="I11" s="157">
        <v>1</v>
      </c>
      <c r="J11" s="157">
        <v>1</v>
      </c>
      <c r="K11" s="157">
        <v>1</v>
      </c>
      <c r="L11" s="157">
        <v>1</v>
      </c>
      <c r="M11" s="157">
        <v>1</v>
      </c>
      <c r="N11" s="157">
        <v>1</v>
      </c>
      <c r="O11" s="157">
        <v>1</v>
      </c>
      <c r="P11" s="157">
        <v>1</v>
      </c>
      <c r="Q11" s="157">
        <v>1</v>
      </c>
      <c r="R11" s="157">
        <v>1</v>
      </c>
    </row>
    <row r="12" spans="1:19" ht="60.75" customHeight="1" x14ac:dyDescent="0.25">
      <c r="A12" s="2" t="s">
        <v>62</v>
      </c>
      <c r="B12" s="163" t="s">
        <v>286</v>
      </c>
      <c r="C12" s="226" t="s">
        <v>284</v>
      </c>
      <c r="D12" s="2" t="s">
        <v>151</v>
      </c>
      <c r="E12" s="117">
        <v>2</v>
      </c>
      <c r="F12" s="117">
        <v>2</v>
      </c>
      <c r="G12" s="117">
        <v>2</v>
      </c>
      <c r="H12" s="117">
        <v>2</v>
      </c>
      <c r="I12" s="117">
        <v>2</v>
      </c>
      <c r="J12" s="117">
        <v>0</v>
      </c>
      <c r="K12" s="117">
        <v>0</v>
      </c>
      <c r="L12" s="117">
        <v>0</v>
      </c>
      <c r="M12" s="117">
        <v>0</v>
      </c>
      <c r="N12" s="117">
        <v>0</v>
      </c>
      <c r="O12" s="117">
        <v>0</v>
      </c>
      <c r="P12" s="117">
        <v>0</v>
      </c>
      <c r="Q12" s="117">
        <v>0</v>
      </c>
      <c r="R12" s="117">
        <v>0</v>
      </c>
    </row>
    <row r="13" spans="1:19" ht="74.25" customHeight="1" x14ac:dyDescent="0.25">
      <c r="A13" s="2" t="s">
        <v>64</v>
      </c>
      <c r="B13" s="134" t="s">
        <v>89</v>
      </c>
      <c r="C13" s="226" t="s">
        <v>285</v>
      </c>
      <c r="D13" s="2" t="s">
        <v>151</v>
      </c>
      <c r="E13" s="117">
        <v>13</v>
      </c>
      <c r="F13" s="117">
        <v>12</v>
      </c>
      <c r="G13" s="117">
        <v>12</v>
      </c>
      <c r="H13" s="117">
        <v>12</v>
      </c>
      <c r="I13" s="117">
        <v>12</v>
      </c>
      <c r="J13" s="117" t="s">
        <v>204</v>
      </c>
      <c r="K13" s="117">
        <v>1</v>
      </c>
      <c r="L13" s="117" t="s">
        <v>204</v>
      </c>
      <c r="M13" s="117" t="s">
        <v>204</v>
      </c>
      <c r="N13" s="117">
        <v>2</v>
      </c>
      <c r="O13" s="117">
        <v>2</v>
      </c>
      <c r="P13" s="117">
        <v>2</v>
      </c>
      <c r="Q13" s="117">
        <v>2</v>
      </c>
      <c r="R13" s="117">
        <v>2</v>
      </c>
    </row>
    <row r="14" spans="1:19" ht="45.75" customHeight="1" x14ac:dyDescent="0.25">
      <c r="A14" s="38" t="s">
        <v>65</v>
      </c>
      <c r="B14" s="37" t="s">
        <v>90</v>
      </c>
      <c r="C14" s="239" t="s">
        <v>284</v>
      </c>
      <c r="D14" s="2" t="s">
        <v>151</v>
      </c>
      <c r="E14" s="158">
        <v>1</v>
      </c>
      <c r="F14" s="158">
        <v>1</v>
      </c>
      <c r="G14" s="158">
        <v>1</v>
      </c>
      <c r="H14" s="158">
        <v>1</v>
      </c>
      <c r="I14" s="158">
        <v>1</v>
      </c>
      <c r="J14" s="158">
        <v>1</v>
      </c>
      <c r="K14" s="158">
        <v>1</v>
      </c>
      <c r="L14" s="158">
        <v>1</v>
      </c>
      <c r="M14" s="158">
        <v>1</v>
      </c>
      <c r="N14" s="158">
        <v>1</v>
      </c>
      <c r="O14" s="158">
        <v>1</v>
      </c>
      <c r="P14" s="158">
        <v>1</v>
      </c>
      <c r="Q14" s="158">
        <v>1</v>
      </c>
      <c r="R14" s="158">
        <v>1</v>
      </c>
    </row>
    <row r="15" spans="1:19" ht="18.75" x14ac:dyDescent="0.25">
      <c r="A15" s="18"/>
    </row>
    <row r="16" spans="1:19" ht="18.75" x14ac:dyDescent="0.25">
      <c r="A16" s="18"/>
    </row>
    <row r="19" spans="1:18" x14ac:dyDescent="0.25">
      <c r="A19" s="264" t="s">
        <v>190</v>
      </c>
      <c r="B19" s="264"/>
      <c r="C19" s="264"/>
      <c r="D19" s="264"/>
      <c r="E19" s="264"/>
      <c r="F19" s="264"/>
      <c r="G19" s="264"/>
      <c r="H19" s="264"/>
      <c r="I19" s="264"/>
      <c r="J19" s="264"/>
      <c r="K19" s="264"/>
      <c r="L19" s="264"/>
      <c r="M19" s="264"/>
      <c r="N19" s="264"/>
      <c r="O19" s="264"/>
    </row>
    <row r="20" spans="1:18" x14ac:dyDescent="0.25">
      <c r="A20" s="264"/>
      <c r="B20" s="264"/>
      <c r="C20" s="264"/>
      <c r="D20" s="264"/>
      <c r="E20" s="264"/>
      <c r="F20" s="264"/>
      <c r="G20" s="264"/>
      <c r="H20" s="264"/>
      <c r="I20" s="264"/>
      <c r="J20" s="264"/>
      <c r="K20" s="264"/>
      <c r="L20" s="264"/>
      <c r="M20" s="264"/>
      <c r="N20" s="264"/>
      <c r="O20" s="264"/>
    </row>
    <row r="21" spans="1:18" x14ac:dyDescent="0.25">
      <c r="A21" s="264"/>
      <c r="B21" s="264"/>
      <c r="C21" s="264"/>
      <c r="D21" s="264"/>
      <c r="E21" s="264"/>
      <c r="F21" s="264"/>
      <c r="G21" s="264"/>
      <c r="H21" s="264"/>
      <c r="I21" s="264"/>
      <c r="J21" s="264"/>
      <c r="K21" s="264"/>
      <c r="L21" s="264"/>
      <c r="M21" s="264"/>
      <c r="N21" s="264"/>
      <c r="O21" s="264"/>
      <c r="P21" s="106"/>
      <c r="Q21" s="106"/>
      <c r="R21" s="106"/>
    </row>
    <row r="22" spans="1:18" x14ac:dyDescent="0.25">
      <c r="A22" s="264"/>
      <c r="B22" s="264"/>
      <c r="C22" s="264"/>
      <c r="D22" s="264"/>
      <c r="E22" s="264"/>
      <c r="F22" s="264"/>
      <c r="G22" s="264"/>
      <c r="H22" s="264"/>
      <c r="I22" s="264"/>
      <c r="J22" s="264"/>
      <c r="K22" s="264"/>
      <c r="L22" s="264"/>
      <c r="M22" s="264"/>
      <c r="N22" s="264"/>
      <c r="O22" s="264"/>
    </row>
    <row r="23" spans="1:18" x14ac:dyDescent="0.25">
      <c r="A23" s="264"/>
      <c r="B23" s="264"/>
      <c r="C23" s="264"/>
      <c r="D23" s="264"/>
      <c r="E23" s="264"/>
      <c r="F23" s="264"/>
      <c r="G23" s="264"/>
      <c r="H23" s="264"/>
      <c r="I23" s="264"/>
      <c r="J23" s="264"/>
      <c r="K23" s="264"/>
      <c r="L23" s="264"/>
      <c r="M23" s="264"/>
      <c r="N23" s="264"/>
      <c r="O23" s="264"/>
    </row>
    <row r="24" spans="1:18" x14ac:dyDescent="0.25">
      <c r="A24" s="264"/>
      <c r="B24" s="264"/>
      <c r="C24" s="264"/>
      <c r="D24" s="264"/>
      <c r="E24" s="264"/>
      <c r="F24" s="264"/>
      <c r="G24" s="264"/>
      <c r="H24" s="264"/>
      <c r="I24" s="264"/>
      <c r="J24" s="264"/>
      <c r="K24" s="264"/>
      <c r="L24" s="264"/>
      <c r="M24" s="264"/>
      <c r="N24" s="264"/>
      <c r="O24" s="264"/>
    </row>
    <row r="25" spans="1:18" x14ac:dyDescent="0.25">
      <c r="A25" s="264"/>
      <c r="B25" s="264"/>
      <c r="C25" s="264"/>
      <c r="D25" s="264"/>
      <c r="E25" s="264"/>
      <c r="F25" s="264"/>
      <c r="G25" s="264"/>
      <c r="H25" s="264"/>
      <c r="I25" s="264"/>
      <c r="J25" s="264"/>
      <c r="K25" s="264"/>
      <c r="L25" s="264"/>
      <c r="M25" s="264"/>
      <c r="N25" s="264"/>
      <c r="O25" s="264"/>
    </row>
    <row r="26" spans="1:18" x14ac:dyDescent="0.25">
      <c r="A26" s="264"/>
      <c r="B26" s="264"/>
      <c r="C26" s="264"/>
      <c r="D26" s="264"/>
      <c r="E26" s="264"/>
      <c r="F26" s="264"/>
      <c r="G26" s="264"/>
      <c r="H26" s="264"/>
      <c r="I26" s="264"/>
      <c r="J26" s="264"/>
      <c r="K26" s="264"/>
      <c r="L26" s="264"/>
      <c r="M26" s="264"/>
      <c r="N26" s="264"/>
      <c r="O26" s="264"/>
    </row>
    <row r="27" spans="1:18" x14ac:dyDescent="0.25">
      <c r="A27" s="264"/>
      <c r="B27" s="264"/>
      <c r="C27" s="264"/>
      <c r="D27" s="264"/>
      <c r="E27" s="264"/>
      <c r="F27" s="264"/>
      <c r="G27" s="264"/>
      <c r="H27" s="264"/>
      <c r="I27" s="264"/>
      <c r="J27" s="264"/>
      <c r="K27" s="264"/>
      <c r="L27" s="264"/>
      <c r="M27" s="264"/>
      <c r="N27" s="264"/>
      <c r="O27" s="264"/>
    </row>
    <row r="28" spans="1:18" x14ac:dyDescent="0.25">
      <c r="A28" s="264"/>
      <c r="B28" s="264"/>
      <c r="C28" s="264"/>
      <c r="D28" s="264"/>
      <c r="E28" s="264"/>
      <c r="F28" s="264"/>
      <c r="G28" s="264"/>
      <c r="H28" s="264"/>
      <c r="I28" s="264"/>
      <c r="J28" s="264"/>
      <c r="K28" s="264"/>
      <c r="L28" s="264"/>
      <c r="M28" s="264"/>
      <c r="N28" s="264"/>
      <c r="O28" s="264"/>
    </row>
    <row r="29" spans="1:18" x14ac:dyDescent="0.25">
      <c r="A29" s="264"/>
      <c r="B29" s="264"/>
      <c r="C29" s="264"/>
      <c r="D29" s="264"/>
      <c r="E29" s="264"/>
      <c r="F29" s="264"/>
      <c r="G29" s="264"/>
      <c r="H29" s="264"/>
      <c r="I29" s="264"/>
      <c r="J29" s="264"/>
      <c r="K29" s="264"/>
      <c r="L29" s="264"/>
      <c r="M29" s="264"/>
      <c r="N29" s="264"/>
      <c r="O29" s="264"/>
    </row>
  </sheetData>
  <mergeCells count="12">
    <mergeCell ref="O1:R1"/>
    <mergeCell ref="O6:R6"/>
    <mergeCell ref="A19:O29"/>
    <mergeCell ref="A2:P2"/>
    <mergeCell ref="A3:P3"/>
    <mergeCell ref="A6:A7"/>
    <mergeCell ref="B6:B7"/>
    <mergeCell ref="C6:C7"/>
    <mergeCell ref="D6:D7"/>
    <mergeCell ref="A4:P4"/>
    <mergeCell ref="A9:R9"/>
    <mergeCell ref="A10:R10"/>
  </mergeCells>
  <pageMargins left="0.78740157480314965" right="0.39370078740157483" top="1.1811023622047245" bottom="0.3937007874015748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9"/>
  <sheetViews>
    <sheetView view="pageBreakPreview" zoomScale="85" zoomScaleNormal="70" zoomScaleSheetLayoutView="85" workbookViewId="0">
      <selection activeCell="L13" sqref="L13"/>
    </sheetView>
  </sheetViews>
  <sheetFormatPr defaultRowHeight="18.75" x14ac:dyDescent="0.25"/>
  <cols>
    <col min="1" max="1" width="4.75" style="18" customWidth="1"/>
    <col min="2" max="2" width="30.125" style="53" customWidth="1"/>
    <col min="3" max="3" width="24.5" style="53" customWidth="1"/>
    <col min="4" max="5" width="7.375" style="53" customWidth="1"/>
    <col min="6" max="6" width="14.5" style="53" customWidth="1"/>
    <col min="7" max="7" width="5.75" style="53" customWidth="1"/>
    <col min="8" max="8" width="12" style="53" hidden="1" customWidth="1"/>
    <col min="9" max="11" width="12" style="53" customWidth="1"/>
    <col min="12" max="12" width="15.875" style="53" customWidth="1"/>
    <col min="13" max="13" width="42.375" style="53" customWidth="1"/>
    <col min="14" max="16384" width="9" style="53"/>
  </cols>
  <sheetData>
    <row r="1" spans="1:13" ht="63.75" customHeight="1" x14ac:dyDescent="0.25">
      <c r="L1" s="261" t="s">
        <v>113</v>
      </c>
      <c r="M1" s="261"/>
    </row>
    <row r="4" spans="1:13" x14ac:dyDescent="0.25">
      <c r="A4" s="263" t="s">
        <v>1</v>
      </c>
      <c r="B4" s="263"/>
      <c r="C4" s="263"/>
      <c r="D4" s="263"/>
      <c r="E4" s="263"/>
      <c r="F4" s="263"/>
      <c r="G4" s="263"/>
      <c r="H4" s="263"/>
      <c r="I4" s="263"/>
      <c r="J4" s="263"/>
      <c r="K4" s="263"/>
      <c r="L4" s="263"/>
      <c r="M4" s="263"/>
    </row>
    <row r="5" spans="1:13" x14ac:dyDescent="0.25">
      <c r="A5" s="263" t="s">
        <v>112</v>
      </c>
      <c r="B5" s="263"/>
      <c r="C5" s="263"/>
      <c r="D5" s="263"/>
      <c r="E5" s="263"/>
      <c r="F5" s="263"/>
      <c r="G5" s="263"/>
      <c r="H5" s="263"/>
      <c r="I5" s="263"/>
      <c r="J5" s="263"/>
      <c r="K5" s="263"/>
      <c r="L5" s="263"/>
      <c r="M5" s="263"/>
    </row>
    <row r="6" spans="1:13" ht="4.5" customHeight="1" x14ac:dyDescent="0.25"/>
    <row r="7" spans="1:13" ht="18.75" customHeight="1" x14ac:dyDescent="0.25">
      <c r="A7" s="262" t="s">
        <v>17</v>
      </c>
      <c r="B7" s="262" t="s">
        <v>47</v>
      </c>
      <c r="C7" s="262" t="s">
        <v>24</v>
      </c>
      <c r="D7" s="262" t="s">
        <v>22</v>
      </c>
      <c r="E7" s="262"/>
      <c r="F7" s="262"/>
      <c r="G7" s="262"/>
      <c r="H7" s="284"/>
      <c r="I7" s="284"/>
      <c r="J7" s="284"/>
      <c r="K7" s="284"/>
      <c r="L7" s="285"/>
      <c r="M7" s="262" t="s">
        <v>49</v>
      </c>
    </row>
    <row r="8" spans="1:13" ht="117.75" customHeight="1" x14ac:dyDescent="0.25">
      <c r="A8" s="262"/>
      <c r="B8" s="262"/>
      <c r="C8" s="262"/>
      <c r="D8" s="2" t="s">
        <v>24</v>
      </c>
      <c r="E8" s="2" t="s">
        <v>25</v>
      </c>
      <c r="F8" s="2" t="s">
        <v>26</v>
      </c>
      <c r="G8" s="2" t="s">
        <v>27</v>
      </c>
      <c r="H8" s="140">
        <v>2024</v>
      </c>
      <c r="I8" s="140">
        <v>2025</v>
      </c>
      <c r="J8" s="250">
        <v>2026</v>
      </c>
      <c r="K8" s="208">
        <v>2027</v>
      </c>
      <c r="L8" s="2" t="s">
        <v>50</v>
      </c>
      <c r="M8" s="262"/>
    </row>
    <row r="9" spans="1:13" x14ac:dyDescent="0.25">
      <c r="A9" s="2">
        <v>1</v>
      </c>
      <c r="B9" s="2">
        <v>2</v>
      </c>
      <c r="C9" s="2">
        <v>3</v>
      </c>
      <c r="D9" s="2">
        <v>4</v>
      </c>
      <c r="E9" s="2">
        <v>5</v>
      </c>
      <c r="F9" s="2">
        <v>6</v>
      </c>
      <c r="G9" s="2">
        <v>7</v>
      </c>
      <c r="H9" s="129">
        <v>10</v>
      </c>
      <c r="I9" s="129">
        <v>11</v>
      </c>
      <c r="J9" s="250">
        <v>12</v>
      </c>
      <c r="K9" s="208">
        <v>13</v>
      </c>
      <c r="L9" s="129">
        <v>14</v>
      </c>
      <c r="M9" s="129">
        <v>15</v>
      </c>
    </row>
    <row r="10" spans="1:13" s="54" customFormat="1" x14ac:dyDescent="0.25">
      <c r="A10" s="280" t="s">
        <v>117</v>
      </c>
      <c r="B10" s="281"/>
      <c r="C10" s="281"/>
      <c r="D10" s="281"/>
      <c r="E10" s="281"/>
      <c r="F10" s="281"/>
      <c r="G10" s="281"/>
      <c r="H10" s="281"/>
      <c r="I10" s="281"/>
      <c r="J10" s="281"/>
      <c r="K10" s="281"/>
      <c r="L10" s="281"/>
      <c r="M10" s="283"/>
    </row>
    <row r="11" spans="1:13" s="54" customFormat="1" ht="35.25" customHeight="1" x14ac:dyDescent="0.25">
      <c r="A11" s="280" t="s">
        <v>202</v>
      </c>
      <c r="B11" s="281"/>
      <c r="C11" s="281"/>
      <c r="D11" s="281"/>
      <c r="E11" s="281"/>
      <c r="F11" s="281"/>
      <c r="G11" s="281"/>
      <c r="H11" s="282"/>
      <c r="I11" s="282"/>
      <c r="J11" s="282"/>
      <c r="K11" s="282"/>
      <c r="L11" s="281"/>
      <c r="M11" s="283"/>
    </row>
    <row r="12" spans="1:13" ht="68.25" customHeight="1" x14ac:dyDescent="0.25">
      <c r="A12" s="19" t="s">
        <v>3</v>
      </c>
      <c r="B12" s="159" t="s">
        <v>114</v>
      </c>
      <c r="C12" s="269" t="s">
        <v>70</v>
      </c>
      <c r="D12" s="2">
        <v>242</v>
      </c>
      <c r="E12" s="55" t="s">
        <v>116</v>
      </c>
      <c r="F12" s="2">
        <v>1110081620</v>
      </c>
      <c r="G12" s="48">
        <v>247</v>
      </c>
      <c r="H12" s="127">
        <v>8266.3109999999997</v>
      </c>
      <c r="I12" s="127">
        <v>7509.933</v>
      </c>
      <c r="J12" s="211">
        <v>7509.933</v>
      </c>
      <c r="K12" s="211">
        <v>7509.933</v>
      </c>
      <c r="L12" s="125">
        <f>I12+J12+K12</f>
        <v>22529.798999999999</v>
      </c>
      <c r="M12" s="1" t="s">
        <v>289</v>
      </c>
    </row>
    <row r="13" spans="1:13" ht="68.25" customHeight="1" x14ac:dyDescent="0.25">
      <c r="A13" s="19" t="s">
        <v>62</v>
      </c>
      <c r="B13" s="160" t="s">
        <v>88</v>
      </c>
      <c r="C13" s="270"/>
      <c r="D13" s="2">
        <v>242</v>
      </c>
      <c r="E13" s="55" t="s">
        <v>116</v>
      </c>
      <c r="F13" s="2">
        <v>1110081630</v>
      </c>
      <c r="G13" s="2">
        <v>244</v>
      </c>
      <c r="H13" s="126">
        <v>0</v>
      </c>
      <c r="I13" s="126">
        <v>0</v>
      </c>
      <c r="J13" s="212">
        <v>0</v>
      </c>
      <c r="K13" s="212">
        <v>0</v>
      </c>
      <c r="L13" s="125">
        <f t="shared" ref="L13:L17" si="0">I13+J13+K13</f>
        <v>0</v>
      </c>
      <c r="M13" s="1" t="s">
        <v>287</v>
      </c>
    </row>
    <row r="14" spans="1:13" ht="54.75" customHeight="1" x14ac:dyDescent="0.25">
      <c r="A14" s="277" t="s">
        <v>64</v>
      </c>
      <c r="B14" s="274" t="s">
        <v>89</v>
      </c>
      <c r="C14" s="202" t="s">
        <v>70</v>
      </c>
      <c r="D14" s="2">
        <v>242</v>
      </c>
      <c r="E14" s="55" t="s">
        <v>116</v>
      </c>
      <c r="F14" s="2">
        <v>1110081640</v>
      </c>
      <c r="G14" s="2">
        <v>244</v>
      </c>
      <c r="H14" s="56">
        <v>0</v>
      </c>
      <c r="I14" s="56">
        <v>0</v>
      </c>
      <c r="J14" s="125">
        <v>0</v>
      </c>
      <c r="K14" s="125">
        <v>0</v>
      </c>
      <c r="L14" s="125">
        <f t="shared" si="0"/>
        <v>0</v>
      </c>
      <c r="M14" s="271" t="s">
        <v>288</v>
      </c>
    </row>
    <row r="15" spans="1:13" ht="45" customHeight="1" x14ac:dyDescent="0.25">
      <c r="A15" s="278"/>
      <c r="B15" s="275"/>
      <c r="C15" s="269" t="s">
        <v>277</v>
      </c>
      <c r="D15" s="269">
        <v>247</v>
      </c>
      <c r="E15" s="55" t="s">
        <v>116</v>
      </c>
      <c r="F15" s="216">
        <v>1110081640</v>
      </c>
      <c r="G15" s="216">
        <v>540</v>
      </c>
      <c r="H15" s="56">
        <v>2598.7820000000002</v>
      </c>
      <c r="I15" s="56">
        <v>0</v>
      </c>
      <c r="J15" s="125">
        <v>0</v>
      </c>
      <c r="K15" s="125">
        <v>0</v>
      </c>
      <c r="L15" s="125">
        <f t="shared" si="0"/>
        <v>0</v>
      </c>
      <c r="M15" s="272"/>
    </row>
    <row r="16" spans="1:13" ht="50.25" customHeight="1" x14ac:dyDescent="0.25">
      <c r="A16" s="279"/>
      <c r="B16" s="276"/>
      <c r="C16" s="270"/>
      <c r="D16" s="270"/>
      <c r="E16" s="55" t="s">
        <v>116</v>
      </c>
      <c r="F16" s="201">
        <v>1110076660</v>
      </c>
      <c r="G16" s="201">
        <v>540</v>
      </c>
      <c r="H16" s="56">
        <v>0</v>
      </c>
      <c r="I16" s="56">
        <v>0</v>
      </c>
      <c r="J16" s="125">
        <v>0</v>
      </c>
      <c r="K16" s="125">
        <v>0</v>
      </c>
      <c r="L16" s="125">
        <f t="shared" si="0"/>
        <v>0</v>
      </c>
      <c r="M16" s="273"/>
    </row>
    <row r="17" spans="1:13" ht="201.75" customHeight="1" x14ac:dyDescent="0.25">
      <c r="A17" s="19" t="s">
        <v>65</v>
      </c>
      <c r="B17" s="159" t="s">
        <v>115</v>
      </c>
      <c r="C17" s="9" t="s">
        <v>70</v>
      </c>
      <c r="D17" s="2">
        <v>242</v>
      </c>
      <c r="E17" s="55" t="s">
        <v>116</v>
      </c>
      <c r="F17" s="2">
        <v>1110081650</v>
      </c>
      <c r="G17" s="2">
        <v>244</v>
      </c>
      <c r="H17" s="56">
        <v>62417.16</v>
      </c>
      <c r="I17" s="56">
        <v>40040.567999999999</v>
      </c>
      <c r="J17" s="125">
        <v>10049.749</v>
      </c>
      <c r="K17" s="125">
        <v>10049.749</v>
      </c>
      <c r="L17" s="125">
        <f t="shared" si="0"/>
        <v>60140.065999999992</v>
      </c>
      <c r="M17" s="1" t="s">
        <v>290</v>
      </c>
    </row>
    <row r="18" spans="1:13" s="60" customFormat="1" x14ac:dyDescent="0.25">
      <c r="A18" s="57"/>
      <c r="B18" s="9" t="s">
        <v>80</v>
      </c>
      <c r="C18" s="57" t="s">
        <v>29</v>
      </c>
      <c r="D18" s="57" t="s">
        <v>29</v>
      </c>
      <c r="E18" s="57" t="s">
        <v>29</v>
      </c>
      <c r="F18" s="57" t="s">
        <v>29</v>
      </c>
      <c r="G18" s="58" t="s">
        <v>29</v>
      </c>
      <c r="H18" s="59">
        <f>SUM(H12:H17)</f>
        <v>73282.252999999997</v>
      </c>
      <c r="I18" s="59">
        <f t="shared" ref="I18" si="1">SUM(I12:I17)</f>
        <v>47550.500999999997</v>
      </c>
      <c r="J18" s="59">
        <f>SUM(J12:J17)</f>
        <v>17559.682000000001</v>
      </c>
      <c r="K18" s="59">
        <f>SUM(K12:K17)</f>
        <v>17559.682000000001</v>
      </c>
      <c r="L18" s="135">
        <f>SUM(H18:K18)</f>
        <v>155952.11799999999</v>
      </c>
      <c r="M18" s="58"/>
    </row>
    <row r="22" spans="1:13" x14ac:dyDescent="0.25">
      <c r="H22" s="61"/>
      <c r="I22" s="61"/>
      <c r="J22" s="61"/>
      <c r="K22" s="61"/>
      <c r="L22" s="61"/>
    </row>
    <row r="23" spans="1:13" x14ac:dyDescent="0.25">
      <c r="H23" s="61"/>
      <c r="I23" s="61"/>
      <c r="J23" s="61"/>
      <c r="K23" s="61"/>
      <c r="L23" s="61"/>
    </row>
    <row r="24" spans="1:13" x14ac:dyDescent="0.25">
      <c r="H24" s="61"/>
      <c r="I24" s="61"/>
      <c r="J24" s="61"/>
      <c r="K24" s="61"/>
      <c r="L24" s="61"/>
    </row>
    <row r="25" spans="1:13" x14ac:dyDescent="0.25">
      <c r="H25" s="61"/>
      <c r="I25" s="61"/>
      <c r="J25" s="61"/>
      <c r="K25" s="61"/>
      <c r="L25" s="61"/>
    </row>
    <row r="26" spans="1:13" x14ac:dyDescent="0.25">
      <c r="H26" s="62"/>
      <c r="I26" s="62"/>
      <c r="J26" s="62"/>
      <c r="K26" s="62"/>
      <c r="L26" s="62"/>
    </row>
    <row r="27" spans="1:13" x14ac:dyDescent="0.25">
      <c r="H27" s="61"/>
      <c r="I27" s="61"/>
      <c r="J27" s="61"/>
      <c r="K27" s="61"/>
      <c r="L27" s="61"/>
    </row>
    <row r="28" spans="1:13" x14ac:dyDescent="0.25">
      <c r="H28" s="61"/>
      <c r="I28" s="61"/>
      <c r="J28" s="61"/>
      <c r="K28" s="61"/>
      <c r="L28" s="61"/>
    </row>
    <row r="29" spans="1:13" x14ac:dyDescent="0.25">
      <c r="H29" s="61"/>
      <c r="I29" s="61"/>
      <c r="J29" s="61"/>
      <c r="K29" s="61"/>
      <c r="L29" s="61"/>
    </row>
  </sheetData>
  <autoFilter ref="A7:M17">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7">
    <mergeCell ref="A11:M11"/>
    <mergeCell ref="A10:M10"/>
    <mergeCell ref="L1:M1"/>
    <mergeCell ref="A4:M4"/>
    <mergeCell ref="A5:M5"/>
    <mergeCell ref="A7:A8"/>
    <mergeCell ref="B7:B8"/>
    <mergeCell ref="C7:C8"/>
    <mergeCell ref="D7:G7"/>
    <mergeCell ref="H7:L7"/>
    <mergeCell ref="M7:M8"/>
    <mergeCell ref="C12:C13"/>
    <mergeCell ref="M14:M16"/>
    <mergeCell ref="B14:B16"/>
    <mergeCell ref="A14:A16"/>
    <mergeCell ref="C15:C16"/>
    <mergeCell ref="D15:D16"/>
  </mergeCells>
  <pageMargins left="0.78740157480314965" right="0.78740157480314965" top="1.1811023622047245" bottom="0.39370078740157483" header="0.31496062992125984" footer="0.31496062992125984"/>
  <pageSetup paperSize="9" scale="64" fitToHeight="0" orientation="landscape" r:id="rId1"/>
  <rowBreaks count="1" manualBreakCount="1">
    <brk id="1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5"/>
  <sheetViews>
    <sheetView view="pageBreakPreview" zoomScaleNormal="100" zoomScaleSheetLayoutView="100" workbookViewId="0">
      <selection activeCell="O3" sqref="O1:O1048576"/>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64.5" customHeight="1" x14ac:dyDescent="0.25">
      <c r="O1" s="261"/>
      <c r="P1" s="261"/>
      <c r="Q1" s="261"/>
      <c r="R1" s="261"/>
    </row>
    <row r="2" spans="1:18" ht="18.75" x14ac:dyDescent="0.25">
      <c r="A2" s="18"/>
    </row>
    <row r="3" spans="1:18" ht="18.75" x14ac:dyDescent="0.25">
      <c r="A3" s="18"/>
    </row>
    <row r="4" spans="1:18" ht="18.75" x14ac:dyDescent="0.25">
      <c r="A4" s="263" t="s">
        <v>1</v>
      </c>
      <c r="B4" s="263"/>
      <c r="C4" s="263"/>
      <c r="D4" s="263"/>
      <c r="E4" s="263"/>
      <c r="F4" s="263"/>
      <c r="G4" s="263"/>
      <c r="H4" s="263"/>
      <c r="I4" s="263"/>
      <c r="J4" s="263"/>
      <c r="K4" s="263"/>
      <c r="L4" s="263"/>
      <c r="M4" s="263"/>
      <c r="N4" s="263"/>
      <c r="O4" s="263"/>
      <c r="P4" s="263"/>
      <c r="Q4" s="263"/>
      <c r="R4" s="263"/>
    </row>
    <row r="5" spans="1:18" ht="48" customHeight="1" x14ac:dyDescent="0.25">
      <c r="A5" s="265" t="s">
        <v>167</v>
      </c>
      <c r="B5" s="263"/>
      <c r="C5" s="263"/>
      <c r="D5" s="263"/>
      <c r="E5" s="263"/>
      <c r="F5" s="263"/>
      <c r="G5" s="263"/>
      <c r="H5" s="263"/>
      <c r="I5" s="263"/>
      <c r="J5" s="263"/>
      <c r="K5" s="263"/>
      <c r="L5" s="263"/>
      <c r="M5" s="263"/>
      <c r="N5" s="263"/>
      <c r="O5" s="263"/>
      <c r="P5" s="263"/>
      <c r="Q5" s="263"/>
      <c r="R5" s="263"/>
    </row>
    <row r="6" spans="1:18" ht="18.75" x14ac:dyDescent="0.25">
      <c r="A6" s="18"/>
    </row>
    <row r="7" spans="1:18" ht="15.75" customHeight="1" x14ac:dyDescent="0.25">
      <c r="A7" s="262" t="s">
        <v>17</v>
      </c>
      <c r="B7" s="262" t="s">
        <v>44</v>
      </c>
      <c r="C7" s="262" t="s">
        <v>2</v>
      </c>
      <c r="D7" s="262" t="s">
        <v>45</v>
      </c>
      <c r="E7" s="247"/>
      <c r="F7" s="247"/>
      <c r="G7" s="247"/>
      <c r="H7" s="247"/>
      <c r="I7" s="247"/>
      <c r="J7" s="247"/>
      <c r="K7" s="247"/>
      <c r="L7" s="247"/>
      <c r="M7" s="247"/>
      <c r="N7" s="247"/>
      <c r="O7" s="286" t="s">
        <v>46</v>
      </c>
      <c r="P7" s="284"/>
      <c r="Q7" s="284"/>
      <c r="R7" s="285"/>
    </row>
    <row r="8" spans="1:18" x14ac:dyDescent="0.25">
      <c r="A8" s="262"/>
      <c r="B8" s="262"/>
      <c r="C8" s="262"/>
      <c r="D8" s="262"/>
      <c r="E8" s="246" t="s">
        <v>54</v>
      </c>
      <c r="F8" s="246" t="s">
        <v>55</v>
      </c>
      <c r="G8" s="246" t="s">
        <v>58</v>
      </c>
      <c r="H8" s="246" t="s">
        <v>51</v>
      </c>
      <c r="I8" s="246" t="s">
        <v>52</v>
      </c>
      <c r="J8" s="246" t="s">
        <v>53</v>
      </c>
      <c r="K8" s="246" t="s">
        <v>56</v>
      </c>
      <c r="L8" s="246" t="s">
        <v>218</v>
      </c>
      <c r="M8" s="246" t="s">
        <v>208</v>
      </c>
      <c r="N8" s="246" t="s">
        <v>214</v>
      </c>
      <c r="O8" s="215" t="s">
        <v>215</v>
      </c>
      <c r="P8" s="215" t="s">
        <v>57</v>
      </c>
      <c r="Q8" s="249" t="s">
        <v>279</v>
      </c>
      <c r="R8" s="249" t="s">
        <v>313</v>
      </c>
    </row>
    <row r="9" spans="1:18" x14ac:dyDescent="0.25">
      <c r="A9" s="2">
        <v>1</v>
      </c>
      <c r="B9" s="2">
        <v>2</v>
      </c>
      <c r="C9" s="2">
        <v>3</v>
      </c>
      <c r="D9" s="2">
        <v>4</v>
      </c>
      <c r="E9" s="245">
        <v>5</v>
      </c>
      <c r="F9" s="245">
        <v>6</v>
      </c>
      <c r="G9" s="245">
        <v>7</v>
      </c>
      <c r="H9" s="245">
        <v>8</v>
      </c>
      <c r="I9" s="245">
        <v>9</v>
      </c>
      <c r="J9" s="245">
        <v>10</v>
      </c>
      <c r="K9" s="245">
        <v>11</v>
      </c>
      <c r="L9" s="245">
        <v>12</v>
      </c>
      <c r="M9" s="245">
        <v>13</v>
      </c>
      <c r="N9" s="245">
        <v>14</v>
      </c>
      <c r="O9" s="2">
        <v>15</v>
      </c>
      <c r="P9" s="2">
        <v>16</v>
      </c>
      <c r="Q9" s="250">
        <v>17</v>
      </c>
      <c r="R9" s="2">
        <v>18</v>
      </c>
    </row>
    <row r="10" spans="1:18" x14ac:dyDescent="0.25">
      <c r="A10" s="266" t="str">
        <f>'пр 2 к ПП2'!A10:M10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67"/>
      <c r="C10" s="267"/>
      <c r="D10" s="267"/>
      <c r="E10" s="267"/>
      <c r="F10" s="267"/>
      <c r="G10" s="267"/>
      <c r="H10" s="267"/>
      <c r="I10" s="267"/>
      <c r="J10" s="267"/>
      <c r="K10" s="267"/>
      <c r="L10" s="267"/>
      <c r="M10" s="267"/>
      <c r="N10" s="267"/>
      <c r="O10" s="267"/>
      <c r="P10" s="267"/>
      <c r="Q10" s="267"/>
      <c r="R10" s="268"/>
    </row>
    <row r="11" spans="1:18" ht="33.75" customHeight="1" x14ac:dyDescent="0.25">
      <c r="A11" s="266" t="str">
        <f>'пр 2 к ПП2'!A11:M11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67"/>
      <c r="C11" s="267"/>
      <c r="D11" s="267"/>
      <c r="E11" s="267"/>
      <c r="F11" s="267"/>
      <c r="G11" s="267"/>
      <c r="H11" s="267"/>
      <c r="I11" s="267"/>
      <c r="J11" s="267"/>
      <c r="K11" s="267"/>
      <c r="L11" s="267"/>
      <c r="M11" s="267"/>
      <c r="N11" s="267"/>
      <c r="O11" s="267"/>
      <c r="P11" s="267"/>
      <c r="Q11" s="267"/>
      <c r="R11" s="268"/>
    </row>
    <row r="12" spans="1:18" ht="80.25" customHeight="1" x14ac:dyDescent="0.25">
      <c r="A12" s="2" t="s">
        <v>3</v>
      </c>
      <c r="B12" s="39" t="s">
        <v>91</v>
      </c>
      <c r="C12" s="2" t="s">
        <v>131</v>
      </c>
      <c r="D12" s="2" t="s">
        <v>61</v>
      </c>
      <c r="E12" s="157">
        <v>122</v>
      </c>
      <c r="F12" s="157">
        <v>122</v>
      </c>
      <c r="G12" s="157">
        <v>143</v>
      </c>
      <c r="H12" s="157">
        <v>143</v>
      </c>
      <c r="I12" s="157">
        <v>145</v>
      </c>
      <c r="J12" s="157">
        <v>125</v>
      </c>
      <c r="K12" s="157">
        <v>103</v>
      </c>
      <c r="L12" s="157">
        <v>100</v>
      </c>
      <c r="M12" s="157">
        <v>100</v>
      </c>
      <c r="N12" s="157">
        <v>100</v>
      </c>
      <c r="O12" s="4" t="s">
        <v>256</v>
      </c>
      <c r="P12" s="4" t="s">
        <v>256</v>
      </c>
      <c r="Q12" s="4" t="s">
        <v>256</v>
      </c>
      <c r="R12" s="4" t="s">
        <v>256</v>
      </c>
    </row>
    <row r="13" spans="1:18" s="148" customFormat="1" ht="80.25" customHeight="1" x14ac:dyDescent="0.25">
      <c r="A13" s="174" t="s">
        <v>62</v>
      </c>
      <c r="B13" s="180" t="s">
        <v>201</v>
      </c>
      <c r="C13" s="174" t="s">
        <v>131</v>
      </c>
      <c r="D13" s="174" t="s">
        <v>61</v>
      </c>
      <c r="E13" s="181" t="s">
        <v>219</v>
      </c>
      <c r="F13" s="181" t="s">
        <v>219</v>
      </c>
      <c r="G13" s="181" t="s">
        <v>219</v>
      </c>
      <c r="H13" s="181" t="s">
        <v>219</v>
      </c>
      <c r="I13" s="181" t="s">
        <v>219</v>
      </c>
      <c r="J13" s="181" t="s">
        <v>219</v>
      </c>
      <c r="K13" s="181" t="s">
        <v>219</v>
      </c>
      <c r="L13" s="181" t="s">
        <v>219</v>
      </c>
      <c r="M13" s="181" t="s">
        <v>219</v>
      </c>
      <c r="N13" s="181" t="s">
        <v>219</v>
      </c>
      <c r="O13" s="181" t="s">
        <v>219</v>
      </c>
      <c r="P13" s="181" t="s">
        <v>219</v>
      </c>
      <c r="Q13" s="181" t="s">
        <v>219</v>
      </c>
      <c r="R13" s="181" t="s">
        <v>219</v>
      </c>
    </row>
    <row r="14" spans="1:18" x14ac:dyDescent="0.25">
      <c r="A14" s="2"/>
      <c r="B14" s="9"/>
      <c r="C14" s="2"/>
      <c r="D14" s="2"/>
      <c r="E14" s="3"/>
      <c r="F14" s="3"/>
      <c r="G14" s="3"/>
      <c r="H14" s="3"/>
      <c r="I14" s="3"/>
      <c r="J14" s="3"/>
      <c r="K14" s="3"/>
      <c r="L14" s="3"/>
      <c r="M14" s="3"/>
      <c r="N14" s="3"/>
      <c r="O14" s="3"/>
      <c r="P14" s="3"/>
      <c r="Q14" s="3"/>
      <c r="R14" s="3"/>
    </row>
    <row r="15" spans="1:18" ht="18.75" x14ac:dyDescent="0.25">
      <c r="A15" s="18"/>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16"/>
  <sheetViews>
    <sheetView view="pageBreakPreview" topLeftCell="C1" zoomScaleNormal="70" zoomScaleSheetLayoutView="100" workbookViewId="0">
      <selection activeCell="L15" sqref="L15"/>
    </sheetView>
  </sheetViews>
  <sheetFormatPr defaultRowHeight="18.75" x14ac:dyDescent="0.25"/>
  <cols>
    <col min="1" max="1" width="4.75" style="18" customWidth="1"/>
    <col min="2" max="2" width="49.625" style="53" customWidth="1"/>
    <col min="3" max="3" width="18.5" style="53" customWidth="1"/>
    <col min="4" max="5" width="7.375" style="53" customWidth="1"/>
    <col min="6" max="6" width="17.75" style="53" customWidth="1"/>
    <col min="7" max="7" width="5.75" style="53" customWidth="1"/>
    <col min="8" max="8" width="13.75" style="53" hidden="1" customWidth="1"/>
    <col min="9" max="9" width="13.75" style="53" bestFit="1" customWidth="1"/>
    <col min="10" max="11" width="13.75" style="53" customWidth="1"/>
    <col min="12" max="12" width="20" style="53" customWidth="1"/>
    <col min="13" max="13" width="24.5" style="53" customWidth="1"/>
    <col min="14" max="16384" width="9" style="53"/>
  </cols>
  <sheetData>
    <row r="1" spans="1:19" ht="57" customHeight="1" x14ac:dyDescent="0.25">
      <c r="L1" s="261" t="s">
        <v>118</v>
      </c>
      <c r="M1" s="261"/>
    </row>
    <row r="4" spans="1:19" x14ac:dyDescent="0.25">
      <c r="A4" s="263" t="s">
        <v>1</v>
      </c>
      <c r="B4" s="263"/>
      <c r="C4" s="263"/>
      <c r="D4" s="263"/>
      <c r="E4" s="263"/>
      <c r="F4" s="263"/>
      <c r="G4" s="263"/>
      <c r="H4" s="263"/>
      <c r="I4" s="263"/>
      <c r="J4" s="263"/>
      <c r="K4" s="263"/>
      <c r="L4" s="263"/>
      <c r="M4" s="263"/>
    </row>
    <row r="5" spans="1:19" x14ac:dyDescent="0.25">
      <c r="A5" s="263" t="s">
        <v>119</v>
      </c>
      <c r="B5" s="263"/>
      <c r="C5" s="263"/>
      <c r="D5" s="263"/>
      <c r="E5" s="263"/>
      <c r="F5" s="263"/>
      <c r="G5" s="263"/>
      <c r="H5" s="263"/>
      <c r="I5" s="263"/>
      <c r="J5" s="263"/>
      <c r="K5" s="263"/>
      <c r="L5" s="263"/>
      <c r="M5" s="263"/>
    </row>
    <row r="7" spans="1:19" s="49" customFormat="1" ht="32.25" customHeight="1" x14ac:dyDescent="0.25">
      <c r="A7" s="262" t="s">
        <v>17</v>
      </c>
      <c r="B7" s="262" t="s">
        <v>47</v>
      </c>
      <c r="C7" s="262" t="s">
        <v>24</v>
      </c>
      <c r="D7" s="262" t="s">
        <v>22</v>
      </c>
      <c r="E7" s="262"/>
      <c r="F7" s="262"/>
      <c r="G7" s="262"/>
      <c r="H7" s="284"/>
      <c r="I7" s="284"/>
      <c r="J7" s="284"/>
      <c r="K7" s="284"/>
      <c r="L7" s="285"/>
      <c r="M7" s="262" t="s">
        <v>49</v>
      </c>
    </row>
    <row r="8" spans="1:19" s="49" customFormat="1" ht="85.5" customHeight="1" x14ac:dyDescent="0.25">
      <c r="A8" s="262"/>
      <c r="B8" s="262"/>
      <c r="C8" s="262"/>
      <c r="D8" s="2" t="s">
        <v>24</v>
      </c>
      <c r="E8" s="2" t="s">
        <v>25</v>
      </c>
      <c r="F8" s="2" t="s">
        <v>26</v>
      </c>
      <c r="G8" s="2" t="s">
        <v>27</v>
      </c>
      <c r="H8" s="140">
        <v>2024</v>
      </c>
      <c r="I8" s="140">
        <v>2025</v>
      </c>
      <c r="J8" s="250">
        <v>2026</v>
      </c>
      <c r="K8" s="209">
        <v>2027</v>
      </c>
      <c r="L8" s="2" t="s">
        <v>50</v>
      </c>
      <c r="M8" s="262"/>
    </row>
    <row r="9" spans="1:19" s="49" customFormat="1" ht="15.75" x14ac:dyDescent="0.25">
      <c r="A9" s="2">
        <v>1</v>
      </c>
      <c r="B9" s="2">
        <v>2</v>
      </c>
      <c r="C9" s="2">
        <v>3</v>
      </c>
      <c r="D9" s="2">
        <v>4</v>
      </c>
      <c r="E9" s="2">
        <v>5</v>
      </c>
      <c r="F9" s="2">
        <v>6</v>
      </c>
      <c r="G9" s="2">
        <v>7</v>
      </c>
      <c r="H9" s="129">
        <v>10</v>
      </c>
      <c r="I9" s="129">
        <v>11</v>
      </c>
      <c r="J9" s="250">
        <v>12</v>
      </c>
      <c r="K9" s="209">
        <v>13</v>
      </c>
      <c r="L9" s="129">
        <v>14</v>
      </c>
      <c r="M9" s="129">
        <v>15</v>
      </c>
    </row>
    <row r="10" spans="1:19" s="63" customFormat="1" ht="29.25" customHeight="1" x14ac:dyDescent="0.25">
      <c r="A10" s="280" t="s">
        <v>121</v>
      </c>
      <c r="B10" s="281"/>
      <c r="C10" s="281"/>
      <c r="D10" s="281"/>
      <c r="E10" s="281"/>
      <c r="F10" s="281"/>
      <c r="G10" s="281"/>
      <c r="H10" s="281"/>
      <c r="I10" s="281"/>
      <c r="J10" s="281"/>
      <c r="K10" s="281"/>
      <c r="L10" s="281"/>
      <c r="M10" s="283"/>
    </row>
    <row r="11" spans="1:19" s="63" customFormat="1" ht="19.5" customHeight="1" x14ac:dyDescent="0.25">
      <c r="A11" s="280" t="s">
        <v>120</v>
      </c>
      <c r="B11" s="281"/>
      <c r="C11" s="281"/>
      <c r="D11" s="281"/>
      <c r="E11" s="281"/>
      <c r="F11" s="281"/>
      <c r="G11" s="281"/>
      <c r="H11" s="281"/>
      <c r="I11" s="281"/>
      <c r="J11" s="281"/>
      <c r="K11" s="281"/>
      <c r="L11" s="281"/>
      <c r="M11" s="283"/>
    </row>
    <row r="12" spans="1:19" s="49" customFormat="1" ht="69.75" customHeight="1" x14ac:dyDescent="0.25">
      <c r="A12" s="269" t="s">
        <v>3</v>
      </c>
      <c r="B12" s="269" t="s">
        <v>173</v>
      </c>
      <c r="C12" s="269" t="s">
        <v>70</v>
      </c>
      <c r="D12" s="2">
        <v>242</v>
      </c>
      <c r="E12" s="55" t="s">
        <v>116</v>
      </c>
      <c r="F12" s="2">
        <v>1120081660</v>
      </c>
      <c r="G12" s="2">
        <v>121</v>
      </c>
      <c r="H12" s="64">
        <v>269.78100000000001</v>
      </c>
      <c r="I12" s="64">
        <v>269.78100000000001</v>
      </c>
      <c r="J12" s="64">
        <v>269.78100000000001</v>
      </c>
      <c r="K12" s="64">
        <v>269.78100000000001</v>
      </c>
      <c r="L12" s="64">
        <f>I12+J12+K12</f>
        <v>809.34300000000007</v>
      </c>
      <c r="M12" s="269" t="s">
        <v>291</v>
      </c>
    </row>
    <row r="13" spans="1:19" s="49" customFormat="1" ht="64.5" customHeight="1" x14ac:dyDescent="0.25">
      <c r="A13" s="287"/>
      <c r="B13" s="287"/>
      <c r="C13" s="270"/>
      <c r="D13" s="145">
        <v>242</v>
      </c>
      <c r="E13" s="55" t="s">
        <v>116</v>
      </c>
      <c r="F13" s="145">
        <v>1120081660</v>
      </c>
      <c r="G13" s="145">
        <v>129</v>
      </c>
      <c r="H13" s="64">
        <v>81.473889999999997</v>
      </c>
      <c r="I13" s="64">
        <v>81.473889999999997</v>
      </c>
      <c r="J13" s="64">
        <v>81.474000000000004</v>
      </c>
      <c r="K13" s="64">
        <v>81.474000000000004</v>
      </c>
      <c r="L13" s="64">
        <f>I13+J13+K13</f>
        <v>244.42189000000002</v>
      </c>
      <c r="M13" s="287"/>
    </row>
    <row r="14" spans="1:19" s="49" customFormat="1" ht="39" customHeight="1" x14ac:dyDescent="0.25">
      <c r="A14" s="270"/>
      <c r="B14" s="270"/>
      <c r="C14" s="269" t="s">
        <v>59</v>
      </c>
      <c r="D14" s="2">
        <v>241</v>
      </c>
      <c r="E14" s="2">
        <v>1403</v>
      </c>
      <c r="F14" s="2">
        <v>1120081660</v>
      </c>
      <c r="G14" s="2">
        <v>540</v>
      </c>
      <c r="H14" s="64">
        <v>4405.8040000000001</v>
      </c>
      <c r="I14" s="64">
        <v>3084.489</v>
      </c>
      <c r="J14" s="64">
        <v>2124.2649999999999</v>
      </c>
      <c r="K14" s="64">
        <v>2124.2649999999999</v>
      </c>
      <c r="L14" s="64">
        <f>I14+J14+K14</f>
        <v>7333.0190000000002</v>
      </c>
      <c r="M14" s="270"/>
    </row>
    <row r="15" spans="1:19" s="149" customFormat="1" ht="102" customHeight="1" x14ac:dyDescent="0.25">
      <c r="A15" s="174" t="s">
        <v>62</v>
      </c>
      <c r="B15" s="182" t="s">
        <v>205</v>
      </c>
      <c r="C15" s="270"/>
      <c r="D15" s="174">
        <v>241</v>
      </c>
      <c r="E15" s="183" t="s">
        <v>60</v>
      </c>
      <c r="F15" s="174">
        <v>1120083660</v>
      </c>
      <c r="G15" s="174">
        <v>814</v>
      </c>
      <c r="H15" s="64">
        <v>0</v>
      </c>
      <c r="I15" s="64">
        <v>0</v>
      </c>
      <c r="J15" s="64">
        <v>0</v>
      </c>
      <c r="K15" s="64">
        <v>0</v>
      </c>
      <c r="L15" s="64">
        <f t="shared" ref="L15" si="0">I15+J15+K15</f>
        <v>0</v>
      </c>
      <c r="M15" s="184" t="s">
        <v>292</v>
      </c>
      <c r="N15" s="185"/>
      <c r="O15" s="185"/>
      <c r="P15" s="185"/>
      <c r="Q15" s="185"/>
      <c r="R15" s="185"/>
      <c r="S15" s="185"/>
    </row>
    <row r="16" spans="1:19" s="68" customFormat="1" x14ac:dyDescent="0.25">
      <c r="A16" s="65"/>
      <c r="B16" s="66" t="s">
        <v>80</v>
      </c>
      <c r="C16" s="65" t="s">
        <v>29</v>
      </c>
      <c r="D16" s="65" t="s">
        <v>29</v>
      </c>
      <c r="E16" s="65" t="s">
        <v>29</v>
      </c>
      <c r="F16" s="65" t="s">
        <v>29</v>
      </c>
      <c r="G16" s="65" t="s">
        <v>29</v>
      </c>
      <c r="H16" s="67">
        <f>SUM(H12:H14)</f>
        <v>4757.0588900000002</v>
      </c>
      <c r="I16" s="67">
        <f>SUM(I12:I14)</f>
        <v>3435.7438900000002</v>
      </c>
      <c r="J16" s="67">
        <f t="shared" ref="J16:K16" si="1">SUM(J12:J14)</f>
        <v>2475.52</v>
      </c>
      <c r="K16" s="67">
        <f t="shared" si="1"/>
        <v>2475.52</v>
      </c>
      <c r="L16" s="67">
        <f>L12+L13+L14</f>
        <v>8386.7838900000006</v>
      </c>
      <c r="M16" s="65" t="s">
        <v>29</v>
      </c>
    </row>
  </sheetData>
  <autoFilter ref="A7:M14">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6">
    <mergeCell ref="L1:M1"/>
    <mergeCell ref="A4:M4"/>
    <mergeCell ref="A5:M5"/>
    <mergeCell ref="A7:A8"/>
    <mergeCell ref="B7:B8"/>
    <mergeCell ref="C7:C8"/>
    <mergeCell ref="D7:G7"/>
    <mergeCell ref="M7:M8"/>
    <mergeCell ref="A12:A14"/>
    <mergeCell ref="A10:M10"/>
    <mergeCell ref="H7:L7"/>
    <mergeCell ref="M12:M14"/>
    <mergeCell ref="A11:M11"/>
    <mergeCell ref="C14:C15"/>
    <mergeCell ref="C12:C13"/>
    <mergeCell ref="B12:B14"/>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12"/>
  <sheetViews>
    <sheetView view="pageBreakPreview" zoomScale="115" zoomScaleNormal="100" zoomScaleSheetLayoutView="115" workbookViewId="0">
      <selection activeCell="O2" sqref="O1:O1048576"/>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57.75" customHeight="1" x14ac:dyDescent="0.25">
      <c r="O1" s="261"/>
      <c r="P1" s="261"/>
      <c r="Q1" s="261"/>
      <c r="R1" s="261"/>
    </row>
    <row r="2" spans="1:18" ht="18.75" x14ac:dyDescent="0.25">
      <c r="A2" s="18"/>
    </row>
    <row r="3" spans="1:18" ht="18.75" x14ac:dyDescent="0.25">
      <c r="A3" s="18"/>
    </row>
    <row r="4" spans="1:18" ht="18.75" x14ac:dyDescent="0.25">
      <c r="A4" s="263" t="s">
        <v>1</v>
      </c>
      <c r="B4" s="263"/>
      <c r="C4" s="263"/>
      <c r="D4" s="263"/>
      <c r="E4" s="263"/>
      <c r="F4" s="263"/>
      <c r="G4" s="263"/>
      <c r="H4" s="263"/>
      <c r="I4" s="263"/>
      <c r="J4" s="263"/>
      <c r="K4" s="263"/>
      <c r="L4" s="263"/>
      <c r="M4" s="263"/>
      <c r="N4" s="263"/>
      <c r="O4" s="263"/>
      <c r="P4" s="263"/>
      <c r="Q4" s="263"/>
      <c r="R4" s="263"/>
    </row>
    <row r="5" spans="1:18" ht="48" customHeight="1" x14ac:dyDescent="0.25">
      <c r="A5" s="265" t="s">
        <v>168</v>
      </c>
      <c r="B5" s="263"/>
      <c r="C5" s="263"/>
      <c r="D5" s="263"/>
      <c r="E5" s="263"/>
      <c r="F5" s="263"/>
      <c r="G5" s="263"/>
      <c r="H5" s="263"/>
      <c r="I5" s="263"/>
      <c r="J5" s="263"/>
      <c r="K5" s="263"/>
      <c r="L5" s="263"/>
      <c r="M5" s="263"/>
      <c r="N5" s="263"/>
      <c r="O5" s="263"/>
      <c r="P5" s="263"/>
      <c r="Q5" s="263"/>
      <c r="R5" s="263"/>
    </row>
    <row r="6" spans="1:18" ht="18.75" x14ac:dyDescent="0.25">
      <c r="A6" s="18"/>
    </row>
    <row r="7" spans="1:18" x14ac:dyDescent="0.25">
      <c r="A7" s="262" t="s">
        <v>17</v>
      </c>
      <c r="B7" s="262" t="s">
        <v>44</v>
      </c>
      <c r="C7" s="262" t="s">
        <v>2</v>
      </c>
      <c r="D7" s="262" t="s">
        <v>45</v>
      </c>
      <c r="E7" s="248"/>
      <c r="F7" s="248"/>
      <c r="G7" s="248"/>
      <c r="H7" s="248"/>
      <c r="I7" s="248"/>
      <c r="J7" s="248"/>
      <c r="K7" s="248"/>
      <c r="L7" s="248"/>
      <c r="M7" s="248"/>
      <c r="N7" s="248"/>
      <c r="O7" s="262"/>
      <c r="P7" s="262"/>
      <c r="Q7" s="262"/>
      <c r="R7" s="262"/>
    </row>
    <row r="8" spans="1:18" x14ac:dyDescent="0.25">
      <c r="A8" s="262"/>
      <c r="B8" s="262"/>
      <c r="C8" s="262"/>
      <c r="D8" s="262"/>
      <c r="E8" s="249" t="s">
        <v>54</v>
      </c>
      <c r="F8" s="249" t="s">
        <v>55</v>
      </c>
      <c r="G8" s="249" t="s">
        <v>58</v>
      </c>
      <c r="H8" s="249" t="s">
        <v>51</v>
      </c>
      <c r="I8" s="249" t="s">
        <v>52</v>
      </c>
      <c r="J8" s="249" t="s">
        <v>53</v>
      </c>
      <c r="K8" s="249" t="s">
        <v>56</v>
      </c>
      <c r="L8" s="249" t="s">
        <v>218</v>
      </c>
      <c r="M8" s="249" t="s">
        <v>208</v>
      </c>
      <c r="N8" s="249" t="s">
        <v>214</v>
      </c>
      <c r="O8" s="210" t="s">
        <v>215</v>
      </c>
      <c r="P8" s="210" t="s">
        <v>57</v>
      </c>
      <c r="Q8" s="249" t="s">
        <v>279</v>
      </c>
      <c r="R8" s="249" t="s">
        <v>313</v>
      </c>
    </row>
    <row r="9" spans="1:18" x14ac:dyDescent="0.25">
      <c r="A9" s="2">
        <v>1</v>
      </c>
      <c r="B9" s="2">
        <v>2</v>
      </c>
      <c r="C9" s="2">
        <v>3</v>
      </c>
      <c r="D9" s="2">
        <v>4</v>
      </c>
      <c r="E9" s="248">
        <v>5</v>
      </c>
      <c r="F9" s="248">
        <v>6</v>
      </c>
      <c r="G9" s="248">
        <v>7</v>
      </c>
      <c r="H9" s="248">
        <v>8</v>
      </c>
      <c r="I9" s="248">
        <v>9</v>
      </c>
      <c r="J9" s="248">
        <v>10</v>
      </c>
      <c r="K9" s="248">
        <v>11</v>
      </c>
      <c r="L9" s="248">
        <v>12</v>
      </c>
      <c r="M9" s="248">
        <v>13</v>
      </c>
      <c r="N9" s="248">
        <v>14</v>
      </c>
      <c r="O9" s="2">
        <v>15</v>
      </c>
      <c r="P9" s="2">
        <v>16</v>
      </c>
      <c r="Q9" s="250">
        <v>17</v>
      </c>
      <c r="R9" s="2">
        <v>18</v>
      </c>
    </row>
    <row r="10" spans="1:18" x14ac:dyDescent="0.25">
      <c r="A10" s="288" t="s">
        <v>133</v>
      </c>
      <c r="B10" s="288"/>
      <c r="C10" s="288"/>
      <c r="D10" s="288"/>
      <c r="E10" s="288"/>
      <c r="F10" s="288"/>
      <c r="G10" s="288"/>
      <c r="H10" s="288"/>
      <c r="I10" s="288"/>
      <c r="J10" s="288"/>
      <c r="K10" s="288"/>
      <c r="L10" s="288"/>
      <c r="M10" s="288"/>
      <c r="N10" s="288"/>
      <c r="O10" s="288"/>
      <c r="P10" s="288"/>
      <c r="Q10" s="288"/>
      <c r="R10" s="288"/>
    </row>
    <row r="11" spans="1:18" ht="32.25" customHeight="1" x14ac:dyDescent="0.25">
      <c r="A11" s="288" t="str">
        <f>'пр 2 к ПП3'!A11:M11</f>
        <v>Задача. 1. Повышение уровня пожарной безопасности, в жилом секторе населения проживающего на территории Туруханского района</v>
      </c>
      <c r="B11" s="288"/>
      <c r="C11" s="288"/>
      <c r="D11" s="288"/>
      <c r="E11" s="288"/>
      <c r="F11" s="288"/>
      <c r="G11" s="288"/>
      <c r="H11" s="288"/>
      <c r="I11" s="288"/>
      <c r="J11" s="288"/>
      <c r="K11" s="288"/>
      <c r="L11" s="288"/>
      <c r="M11" s="288"/>
      <c r="N11" s="288"/>
      <c r="O11" s="288"/>
      <c r="P11" s="288"/>
      <c r="Q11" s="288"/>
      <c r="R11" s="288"/>
    </row>
    <row r="12" spans="1:18" s="47" customFormat="1" ht="66" customHeight="1" x14ac:dyDescent="0.25">
      <c r="A12" s="2" t="s">
        <v>3</v>
      </c>
      <c r="B12" s="46" t="s">
        <v>129</v>
      </c>
      <c r="C12" s="226" t="s">
        <v>293</v>
      </c>
      <c r="D12" s="226" t="s">
        <v>151</v>
      </c>
      <c r="E12" s="4">
        <v>20</v>
      </c>
      <c r="F12" s="4">
        <v>20</v>
      </c>
      <c r="G12" s="4">
        <v>4</v>
      </c>
      <c r="H12" s="4" t="s">
        <v>204</v>
      </c>
      <c r="I12" s="4" t="s">
        <v>204</v>
      </c>
      <c r="J12" s="4" t="s">
        <v>204</v>
      </c>
      <c r="K12" s="4">
        <v>4</v>
      </c>
      <c r="L12" s="4">
        <v>4</v>
      </c>
      <c r="M12" s="4" t="s">
        <v>204</v>
      </c>
      <c r="N12" s="4" t="s">
        <v>204</v>
      </c>
      <c r="O12" s="4" t="s">
        <v>312</v>
      </c>
      <c r="P12" s="4" t="s">
        <v>312</v>
      </c>
      <c r="Q12" s="4" t="s">
        <v>312</v>
      </c>
      <c r="R12" s="4" t="s">
        <v>312</v>
      </c>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6"/>
  <sheetViews>
    <sheetView view="pageBreakPreview" topLeftCell="C1" zoomScaleNormal="85" zoomScaleSheetLayoutView="100" workbookViewId="0">
      <selection activeCell="L13" sqref="L13"/>
    </sheetView>
  </sheetViews>
  <sheetFormatPr defaultRowHeight="18.75" outlineLevelRow="1" x14ac:dyDescent="0.25"/>
  <cols>
    <col min="1" max="1" width="4.75" style="18" customWidth="1"/>
    <col min="2" max="2" width="49.625" style="53" customWidth="1"/>
    <col min="3" max="3" width="18.5" style="53" customWidth="1"/>
    <col min="4" max="5" width="7.375" style="53" customWidth="1"/>
    <col min="6" max="6" width="17.75" style="53" customWidth="1"/>
    <col min="7" max="7" width="5.75" style="53" customWidth="1"/>
    <col min="8" max="8" width="13.75" style="53" hidden="1" customWidth="1"/>
    <col min="9" max="9" width="13.75" style="53" bestFit="1" customWidth="1"/>
    <col min="10" max="11" width="13.75" style="53" customWidth="1"/>
    <col min="12" max="12" width="20" style="53" customWidth="1"/>
    <col min="13" max="13" width="24.5" style="53" customWidth="1"/>
    <col min="14" max="16384" width="9" style="53"/>
  </cols>
  <sheetData>
    <row r="1" spans="1:13" ht="70.5" customHeight="1" x14ac:dyDescent="0.25">
      <c r="I1" s="261" t="s">
        <v>125</v>
      </c>
      <c r="J1" s="261"/>
      <c r="K1" s="261"/>
      <c r="L1" s="261"/>
      <c r="M1" s="261"/>
    </row>
    <row r="4" spans="1:13" x14ac:dyDescent="0.25">
      <c r="A4" s="263" t="s">
        <v>1</v>
      </c>
      <c r="B4" s="263"/>
      <c r="C4" s="263"/>
      <c r="D4" s="263"/>
      <c r="E4" s="263"/>
      <c r="F4" s="263"/>
      <c r="G4" s="263"/>
      <c r="H4" s="263"/>
      <c r="I4" s="263"/>
      <c r="J4" s="263"/>
      <c r="K4" s="263"/>
      <c r="L4" s="263"/>
      <c r="M4" s="263"/>
    </row>
    <row r="5" spans="1:13" x14ac:dyDescent="0.25">
      <c r="A5" s="263" t="s">
        <v>126</v>
      </c>
      <c r="B5" s="263"/>
      <c r="C5" s="263"/>
      <c r="D5" s="263"/>
      <c r="E5" s="263"/>
      <c r="F5" s="263"/>
      <c r="G5" s="263"/>
      <c r="H5" s="263"/>
      <c r="I5" s="263"/>
      <c r="J5" s="263"/>
      <c r="K5" s="263"/>
      <c r="L5" s="263"/>
      <c r="M5" s="263"/>
    </row>
    <row r="7" spans="1:13" s="49" customFormat="1" ht="15.75" customHeight="1" x14ac:dyDescent="0.25">
      <c r="A7" s="262" t="s">
        <v>17</v>
      </c>
      <c r="B7" s="262" t="s">
        <v>47</v>
      </c>
      <c r="C7" s="262" t="s">
        <v>24</v>
      </c>
      <c r="D7" s="262" t="s">
        <v>22</v>
      </c>
      <c r="E7" s="262"/>
      <c r="F7" s="262"/>
      <c r="G7" s="262"/>
      <c r="H7" s="284"/>
      <c r="I7" s="284"/>
      <c r="J7" s="284"/>
      <c r="K7" s="284"/>
      <c r="L7" s="285"/>
      <c r="M7" s="262" t="s">
        <v>49</v>
      </c>
    </row>
    <row r="8" spans="1:13" s="49" customFormat="1" ht="93" customHeight="1" x14ac:dyDescent="0.25">
      <c r="A8" s="262"/>
      <c r="B8" s="262"/>
      <c r="C8" s="262"/>
      <c r="D8" s="2" t="s">
        <v>24</v>
      </c>
      <c r="E8" s="2" t="s">
        <v>25</v>
      </c>
      <c r="F8" s="2" t="s">
        <v>26</v>
      </c>
      <c r="G8" s="2" t="s">
        <v>27</v>
      </c>
      <c r="H8" s="2">
        <v>2024</v>
      </c>
      <c r="I8" s="2">
        <v>2025</v>
      </c>
      <c r="J8" s="250">
        <v>2026</v>
      </c>
      <c r="K8" s="209">
        <v>2027</v>
      </c>
      <c r="L8" s="2" t="s">
        <v>50</v>
      </c>
      <c r="M8" s="262"/>
    </row>
    <row r="9" spans="1:13" s="49" customFormat="1" ht="15.75" x14ac:dyDescent="0.25">
      <c r="A9" s="2">
        <v>1</v>
      </c>
      <c r="B9" s="2">
        <v>2</v>
      </c>
      <c r="C9" s="2">
        <v>3</v>
      </c>
      <c r="D9" s="2">
        <v>4</v>
      </c>
      <c r="E9" s="2">
        <v>5</v>
      </c>
      <c r="F9" s="2">
        <v>6</v>
      </c>
      <c r="G9" s="2">
        <v>7</v>
      </c>
      <c r="H9" s="129">
        <v>10</v>
      </c>
      <c r="I9" s="129">
        <v>11</v>
      </c>
      <c r="J9" s="250">
        <v>12</v>
      </c>
      <c r="K9" s="209">
        <v>13</v>
      </c>
      <c r="L9" s="129">
        <v>14</v>
      </c>
      <c r="M9" s="129">
        <v>15</v>
      </c>
    </row>
    <row r="10" spans="1:13" s="63" customFormat="1" ht="25.5" customHeight="1" x14ac:dyDescent="0.25">
      <c r="A10" s="289" t="s">
        <v>127</v>
      </c>
      <c r="B10" s="290"/>
      <c r="C10" s="290"/>
      <c r="D10" s="290"/>
      <c r="E10" s="290"/>
      <c r="F10" s="290"/>
      <c r="G10" s="290"/>
      <c r="H10" s="290"/>
      <c r="I10" s="290"/>
      <c r="J10" s="290"/>
      <c r="K10" s="290"/>
      <c r="L10" s="290"/>
      <c r="M10" s="291"/>
    </row>
    <row r="11" spans="1:13" s="63" customFormat="1" ht="15.75" x14ac:dyDescent="0.25">
      <c r="A11" s="289" t="s">
        <v>128</v>
      </c>
      <c r="B11" s="290"/>
      <c r="C11" s="290"/>
      <c r="D11" s="290"/>
      <c r="E11" s="290"/>
      <c r="F11" s="290"/>
      <c r="G11" s="290"/>
      <c r="H11" s="290"/>
      <c r="I11" s="290"/>
      <c r="J11" s="290"/>
      <c r="K11" s="290"/>
      <c r="L11" s="290"/>
      <c r="M11" s="291"/>
    </row>
    <row r="12" spans="1:13" s="74" customFormat="1" ht="78.75" outlineLevel="1" x14ac:dyDescent="0.25">
      <c r="A12" s="2" t="s">
        <v>3</v>
      </c>
      <c r="B12" s="69" t="s">
        <v>129</v>
      </c>
      <c r="C12" s="70" t="s">
        <v>70</v>
      </c>
      <c r="D12" s="71">
        <v>242</v>
      </c>
      <c r="E12" s="72" t="s">
        <v>60</v>
      </c>
      <c r="F12" s="72" t="s">
        <v>130</v>
      </c>
      <c r="G12" s="71">
        <v>244</v>
      </c>
      <c r="H12" s="3">
        <v>0</v>
      </c>
      <c r="I12" s="3">
        <v>400</v>
      </c>
      <c r="J12" s="3">
        <v>400</v>
      </c>
      <c r="K12" s="3">
        <v>400</v>
      </c>
      <c r="L12" s="73">
        <f>I12+J12+K12</f>
        <v>1200</v>
      </c>
      <c r="M12" s="161" t="s">
        <v>294</v>
      </c>
    </row>
    <row r="13" spans="1:13" s="76" customFormat="1" x14ac:dyDescent="0.25">
      <c r="A13" s="65"/>
      <c r="B13" s="66" t="s">
        <v>80</v>
      </c>
      <c r="C13" s="65" t="s">
        <v>29</v>
      </c>
      <c r="D13" s="65" t="s">
        <v>29</v>
      </c>
      <c r="E13" s="65" t="s">
        <v>29</v>
      </c>
      <c r="F13" s="65" t="s">
        <v>29</v>
      </c>
      <c r="G13" s="65" t="s">
        <v>29</v>
      </c>
      <c r="H13" s="75">
        <f>SUM(H12)</f>
        <v>0</v>
      </c>
      <c r="I13" s="75">
        <f>SUM(I12)</f>
        <v>400</v>
      </c>
      <c r="J13" s="75">
        <f>J12</f>
        <v>400</v>
      </c>
      <c r="K13" s="75">
        <f>K12</f>
        <v>400</v>
      </c>
      <c r="L13" s="75">
        <f>L12</f>
        <v>1200</v>
      </c>
      <c r="M13" s="162"/>
    </row>
    <row r="15" spans="1:13" x14ac:dyDescent="0.25">
      <c r="H15" s="61">
        <f t="shared" ref="H15:L16" si="0">H12/1000</f>
        <v>0</v>
      </c>
      <c r="I15" s="61">
        <f t="shared" si="0"/>
        <v>0.4</v>
      </c>
      <c r="J15" s="61"/>
      <c r="K15" s="61"/>
      <c r="L15" s="61">
        <f t="shared" si="0"/>
        <v>1.2</v>
      </c>
    </row>
    <row r="16" spans="1:13" x14ac:dyDescent="0.25">
      <c r="H16" s="61">
        <f t="shared" si="0"/>
        <v>0</v>
      </c>
      <c r="I16" s="61">
        <f t="shared" si="0"/>
        <v>0.4</v>
      </c>
      <c r="J16" s="61"/>
      <c r="K16" s="61"/>
      <c r="L16" s="61">
        <f t="shared" si="0"/>
        <v>1.2</v>
      </c>
    </row>
  </sheetData>
  <autoFilter ref="A7:M11">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1">
    <mergeCell ref="I1:M1"/>
    <mergeCell ref="A11:M11"/>
    <mergeCell ref="A10:M10"/>
    <mergeCell ref="A4:M4"/>
    <mergeCell ref="A5:M5"/>
    <mergeCell ref="A7:A8"/>
    <mergeCell ref="B7:B8"/>
    <mergeCell ref="C7:C8"/>
    <mergeCell ref="D7:G7"/>
    <mergeCell ref="M7:M8"/>
    <mergeCell ref="H7:L7"/>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opLeftCell="B1" zoomScaleNormal="100" workbookViewId="0">
      <selection activeCell="O2" sqref="O1:O1048576"/>
    </sheetView>
  </sheetViews>
  <sheetFormatPr defaultRowHeight="15.75" x14ac:dyDescent="0.25"/>
  <cols>
    <col min="1" max="1" width="8.25" style="16" customWidth="1"/>
    <col min="2" max="2" width="57.375" style="17" customWidth="1"/>
    <col min="3" max="3" width="11.5" style="16" customWidth="1"/>
    <col min="4" max="4" width="14.875" style="17" customWidth="1"/>
    <col min="5" max="15" width="12" style="17" hidden="1" customWidth="1"/>
    <col min="16" max="18" width="12" style="17" customWidth="1"/>
    <col min="19" max="16384" width="9" style="17"/>
  </cols>
  <sheetData>
    <row r="1" spans="1:18" ht="80.25" customHeight="1" x14ac:dyDescent="0.25">
      <c r="O1" s="261"/>
      <c r="P1" s="261"/>
      <c r="Q1" s="261"/>
      <c r="R1" s="261"/>
    </row>
    <row r="2" spans="1:18" ht="18.75" x14ac:dyDescent="0.25">
      <c r="A2" s="18"/>
    </row>
    <row r="3" spans="1:18" ht="18.75" x14ac:dyDescent="0.25">
      <c r="A3" s="18"/>
    </row>
    <row r="4" spans="1:18" ht="18.75" x14ac:dyDescent="0.25">
      <c r="A4" s="263" t="s">
        <v>1</v>
      </c>
      <c r="B4" s="263"/>
      <c r="C4" s="263"/>
      <c r="D4" s="263"/>
      <c r="E4" s="263"/>
      <c r="F4" s="263"/>
      <c r="G4" s="263"/>
      <c r="H4" s="263"/>
      <c r="I4" s="263"/>
      <c r="J4" s="263"/>
      <c r="K4" s="263"/>
      <c r="L4" s="263"/>
      <c r="M4" s="263"/>
      <c r="N4" s="263"/>
      <c r="O4" s="263"/>
      <c r="P4" s="263"/>
      <c r="Q4" s="263"/>
      <c r="R4" s="263"/>
    </row>
    <row r="5" spans="1:18" ht="48" customHeight="1" x14ac:dyDescent="0.25">
      <c r="A5" s="265" t="s">
        <v>153</v>
      </c>
      <c r="B5" s="263"/>
      <c r="C5" s="263"/>
      <c r="D5" s="263"/>
      <c r="E5" s="263"/>
      <c r="F5" s="263"/>
      <c r="G5" s="263"/>
      <c r="H5" s="263"/>
      <c r="I5" s="263"/>
      <c r="J5" s="263"/>
      <c r="K5" s="263"/>
      <c r="L5" s="263"/>
      <c r="M5" s="263"/>
      <c r="N5" s="263"/>
      <c r="O5" s="263"/>
      <c r="P5" s="263"/>
      <c r="Q5" s="263"/>
      <c r="R5" s="263"/>
    </row>
    <row r="6" spans="1:18" ht="18.75" x14ac:dyDescent="0.25">
      <c r="A6" s="18"/>
    </row>
    <row r="7" spans="1:18" x14ac:dyDescent="0.25">
      <c r="A7" s="262" t="s">
        <v>17</v>
      </c>
      <c r="B7" s="262" t="s">
        <v>44</v>
      </c>
      <c r="C7" s="262" t="s">
        <v>2</v>
      </c>
      <c r="D7" s="262" t="s">
        <v>45</v>
      </c>
      <c r="E7" s="248"/>
      <c r="F7" s="248"/>
      <c r="G7" s="248"/>
      <c r="H7" s="248"/>
      <c r="I7" s="248"/>
      <c r="J7" s="248"/>
      <c r="K7" s="248"/>
      <c r="L7" s="248"/>
      <c r="M7" s="248"/>
      <c r="N7" s="248"/>
      <c r="O7" s="262"/>
      <c r="P7" s="262"/>
      <c r="Q7" s="262"/>
      <c r="R7" s="262"/>
    </row>
    <row r="8" spans="1:18" x14ac:dyDescent="0.25">
      <c r="A8" s="262"/>
      <c r="B8" s="262"/>
      <c r="C8" s="262"/>
      <c r="D8" s="262"/>
      <c r="E8" s="249" t="s">
        <v>54</v>
      </c>
      <c r="F8" s="249" t="s">
        <v>55</v>
      </c>
      <c r="G8" s="249" t="s">
        <v>58</v>
      </c>
      <c r="H8" s="249" t="s">
        <v>51</v>
      </c>
      <c r="I8" s="249" t="s">
        <v>52</v>
      </c>
      <c r="J8" s="249" t="s">
        <v>53</v>
      </c>
      <c r="K8" s="249" t="s">
        <v>56</v>
      </c>
      <c r="L8" s="249" t="s">
        <v>218</v>
      </c>
      <c r="M8" s="249" t="s">
        <v>208</v>
      </c>
      <c r="N8" s="249" t="s">
        <v>214</v>
      </c>
      <c r="O8" s="210" t="s">
        <v>215</v>
      </c>
      <c r="P8" s="210" t="s">
        <v>57</v>
      </c>
      <c r="Q8" s="249" t="s">
        <v>279</v>
      </c>
      <c r="R8" s="249" t="s">
        <v>313</v>
      </c>
    </row>
    <row r="9" spans="1:18" x14ac:dyDescent="0.25">
      <c r="A9" s="2">
        <v>1</v>
      </c>
      <c r="B9" s="2">
        <v>2</v>
      </c>
      <c r="C9" s="2">
        <v>3</v>
      </c>
      <c r="D9" s="2">
        <v>4</v>
      </c>
      <c r="E9" s="248">
        <v>5</v>
      </c>
      <c r="F9" s="248">
        <v>6</v>
      </c>
      <c r="G9" s="248">
        <v>7</v>
      </c>
      <c r="H9" s="248">
        <v>8</v>
      </c>
      <c r="I9" s="248">
        <v>9</v>
      </c>
      <c r="J9" s="248">
        <v>10</v>
      </c>
      <c r="K9" s="248">
        <v>11</v>
      </c>
      <c r="L9" s="248">
        <v>12</v>
      </c>
      <c r="M9" s="248">
        <v>13</v>
      </c>
      <c r="N9" s="248">
        <v>14</v>
      </c>
      <c r="O9" s="2">
        <v>15</v>
      </c>
      <c r="P9" s="2">
        <v>16</v>
      </c>
      <c r="Q9" s="250">
        <v>17</v>
      </c>
      <c r="R9" s="2">
        <v>18</v>
      </c>
    </row>
    <row r="10" spans="1:18" ht="45" customHeight="1" x14ac:dyDescent="0.25">
      <c r="A10" s="288" t="str">
        <f>'пр 2 к ПП4'!A9:M9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88"/>
      <c r="C10" s="288"/>
      <c r="D10" s="288"/>
      <c r="E10" s="288"/>
      <c r="F10" s="288"/>
      <c r="G10" s="288"/>
      <c r="H10" s="288"/>
      <c r="I10" s="288"/>
      <c r="J10" s="288"/>
      <c r="K10" s="288"/>
      <c r="L10" s="288"/>
      <c r="M10" s="288"/>
      <c r="N10" s="288"/>
      <c r="O10" s="288"/>
      <c r="P10" s="288"/>
      <c r="Q10" s="288"/>
      <c r="R10" s="288"/>
    </row>
    <row r="11" spans="1:18" ht="45" customHeight="1" x14ac:dyDescent="0.25">
      <c r="A11" s="288" t="str">
        <f>'пр 2 к ПП4'!A10:M10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88"/>
      <c r="C11" s="288"/>
      <c r="D11" s="288"/>
      <c r="E11" s="288"/>
      <c r="F11" s="288"/>
      <c r="G11" s="288"/>
      <c r="H11" s="288"/>
      <c r="I11" s="288"/>
      <c r="J11" s="288"/>
      <c r="K11" s="288"/>
      <c r="L11" s="288"/>
      <c r="M11" s="288"/>
      <c r="N11" s="288"/>
      <c r="O11" s="288"/>
      <c r="P11" s="288"/>
      <c r="Q11" s="288"/>
      <c r="R11" s="288"/>
    </row>
    <row r="12" spans="1:18" s="49" customFormat="1" ht="66.75" customHeight="1" x14ac:dyDescent="0.25">
      <c r="A12" s="48" t="s">
        <v>3</v>
      </c>
      <c r="B12" s="9" t="str">
        <f>'пр 2 к ПП4'!M11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226" t="s">
        <v>295</v>
      </c>
      <c r="D12" s="2" t="s">
        <v>61</v>
      </c>
      <c r="E12" s="5">
        <v>1</v>
      </c>
      <c r="F12" s="5">
        <v>1</v>
      </c>
      <c r="G12" s="5">
        <v>1</v>
      </c>
      <c r="H12" s="5">
        <v>1</v>
      </c>
      <c r="I12" s="5">
        <v>1</v>
      </c>
      <c r="J12" s="5">
        <v>1</v>
      </c>
      <c r="K12" s="5">
        <v>1</v>
      </c>
      <c r="L12" s="5">
        <v>1</v>
      </c>
      <c r="M12" s="5">
        <v>1</v>
      </c>
      <c r="N12" s="5">
        <v>1</v>
      </c>
      <c r="O12" s="5">
        <v>1</v>
      </c>
      <c r="P12" s="5">
        <v>1</v>
      </c>
      <c r="Q12" s="217">
        <v>1</v>
      </c>
      <c r="R12" s="217">
        <v>1</v>
      </c>
    </row>
    <row r="13" spans="1:18" s="49" customFormat="1" ht="69.75" customHeight="1" x14ac:dyDescent="0.25">
      <c r="A13" s="48" t="s">
        <v>62</v>
      </c>
      <c r="B13" s="10" t="s">
        <v>106</v>
      </c>
      <c r="C13" s="2" t="s">
        <v>131</v>
      </c>
      <c r="D13" s="2" t="s">
        <v>61</v>
      </c>
      <c r="E13" s="5">
        <v>130</v>
      </c>
      <c r="F13" s="5">
        <v>130</v>
      </c>
      <c r="G13" s="5">
        <v>130</v>
      </c>
      <c r="H13" s="5">
        <v>130</v>
      </c>
      <c r="I13" s="5">
        <v>130</v>
      </c>
      <c r="J13" s="5">
        <v>130</v>
      </c>
      <c r="K13" s="5">
        <v>130</v>
      </c>
      <c r="L13" s="5">
        <v>117</v>
      </c>
      <c r="M13" s="5">
        <v>117</v>
      </c>
      <c r="N13" s="5">
        <v>117</v>
      </c>
      <c r="O13" s="5">
        <v>116</v>
      </c>
      <c r="P13" s="5">
        <v>116</v>
      </c>
      <c r="Q13" s="217">
        <v>116</v>
      </c>
      <c r="R13" s="217">
        <v>116</v>
      </c>
    </row>
    <row r="14" spans="1:18" s="49" customFormat="1" ht="63" x14ac:dyDescent="0.25">
      <c r="A14" s="48" t="s">
        <v>64</v>
      </c>
      <c r="B14" s="9" t="str">
        <f>'пр 2 к ПП4'!B26</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152</v>
      </c>
      <c r="D14" s="2" t="s">
        <v>61</v>
      </c>
      <c r="E14" s="11">
        <v>100</v>
      </c>
      <c r="F14" s="11">
        <v>100</v>
      </c>
      <c r="G14" s="11">
        <v>100</v>
      </c>
      <c r="H14" s="11">
        <v>100</v>
      </c>
      <c r="I14" s="11">
        <v>185</v>
      </c>
      <c r="J14" s="11">
        <v>185</v>
      </c>
      <c r="K14" s="11">
        <v>100</v>
      </c>
      <c r="L14" s="11">
        <v>140</v>
      </c>
      <c r="M14" s="11">
        <v>140</v>
      </c>
      <c r="N14" s="11">
        <v>100</v>
      </c>
      <c r="O14" s="11">
        <v>208</v>
      </c>
      <c r="P14" s="11">
        <v>176</v>
      </c>
      <c r="Q14" s="218">
        <v>176</v>
      </c>
      <c r="R14" s="218">
        <v>176</v>
      </c>
    </row>
    <row r="15" spans="1:18" s="49" customFormat="1" ht="63" x14ac:dyDescent="0.25">
      <c r="A15" s="48" t="s">
        <v>65</v>
      </c>
      <c r="B15" s="9" t="str">
        <f>'пр 2 к ПП4'!B27</f>
        <v>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v>
      </c>
      <c r="C15" s="2" t="s">
        <v>131</v>
      </c>
      <c r="D15" s="2" t="s">
        <v>61</v>
      </c>
      <c r="E15" s="5">
        <v>75</v>
      </c>
      <c r="F15" s="5">
        <v>75</v>
      </c>
      <c r="G15" s="5">
        <v>75</v>
      </c>
      <c r="H15" s="5">
        <v>75</v>
      </c>
      <c r="I15" s="5">
        <v>75</v>
      </c>
      <c r="J15" s="5">
        <v>75</v>
      </c>
      <c r="K15" s="5">
        <v>75</v>
      </c>
      <c r="L15" s="5">
        <v>67</v>
      </c>
      <c r="M15" s="5">
        <v>67</v>
      </c>
      <c r="N15" s="5">
        <v>45</v>
      </c>
      <c r="O15" s="5">
        <v>34</v>
      </c>
      <c r="P15" s="5">
        <v>33</v>
      </c>
      <c r="Q15" s="217">
        <v>33</v>
      </c>
      <c r="R15" s="217">
        <v>33</v>
      </c>
    </row>
    <row r="16" spans="1:18" s="49" customFormat="1" ht="63" x14ac:dyDescent="0.25">
      <c r="A16" s="48" t="s">
        <v>155</v>
      </c>
      <c r="B16" s="9" t="str">
        <f>'пр 2 к ПП4'!B31</f>
        <v>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v>
      </c>
      <c r="C16" s="2" t="s">
        <v>131</v>
      </c>
      <c r="D16" s="2" t="s">
        <v>61</v>
      </c>
      <c r="E16" s="5">
        <v>126</v>
      </c>
      <c r="F16" s="5">
        <v>126</v>
      </c>
      <c r="G16" s="5">
        <v>126</v>
      </c>
      <c r="H16" s="5">
        <v>126</v>
      </c>
      <c r="I16" s="5">
        <v>126</v>
      </c>
      <c r="J16" s="5">
        <v>126</v>
      </c>
      <c r="K16" s="5">
        <v>126</v>
      </c>
      <c r="L16" s="5">
        <v>110</v>
      </c>
      <c r="M16" s="5">
        <v>110</v>
      </c>
      <c r="N16" s="5">
        <v>120</v>
      </c>
      <c r="O16" s="5">
        <v>101</v>
      </c>
      <c r="P16" s="5">
        <v>101</v>
      </c>
      <c r="Q16" s="217">
        <v>101</v>
      </c>
      <c r="R16" s="217">
        <v>101</v>
      </c>
    </row>
    <row r="17" spans="1:18" s="49" customFormat="1" ht="63" x14ac:dyDescent="0.25">
      <c r="A17" s="48" t="s">
        <v>156</v>
      </c>
      <c r="B17" s="9" t="str">
        <f>'пр 2 к ПП4'!B33</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132</v>
      </c>
      <c r="D17" s="2" t="s">
        <v>61</v>
      </c>
      <c r="E17" s="5">
        <v>807</v>
      </c>
      <c r="F17" s="5">
        <v>807</v>
      </c>
      <c r="G17" s="5">
        <v>807</v>
      </c>
      <c r="H17" s="5">
        <v>807</v>
      </c>
      <c r="I17" s="5">
        <v>807</v>
      </c>
      <c r="J17" s="5">
        <v>807</v>
      </c>
      <c r="K17" s="5">
        <v>807</v>
      </c>
      <c r="L17" s="5">
        <v>807</v>
      </c>
      <c r="M17" s="5">
        <v>807</v>
      </c>
      <c r="N17" s="5">
        <v>807</v>
      </c>
      <c r="O17" s="5">
        <v>807</v>
      </c>
      <c r="P17" s="5">
        <v>807</v>
      </c>
      <c r="Q17" s="217">
        <v>807</v>
      </c>
      <c r="R17" s="217">
        <v>807</v>
      </c>
    </row>
    <row r="18" spans="1:18" s="49" customFormat="1" ht="63" x14ac:dyDescent="0.25">
      <c r="A18" s="2" t="s">
        <v>157</v>
      </c>
      <c r="B18" s="9" t="str">
        <f>'пр 2 к ПП4'!B35</f>
        <v>Предоставление товарно-материальных ценностей лицам из числа коренных малочисленных народов Севера</v>
      </c>
      <c r="C18" s="2" t="s">
        <v>131</v>
      </c>
      <c r="D18" s="2" t="s">
        <v>61</v>
      </c>
      <c r="E18" s="50">
        <v>35</v>
      </c>
      <c r="F18" s="50">
        <v>35</v>
      </c>
      <c r="G18" s="50">
        <v>35</v>
      </c>
      <c r="H18" s="50">
        <v>36</v>
      </c>
      <c r="I18" s="50">
        <v>36</v>
      </c>
      <c r="J18" s="50">
        <v>36</v>
      </c>
      <c r="K18" s="50">
        <v>36</v>
      </c>
      <c r="L18" s="50">
        <v>55</v>
      </c>
      <c r="M18" s="50">
        <v>55</v>
      </c>
      <c r="N18" s="50">
        <v>38</v>
      </c>
      <c r="O18" s="50">
        <v>85</v>
      </c>
      <c r="P18" s="5">
        <v>85</v>
      </c>
      <c r="Q18" s="217">
        <v>85</v>
      </c>
      <c r="R18" s="217">
        <v>85</v>
      </c>
    </row>
    <row r="19" spans="1:18" s="49" customFormat="1" ht="141.75" x14ac:dyDescent="0.25">
      <c r="A19" s="2" t="s">
        <v>158</v>
      </c>
      <c r="B19" s="9" t="str">
        <f>'пр 2 к ПП4'!B37</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131</v>
      </c>
      <c r="D19" s="2" t="s">
        <v>61</v>
      </c>
      <c r="E19" s="51">
        <v>17</v>
      </c>
      <c r="F19" s="51">
        <v>17</v>
      </c>
      <c r="G19" s="51">
        <v>17</v>
      </c>
      <c r="H19" s="51">
        <v>17</v>
      </c>
      <c r="I19" s="51">
        <v>17</v>
      </c>
      <c r="J19" s="51">
        <v>17</v>
      </c>
      <c r="K19" s="51">
        <v>17</v>
      </c>
      <c r="L19" s="51">
        <v>14</v>
      </c>
      <c r="M19" s="51">
        <v>14</v>
      </c>
      <c r="N19" s="51">
        <v>19</v>
      </c>
      <c r="O19" s="51">
        <v>19</v>
      </c>
      <c r="P19" s="51">
        <v>18</v>
      </c>
      <c r="Q19" s="219">
        <v>18</v>
      </c>
      <c r="R19" s="219">
        <v>18</v>
      </c>
    </row>
    <row r="20" spans="1:18" s="49" customFormat="1" ht="63" x14ac:dyDescent="0.25">
      <c r="A20" s="2" t="s">
        <v>159</v>
      </c>
      <c r="B20" s="9" t="str">
        <f>'пр 2 к ПП4'!B38</f>
        <v>Организация и проведение праздников  День рыбака, День реки в Туруханском районе.</v>
      </c>
      <c r="C20" s="226" t="s">
        <v>295</v>
      </c>
      <c r="D20" s="2" t="s">
        <v>61</v>
      </c>
      <c r="E20" s="5">
        <v>1</v>
      </c>
      <c r="F20" s="5">
        <v>1</v>
      </c>
      <c r="G20" s="5">
        <v>1</v>
      </c>
      <c r="H20" s="5">
        <v>1</v>
      </c>
      <c r="I20" s="5">
        <v>1</v>
      </c>
      <c r="J20" s="5">
        <v>1</v>
      </c>
      <c r="K20" s="5">
        <v>1</v>
      </c>
      <c r="L20" s="5">
        <v>1</v>
      </c>
      <c r="M20" s="5">
        <v>1</v>
      </c>
      <c r="N20" s="5">
        <v>1</v>
      </c>
      <c r="O20" s="5">
        <v>1</v>
      </c>
      <c r="P20" s="5">
        <v>1</v>
      </c>
      <c r="Q20" s="217">
        <v>1</v>
      </c>
      <c r="R20" s="217">
        <v>1</v>
      </c>
    </row>
    <row r="21" spans="1:18" s="49" customFormat="1" ht="94.5" x14ac:dyDescent="0.25">
      <c r="A21" s="2" t="s">
        <v>160</v>
      </c>
      <c r="B21" s="9" t="str">
        <f>'пр 2 к ПП4'!B39</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26" t="s">
        <v>296</v>
      </c>
      <c r="D21" s="2" t="s">
        <v>61</v>
      </c>
      <c r="E21" s="52">
        <v>21</v>
      </c>
      <c r="F21" s="52">
        <v>21</v>
      </c>
      <c r="G21" s="52">
        <v>21</v>
      </c>
      <c r="H21" s="52">
        <v>21</v>
      </c>
      <c r="I21" s="52">
        <v>21</v>
      </c>
      <c r="J21" s="52">
        <v>21</v>
      </c>
      <c r="K21" s="52">
        <v>21</v>
      </c>
      <c r="L21" s="52">
        <v>18</v>
      </c>
      <c r="M21" s="52">
        <v>18</v>
      </c>
      <c r="N21" s="52">
        <v>17</v>
      </c>
      <c r="O21" s="52">
        <v>16</v>
      </c>
      <c r="P21" s="52">
        <v>15</v>
      </c>
      <c r="Q21" s="220">
        <v>15</v>
      </c>
      <c r="R21" s="220">
        <v>15</v>
      </c>
    </row>
    <row r="22" spans="1:18" x14ac:dyDescent="0.25">
      <c r="Q22" s="221"/>
      <c r="R22" s="221"/>
    </row>
    <row r="23" spans="1:18" x14ac:dyDescent="0.25">
      <c r="Q23" s="221"/>
      <c r="R23" s="221"/>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8"/>
  <sheetViews>
    <sheetView view="pageBreakPreview" topLeftCell="C19" zoomScaleNormal="100" zoomScaleSheetLayoutView="100" workbookViewId="0">
      <selection activeCell="I42" sqref="I42:K42"/>
    </sheetView>
  </sheetViews>
  <sheetFormatPr defaultRowHeight="18.75" x14ac:dyDescent="0.25"/>
  <cols>
    <col min="1" max="1" width="5.625" style="53" customWidth="1"/>
    <col min="2" max="2" width="66.25" style="53" customWidth="1"/>
    <col min="3" max="3" width="27" style="53" customWidth="1"/>
    <col min="4" max="5" width="7.375" style="53" customWidth="1"/>
    <col min="6" max="6" width="17.75" style="53" customWidth="1"/>
    <col min="7" max="7" width="5.75" style="53" customWidth="1"/>
    <col min="8" max="8" width="13.75" style="53" hidden="1" customWidth="1"/>
    <col min="9" max="9" width="15.5" style="53" bestFit="1" customWidth="1"/>
    <col min="10" max="11" width="15.5" style="53" customWidth="1"/>
    <col min="12" max="12" width="16.125" style="53" customWidth="1"/>
    <col min="13" max="13" width="30.875" style="94" customWidth="1"/>
    <col min="14" max="14" width="30.875" style="94" hidden="1" customWidth="1"/>
    <col min="15" max="16384" width="9" style="53"/>
  </cols>
  <sheetData>
    <row r="1" spans="1:14" ht="84" customHeight="1" x14ac:dyDescent="0.25">
      <c r="A1" s="77"/>
      <c r="B1" s="77" t="s">
        <v>174</v>
      </c>
      <c r="C1" s="77"/>
      <c r="D1" s="77"/>
      <c r="E1" s="77"/>
      <c r="F1" s="77" t="s">
        <v>175</v>
      </c>
      <c r="G1" s="77"/>
      <c r="H1" s="77"/>
      <c r="I1" s="77"/>
      <c r="J1" s="77"/>
      <c r="K1" s="77"/>
      <c r="L1" s="303" t="s">
        <v>169</v>
      </c>
      <c r="M1" s="303"/>
      <c r="N1" s="53"/>
    </row>
    <row r="2" spans="1:14" x14ac:dyDescent="0.25">
      <c r="A2" s="78"/>
      <c r="B2" s="77"/>
      <c r="C2" s="77"/>
      <c r="D2" s="77"/>
      <c r="E2" s="77"/>
      <c r="F2" s="77"/>
      <c r="G2" s="77"/>
      <c r="H2" s="77"/>
      <c r="I2" s="77"/>
      <c r="J2" s="77"/>
      <c r="K2" s="77"/>
      <c r="L2" s="77"/>
      <c r="M2" s="77"/>
      <c r="N2" s="77"/>
    </row>
    <row r="3" spans="1:14" x14ac:dyDescent="0.25">
      <c r="A3" s="304" t="s">
        <v>1</v>
      </c>
      <c r="B3" s="304"/>
      <c r="C3" s="304"/>
      <c r="D3" s="304"/>
      <c r="E3" s="304"/>
      <c r="F3" s="304"/>
      <c r="G3" s="304"/>
      <c r="H3" s="304"/>
      <c r="I3" s="304"/>
      <c r="J3" s="304"/>
      <c r="K3" s="304"/>
      <c r="L3" s="304"/>
      <c r="M3" s="304"/>
      <c r="N3" s="53"/>
    </row>
    <row r="4" spans="1:14" x14ac:dyDescent="0.25">
      <c r="A4" s="304" t="s">
        <v>101</v>
      </c>
      <c r="B4" s="304"/>
      <c r="C4" s="304"/>
      <c r="D4" s="304"/>
      <c r="E4" s="304"/>
      <c r="F4" s="304"/>
      <c r="G4" s="304"/>
      <c r="H4" s="304"/>
      <c r="I4" s="304"/>
      <c r="J4" s="304"/>
      <c r="K4" s="304"/>
      <c r="L4" s="304"/>
      <c r="M4" s="304"/>
      <c r="N4" s="53"/>
    </row>
    <row r="5" spans="1:14" x14ac:dyDescent="0.25">
      <c r="A5" s="79"/>
      <c r="M5" s="76"/>
      <c r="N5" s="76"/>
    </row>
    <row r="6" spans="1:14" s="49" customFormat="1" ht="15.75" customHeight="1" x14ac:dyDescent="0.25">
      <c r="A6" s="262" t="s">
        <v>17</v>
      </c>
      <c r="B6" s="262" t="s">
        <v>47</v>
      </c>
      <c r="C6" s="262" t="s">
        <v>24</v>
      </c>
      <c r="D6" s="262" t="s">
        <v>22</v>
      </c>
      <c r="E6" s="262"/>
      <c r="F6" s="262"/>
      <c r="G6" s="262"/>
      <c r="H6" s="286" t="s">
        <v>48</v>
      </c>
      <c r="I6" s="284"/>
      <c r="J6" s="284"/>
      <c r="K6" s="284"/>
      <c r="L6" s="285"/>
      <c r="M6" s="270" t="s">
        <v>49</v>
      </c>
      <c r="N6" s="270" t="s">
        <v>297</v>
      </c>
    </row>
    <row r="7" spans="1:14" s="49" customFormat="1" ht="78.75" x14ac:dyDescent="0.25">
      <c r="A7" s="262"/>
      <c r="B7" s="262"/>
      <c r="C7" s="262"/>
      <c r="D7" s="2" t="s">
        <v>24</v>
      </c>
      <c r="E7" s="2" t="s">
        <v>25</v>
      </c>
      <c r="F7" s="2" t="s">
        <v>26</v>
      </c>
      <c r="G7" s="2" t="s">
        <v>27</v>
      </c>
      <c r="H7" s="2">
        <v>2024</v>
      </c>
      <c r="I7" s="2">
        <v>2025</v>
      </c>
      <c r="J7" s="250">
        <v>2026</v>
      </c>
      <c r="K7" s="209">
        <v>2027</v>
      </c>
      <c r="L7" s="2" t="s">
        <v>50</v>
      </c>
      <c r="M7" s="262"/>
      <c r="N7" s="262"/>
    </row>
    <row r="8" spans="1:14" s="49" customFormat="1" ht="15.75" x14ac:dyDescent="0.25">
      <c r="A8" s="2">
        <v>1</v>
      </c>
      <c r="B8" s="2">
        <v>2</v>
      </c>
      <c r="C8" s="2">
        <v>3</v>
      </c>
      <c r="D8" s="2">
        <v>4</v>
      </c>
      <c r="E8" s="2">
        <v>5</v>
      </c>
      <c r="F8" s="2">
        <v>6</v>
      </c>
      <c r="G8" s="2">
        <v>7</v>
      </c>
      <c r="H8" s="131">
        <v>10</v>
      </c>
      <c r="I8" s="131">
        <v>11</v>
      </c>
      <c r="J8" s="250">
        <v>12</v>
      </c>
      <c r="K8" s="209">
        <v>13</v>
      </c>
      <c r="L8" s="131">
        <v>14</v>
      </c>
      <c r="M8" s="131">
        <v>15</v>
      </c>
      <c r="N8" s="226">
        <v>14</v>
      </c>
    </row>
    <row r="9" spans="1:14" s="63" customFormat="1" ht="15.75" x14ac:dyDescent="0.25">
      <c r="A9" s="300" t="s">
        <v>122</v>
      </c>
      <c r="B9" s="301"/>
      <c r="C9" s="301"/>
      <c r="D9" s="301"/>
      <c r="E9" s="301"/>
      <c r="F9" s="301"/>
      <c r="G9" s="301"/>
      <c r="H9" s="301"/>
      <c r="I9" s="301"/>
      <c r="J9" s="301"/>
      <c r="K9" s="301"/>
      <c r="L9" s="301"/>
      <c r="M9" s="302"/>
      <c r="N9" s="49"/>
    </row>
    <row r="10" spans="1:14" s="63" customFormat="1" ht="15.75" x14ac:dyDescent="0.25">
      <c r="A10" s="300" t="s">
        <v>123</v>
      </c>
      <c r="B10" s="301"/>
      <c r="C10" s="301"/>
      <c r="D10" s="301"/>
      <c r="E10" s="301"/>
      <c r="F10" s="301"/>
      <c r="G10" s="301"/>
      <c r="H10" s="301"/>
      <c r="I10" s="301"/>
      <c r="J10" s="301"/>
      <c r="K10" s="301"/>
      <c r="L10" s="301"/>
      <c r="M10" s="302"/>
    </row>
    <row r="11" spans="1:14" s="74" customFormat="1" ht="47.25" customHeight="1" x14ac:dyDescent="0.25">
      <c r="A11" s="80" t="s">
        <v>3</v>
      </c>
      <c r="B11" s="81" t="s">
        <v>102</v>
      </c>
      <c r="C11" s="142" t="s">
        <v>70</v>
      </c>
      <c r="D11" s="83">
        <v>242</v>
      </c>
      <c r="E11" s="84" t="s">
        <v>103</v>
      </c>
      <c r="F11" s="13">
        <v>1140080460</v>
      </c>
      <c r="G11" s="83">
        <v>121</v>
      </c>
      <c r="H11" s="120">
        <v>27537.090629999999</v>
      </c>
      <c r="I11" s="120">
        <v>25350.190999999999</v>
      </c>
      <c r="J11" s="120">
        <v>25350.190999999999</v>
      </c>
      <c r="K11" s="120">
        <v>25350.190999999999</v>
      </c>
      <c r="L11" s="139">
        <f>I11+J11+K11</f>
        <v>76050.573000000004</v>
      </c>
      <c r="M11" s="296" t="s">
        <v>124</v>
      </c>
      <c r="N11" s="296" t="s">
        <v>124</v>
      </c>
    </row>
    <row r="12" spans="1:14" s="74" customFormat="1" ht="47.25" customHeight="1" x14ac:dyDescent="0.25">
      <c r="A12" s="80" t="s">
        <v>62</v>
      </c>
      <c r="B12" s="81" t="s">
        <v>102</v>
      </c>
      <c r="C12" s="142" t="s">
        <v>70</v>
      </c>
      <c r="D12" s="83">
        <v>242</v>
      </c>
      <c r="E12" s="84" t="s">
        <v>103</v>
      </c>
      <c r="F12" s="13">
        <v>1140080460</v>
      </c>
      <c r="G12" s="83">
        <v>122</v>
      </c>
      <c r="H12" s="86">
        <v>2349.34</v>
      </c>
      <c r="I12" s="86">
        <v>1570.104</v>
      </c>
      <c r="J12" s="86">
        <v>1570.104</v>
      </c>
      <c r="K12" s="86">
        <v>1570.104</v>
      </c>
      <c r="L12" s="139">
        <f t="shared" ref="L12:L41" si="0">I12+J12+K12</f>
        <v>4710.3119999999999</v>
      </c>
      <c r="M12" s="297"/>
      <c r="N12" s="297"/>
    </row>
    <row r="13" spans="1:14" s="74" customFormat="1" ht="47.25" customHeight="1" x14ac:dyDescent="0.25">
      <c r="A13" s="80" t="s">
        <v>64</v>
      </c>
      <c r="B13" s="81" t="s">
        <v>102</v>
      </c>
      <c r="C13" s="142" t="s">
        <v>70</v>
      </c>
      <c r="D13" s="83">
        <v>242</v>
      </c>
      <c r="E13" s="84" t="s">
        <v>103</v>
      </c>
      <c r="F13" s="13">
        <v>1140080460</v>
      </c>
      <c r="G13" s="83">
        <v>129</v>
      </c>
      <c r="H13" s="86">
        <v>8316.2019999999993</v>
      </c>
      <c r="I13" s="86">
        <v>7655.7569999999996</v>
      </c>
      <c r="J13" s="86">
        <v>7655.7569999999996</v>
      </c>
      <c r="K13" s="86">
        <v>7655.7569999999996</v>
      </c>
      <c r="L13" s="139">
        <f t="shared" si="0"/>
        <v>22967.271000000001</v>
      </c>
      <c r="M13" s="297"/>
      <c r="N13" s="297"/>
    </row>
    <row r="14" spans="1:14" s="74" customFormat="1" ht="47.25" customHeight="1" x14ac:dyDescent="0.25">
      <c r="A14" s="80" t="s">
        <v>65</v>
      </c>
      <c r="B14" s="81" t="s">
        <v>102</v>
      </c>
      <c r="C14" s="142" t="s">
        <v>70</v>
      </c>
      <c r="D14" s="83">
        <v>242</v>
      </c>
      <c r="E14" s="84" t="s">
        <v>103</v>
      </c>
      <c r="F14" s="13">
        <v>1140080460</v>
      </c>
      <c r="G14" s="83">
        <v>244</v>
      </c>
      <c r="H14" s="86">
        <v>14396.54565</v>
      </c>
      <c r="I14" s="86">
        <v>9575.4680000000008</v>
      </c>
      <c r="J14" s="86">
        <v>9575.4680000000008</v>
      </c>
      <c r="K14" s="86">
        <v>9575.4680000000008</v>
      </c>
      <c r="L14" s="139">
        <f t="shared" si="0"/>
        <v>28726.404000000002</v>
      </c>
      <c r="M14" s="297"/>
      <c r="N14" s="297"/>
    </row>
    <row r="15" spans="1:14" s="74" customFormat="1" ht="47.25" customHeight="1" x14ac:dyDescent="0.25">
      <c r="A15" s="80" t="s">
        <v>155</v>
      </c>
      <c r="B15" s="81" t="s">
        <v>102</v>
      </c>
      <c r="C15" s="142" t="s">
        <v>70</v>
      </c>
      <c r="D15" s="141">
        <v>242</v>
      </c>
      <c r="E15" s="84" t="s">
        <v>103</v>
      </c>
      <c r="F15" s="13">
        <v>1140080460</v>
      </c>
      <c r="G15" s="141">
        <v>247</v>
      </c>
      <c r="H15" s="86">
        <v>9486.6849999999995</v>
      </c>
      <c r="I15" s="86">
        <v>8928.6630000000005</v>
      </c>
      <c r="J15" s="86">
        <v>8928.6630000000005</v>
      </c>
      <c r="K15" s="86">
        <v>8928.6630000000005</v>
      </c>
      <c r="L15" s="139">
        <f t="shared" si="0"/>
        <v>26785.989000000001</v>
      </c>
      <c r="M15" s="297"/>
      <c r="N15" s="297"/>
    </row>
    <row r="16" spans="1:14" s="74" customFormat="1" ht="47.25" customHeight="1" x14ac:dyDescent="0.25">
      <c r="A16" s="80" t="s">
        <v>156</v>
      </c>
      <c r="B16" s="109" t="s">
        <v>102</v>
      </c>
      <c r="C16" s="228" t="s">
        <v>70</v>
      </c>
      <c r="D16" s="207">
        <v>242</v>
      </c>
      <c r="E16" s="110" t="s">
        <v>103</v>
      </c>
      <c r="F16" s="111">
        <v>1140080460</v>
      </c>
      <c r="G16" s="207">
        <v>323</v>
      </c>
      <c r="H16" s="136">
        <v>518.94000000000005</v>
      </c>
      <c r="I16" s="136">
        <v>0</v>
      </c>
      <c r="J16" s="213">
        <v>0</v>
      </c>
      <c r="K16" s="213">
        <v>0</v>
      </c>
      <c r="L16" s="139">
        <f t="shared" si="0"/>
        <v>0</v>
      </c>
      <c r="M16" s="297"/>
      <c r="N16" s="297"/>
    </row>
    <row r="17" spans="1:19" s="74" customFormat="1" ht="47.25" customHeight="1" x14ac:dyDescent="0.25">
      <c r="A17" s="80" t="s">
        <v>157</v>
      </c>
      <c r="B17" s="109" t="s">
        <v>102</v>
      </c>
      <c r="C17" s="228" t="s">
        <v>70</v>
      </c>
      <c r="D17" s="229">
        <v>242</v>
      </c>
      <c r="E17" s="110" t="s">
        <v>103</v>
      </c>
      <c r="F17" s="111">
        <v>1140080460</v>
      </c>
      <c r="G17" s="229">
        <v>831</v>
      </c>
      <c r="H17" s="136">
        <v>46.378999999999998</v>
      </c>
      <c r="I17" s="136">
        <v>0</v>
      </c>
      <c r="J17" s="213">
        <v>0</v>
      </c>
      <c r="K17" s="213">
        <v>0</v>
      </c>
      <c r="L17" s="139">
        <f t="shared" si="0"/>
        <v>0</v>
      </c>
      <c r="M17" s="297"/>
      <c r="N17" s="297"/>
    </row>
    <row r="18" spans="1:19" s="74" customFormat="1" ht="47.25" customHeight="1" x14ac:dyDescent="0.25">
      <c r="A18" s="80" t="s">
        <v>158</v>
      </c>
      <c r="B18" s="109" t="s">
        <v>102</v>
      </c>
      <c r="C18" s="228" t="s">
        <v>70</v>
      </c>
      <c r="D18" s="32">
        <v>242</v>
      </c>
      <c r="E18" s="110" t="s">
        <v>103</v>
      </c>
      <c r="F18" s="111">
        <v>1140080460</v>
      </c>
      <c r="G18" s="32">
        <v>852</v>
      </c>
      <c r="H18" s="136">
        <v>0</v>
      </c>
      <c r="I18" s="136">
        <v>5</v>
      </c>
      <c r="J18" s="136">
        <v>5</v>
      </c>
      <c r="K18" s="136">
        <v>5</v>
      </c>
      <c r="L18" s="139">
        <f t="shared" si="0"/>
        <v>15</v>
      </c>
      <c r="M18" s="297"/>
      <c r="N18" s="297"/>
    </row>
    <row r="19" spans="1:19" s="74" customFormat="1" ht="47.25" customHeight="1" x14ac:dyDescent="0.25">
      <c r="A19" s="80" t="s">
        <v>159</v>
      </c>
      <c r="B19" s="109" t="s">
        <v>102</v>
      </c>
      <c r="C19" s="228" t="s">
        <v>70</v>
      </c>
      <c r="D19" s="32">
        <v>242</v>
      </c>
      <c r="E19" s="110" t="s">
        <v>103</v>
      </c>
      <c r="F19" s="111">
        <v>1140080460</v>
      </c>
      <c r="G19" s="32">
        <v>853</v>
      </c>
      <c r="H19" s="112">
        <v>10</v>
      </c>
      <c r="I19" s="112">
        <v>10</v>
      </c>
      <c r="J19" s="112">
        <v>10</v>
      </c>
      <c r="K19" s="112">
        <v>10</v>
      </c>
      <c r="L19" s="139">
        <f t="shared" si="0"/>
        <v>30</v>
      </c>
      <c r="M19" s="297"/>
      <c r="N19" s="297"/>
    </row>
    <row r="20" spans="1:19" s="107" customFormat="1" ht="63" x14ac:dyDescent="0.25">
      <c r="A20" s="80" t="s">
        <v>160</v>
      </c>
      <c r="B20" s="87" t="s">
        <v>105</v>
      </c>
      <c r="C20" s="101" t="s">
        <v>70</v>
      </c>
      <c r="D20" s="100">
        <v>242</v>
      </c>
      <c r="E20" s="84" t="s">
        <v>60</v>
      </c>
      <c r="F20" s="13">
        <v>1140075410</v>
      </c>
      <c r="G20" s="100">
        <v>121</v>
      </c>
      <c r="H20" s="86">
        <v>3570.3928000000001</v>
      </c>
      <c r="I20" s="86">
        <v>3600</v>
      </c>
      <c r="J20" s="86">
        <v>3600</v>
      </c>
      <c r="K20" s="86">
        <v>3600</v>
      </c>
      <c r="L20" s="139">
        <f t="shared" si="0"/>
        <v>10800</v>
      </c>
      <c r="M20" s="297"/>
      <c r="N20" s="297"/>
    </row>
    <row r="21" spans="1:19" s="107" customFormat="1" ht="63" x14ac:dyDescent="0.25">
      <c r="A21" s="80" t="s">
        <v>179</v>
      </c>
      <c r="B21" s="87" t="s">
        <v>105</v>
      </c>
      <c r="C21" s="101" t="s">
        <v>70</v>
      </c>
      <c r="D21" s="100">
        <v>242</v>
      </c>
      <c r="E21" s="84" t="s">
        <v>60</v>
      </c>
      <c r="F21" s="13">
        <v>1140075410</v>
      </c>
      <c r="G21" s="100">
        <v>122</v>
      </c>
      <c r="H21" s="86">
        <v>234.107</v>
      </c>
      <c r="I21" s="86">
        <v>550</v>
      </c>
      <c r="J21" s="86">
        <v>350</v>
      </c>
      <c r="K21" s="86">
        <v>550</v>
      </c>
      <c r="L21" s="139">
        <f t="shared" si="0"/>
        <v>1450</v>
      </c>
      <c r="M21" s="297"/>
      <c r="N21" s="297"/>
    </row>
    <row r="22" spans="1:19" s="74" customFormat="1" ht="63" x14ac:dyDescent="0.25">
      <c r="A22" s="80" t="s">
        <v>180</v>
      </c>
      <c r="B22" s="113" t="s">
        <v>105</v>
      </c>
      <c r="C22" s="99" t="s">
        <v>70</v>
      </c>
      <c r="D22" s="34">
        <v>242</v>
      </c>
      <c r="E22" s="114" t="s">
        <v>60</v>
      </c>
      <c r="F22" s="115">
        <v>1140075410</v>
      </c>
      <c r="G22" s="34">
        <v>129</v>
      </c>
      <c r="H22" s="116">
        <v>1063.5999999999999</v>
      </c>
      <c r="I22" s="116">
        <v>1087</v>
      </c>
      <c r="J22" s="116">
        <v>1087</v>
      </c>
      <c r="K22" s="116">
        <v>1087</v>
      </c>
      <c r="L22" s="139">
        <f t="shared" si="0"/>
        <v>3261</v>
      </c>
      <c r="M22" s="298"/>
      <c r="N22" s="298"/>
    </row>
    <row r="23" spans="1:19" s="74" customFormat="1" ht="76.5" x14ac:dyDescent="0.25">
      <c r="A23" s="80" t="s">
        <v>181</v>
      </c>
      <c r="B23" s="87" t="s">
        <v>105</v>
      </c>
      <c r="C23" s="82" t="s">
        <v>70</v>
      </c>
      <c r="D23" s="83">
        <v>242</v>
      </c>
      <c r="E23" s="84" t="s">
        <v>60</v>
      </c>
      <c r="F23" s="13">
        <v>1140075410</v>
      </c>
      <c r="G23" s="83">
        <v>244</v>
      </c>
      <c r="H23" s="86">
        <v>338.8</v>
      </c>
      <c r="I23" s="86">
        <v>30.4</v>
      </c>
      <c r="J23" s="86">
        <v>230.4</v>
      </c>
      <c r="K23" s="86">
        <v>30.4</v>
      </c>
      <c r="L23" s="139">
        <f t="shared" si="0"/>
        <v>291.2</v>
      </c>
      <c r="M23" s="85" t="s">
        <v>124</v>
      </c>
      <c r="N23" s="85" t="s">
        <v>124</v>
      </c>
    </row>
    <row r="24" spans="1:19" s="74" customFormat="1" ht="63" customHeight="1" x14ac:dyDescent="0.25">
      <c r="A24" s="80" t="s">
        <v>182</v>
      </c>
      <c r="B24" s="87" t="s">
        <v>106</v>
      </c>
      <c r="C24" s="82" t="s">
        <v>70</v>
      </c>
      <c r="D24" s="83">
        <v>242</v>
      </c>
      <c r="E24" s="84" t="s">
        <v>210</v>
      </c>
      <c r="F24" s="13">
        <v>1140028410</v>
      </c>
      <c r="G24" s="83">
        <v>244</v>
      </c>
      <c r="H24" s="86">
        <v>90.364000000000004</v>
      </c>
      <c r="I24" s="86">
        <v>90.364000000000004</v>
      </c>
      <c r="J24" s="86">
        <v>90.364000000000004</v>
      </c>
      <c r="K24" s="86">
        <v>90.364000000000004</v>
      </c>
      <c r="L24" s="139">
        <f t="shared" si="0"/>
        <v>271.09199999999998</v>
      </c>
      <c r="M24" s="299" t="s">
        <v>298</v>
      </c>
      <c r="N24" s="299" t="s">
        <v>238</v>
      </c>
    </row>
    <row r="25" spans="1:19" s="74" customFormat="1" ht="63" x14ac:dyDescent="0.25">
      <c r="A25" s="80" t="s">
        <v>183</v>
      </c>
      <c r="B25" s="87" t="s">
        <v>106</v>
      </c>
      <c r="C25" s="82" t="s">
        <v>70</v>
      </c>
      <c r="D25" s="83">
        <v>242</v>
      </c>
      <c r="E25" s="84" t="s">
        <v>210</v>
      </c>
      <c r="F25" s="13">
        <v>1140028410</v>
      </c>
      <c r="G25" s="83">
        <v>321</v>
      </c>
      <c r="H25" s="86">
        <v>3099.636</v>
      </c>
      <c r="I25" s="86">
        <v>3099.636</v>
      </c>
      <c r="J25" s="86">
        <v>3099.636</v>
      </c>
      <c r="K25" s="86">
        <v>3099.636</v>
      </c>
      <c r="L25" s="139">
        <f t="shared" si="0"/>
        <v>9298.9079999999994</v>
      </c>
      <c r="M25" s="299"/>
      <c r="N25" s="299"/>
    </row>
    <row r="26" spans="1:19" s="74" customFormat="1" ht="76.5" x14ac:dyDescent="0.25">
      <c r="A26" s="80" t="s">
        <v>184</v>
      </c>
      <c r="B26" s="87" t="s">
        <v>107</v>
      </c>
      <c r="C26" s="82" t="s">
        <v>70</v>
      </c>
      <c r="D26" s="83">
        <v>242</v>
      </c>
      <c r="E26" s="84" t="s">
        <v>210</v>
      </c>
      <c r="F26" s="13">
        <v>1140028420</v>
      </c>
      <c r="G26" s="83">
        <v>321</v>
      </c>
      <c r="H26" s="86">
        <v>1755.5</v>
      </c>
      <c r="I26" s="86">
        <v>1403.3</v>
      </c>
      <c r="J26" s="86">
        <v>1403.3</v>
      </c>
      <c r="K26" s="86">
        <v>1403.3</v>
      </c>
      <c r="L26" s="139">
        <f t="shared" si="0"/>
        <v>4209.8999999999996</v>
      </c>
      <c r="M26" s="85" t="s">
        <v>107</v>
      </c>
      <c r="N26" s="85" t="s">
        <v>154</v>
      </c>
    </row>
    <row r="27" spans="1:19" s="74" customFormat="1" ht="76.5" x14ac:dyDescent="0.25">
      <c r="A27" s="80" t="s">
        <v>185</v>
      </c>
      <c r="B27" s="87" t="s">
        <v>282</v>
      </c>
      <c r="C27" s="82" t="s">
        <v>70</v>
      </c>
      <c r="D27" s="83">
        <v>242</v>
      </c>
      <c r="E27" s="84" t="s">
        <v>210</v>
      </c>
      <c r="F27" s="13">
        <v>1140028430</v>
      </c>
      <c r="G27" s="83">
        <v>323</v>
      </c>
      <c r="H27" s="86">
        <v>225.5</v>
      </c>
      <c r="I27" s="86">
        <v>236.8</v>
      </c>
      <c r="J27" s="86">
        <v>236.8</v>
      </c>
      <c r="K27" s="86">
        <v>236.8</v>
      </c>
      <c r="L27" s="139">
        <f t="shared" si="0"/>
        <v>710.40000000000009</v>
      </c>
      <c r="M27" s="14" t="s">
        <v>299</v>
      </c>
      <c r="N27" s="14" t="s">
        <v>233</v>
      </c>
      <c r="S27" s="88"/>
    </row>
    <row r="28" spans="1:19" s="74" customFormat="1" ht="47.25" customHeight="1" x14ac:dyDescent="0.25">
      <c r="A28" s="80" t="s">
        <v>186</v>
      </c>
      <c r="B28" s="87" t="s">
        <v>191</v>
      </c>
      <c r="C28" s="82" t="s">
        <v>70</v>
      </c>
      <c r="D28" s="83">
        <v>242</v>
      </c>
      <c r="E28" s="84" t="s">
        <v>210</v>
      </c>
      <c r="F28" s="13">
        <v>1140028440</v>
      </c>
      <c r="G28" s="83">
        <v>244</v>
      </c>
      <c r="H28" s="86">
        <v>125.1</v>
      </c>
      <c r="I28" s="86">
        <v>125.1</v>
      </c>
      <c r="J28" s="86">
        <v>125.1</v>
      </c>
      <c r="K28" s="86">
        <v>125.1</v>
      </c>
      <c r="L28" s="139">
        <f t="shared" si="0"/>
        <v>375.29999999999995</v>
      </c>
      <c r="M28" s="294" t="s">
        <v>300</v>
      </c>
      <c r="N28" s="294" t="s">
        <v>196</v>
      </c>
      <c r="S28" s="88"/>
    </row>
    <row r="29" spans="1:19" s="74" customFormat="1" ht="47.25" x14ac:dyDescent="0.25">
      <c r="A29" s="80" t="s">
        <v>187</v>
      </c>
      <c r="B29" s="87" t="s">
        <v>191</v>
      </c>
      <c r="C29" s="82" t="s">
        <v>70</v>
      </c>
      <c r="D29" s="83">
        <v>242</v>
      </c>
      <c r="E29" s="84" t="s">
        <v>210</v>
      </c>
      <c r="F29" s="13">
        <v>1140028440</v>
      </c>
      <c r="G29" s="83">
        <v>321</v>
      </c>
      <c r="H29" s="86">
        <v>5050.3</v>
      </c>
      <c r="I29" s="86">
        <v>5702.4</v>
      </c>
      <c r="J29" s="86">
        <v>5702.4</v>
      </c>
      <c r="K29" s="86">
        <v>5702.4</v>
      </c>
      <c r="L29" s="139">
        <f t="shared" si="0"/>
        <v>17107.199999999997</v>
      </c>
      <c r="M29" s="295"/>
      <c r="N29" s="295"/>
      <c r="S29" s="88"/>
    </row>
    <row r="30" spans="1:19" s="74" customFormat="1" ht="173.25" x14ac:dyDescent="0.25">
      <c r="A30" s="80" t="s">
        <v>188</v>
      </c>
      <c r="B30" s="144" t="s">
        <v>216</v>
      </c>
      <c r="C30" s="142" t="s">
        <v>70</v>
      </c>
      <c r="D30" s="141">
        <v>242</v>
      </c>
      <c r="E30" s="84" t="s">
        <v>210</v>
      </c>
      <c r="F30" s="13">
        <v>1140075400</v>
      </c>
      <c r="G30" s="141">
        <v>323</v>
      </c>
      <c r="H30" s="86">
        <v>108.9</v>
      </c>
      <c r="I30" s="86">
        <v>114.3</v>
      </c>
      <c r="J30" s="86">
        <v>114.3</v>
      </c>
      <c r="K30" s="86">
        <v>114.3</v>
      </c>
      <c r="L30" s="139">
        <f t="shared" si="0"/>
        <v>342.9</v>
      </c>
      <c r="M30" s="227" t="s">
        <v>301</v>
      </c>
      <c r="N30" s="227" t="s">
        <v>217</v>
      </c>
    </row>
    <row r="31" spans="1:19" s="74" customFormat="1" ht="89.25" x14ac:dyDescent="0.25">
      <c r="A31" s="80" t="s">
        <v>278</v>
      </c>
      <c r="B31" s="87" t="s">
        <v>283</v>
      </c>
      <c r="C31" s="82" t="s">
        <v>70</v>
      </c>
      <c r="D31" s="83">
        <v>242</v>
      </c>
      <c r="E31" s="84" t="s">
        <v>210</v>
      </c>
      <c r="F31" s="13">
        <v>1140075420</v>
      </c>
      <c r="G31" s="83">
        <v>244</v>
      </c>
      <c r="H31" s="86">
        <v>353.3</v>
      </c>
      <c r="I31" s="86">
        <v>353.3</v>
      </c>
      <c r="J31" s="86">
        <v>353.3</v>
      </c>
      <c r="K31" s="86">
        <v>353.3</v>
      </c>
      <c r="L31" s="139">
        <f t="shared" si="0"/>
        <v>1059.9000000000001</v>
      </c>
      <c r="M31" s="227" t="s">
        <v>302</v>
      </c>
      <c r="N31" s="227" t="s">
        <v>231</v>
      </c>
    </row>
    <row r="32" spans="1:19" s="74" customFormat="1" ht="127.5" x14ac:dyDescent="0.25">
      <c r="A32" s="80" t="s">
        <v>197</v>
      </c>
      <c r="B32" s="87" t="s">
        <v>192</v>
      </c>
      <c r="C32" s="82" t="s">
        <v>70</v>
      </c>
      <c r="D32" s="83">
        <v>242</v>
      </c>
      <c r="E32" s="84" t="s">
        <v>210</v>
      </c>
      <c r="F32" s="13">
        <v>1140075420</v>
      </c>
      <c r="G32" s="83">
        <v>321</v>
      </c>
      <c r="H32" s="86">
        <v>8143.3</v>
      </c>
      <c r="I32" s="86">
        <v>9979.2000000000007</v>
      </c>
      <c r="J32" s="86">
        <v>9979.2000000000007</v>
      </c>
      <c r="K32" s="86">
        <v>9979.2000000000007</v>
      </c>
      <c r="L32" s="139">
        <f t="shared" si="0"/>
        <v>29937.600000000002</v>
      </c>
      <c r="M32" s="227" t="s">
        <v>303</v>
      </c>
      <c r="N32" s="227" t="s">
        <v>232</v>
      </c>
    </row>
    <row r="33" spans="1:14" s="74" customFormat="1" ht="51" x14ac:dyDescent="0.25">
      <c r="A33" s="80" t="s">
        <v>198</v>
      </c>
      <c r="B33" s="87" t="s">
        <v>108</v>
      </c>
      <c r="C33" s="82" t="s">
        <v>70</v>
      </c>
      <c r="D33" s="83">
        <v>242</v>
      </c>
      <c r="E33" s="84" t="s">
        <v>210</v>
      </c>
      <c r="F33" s="13">
        <v>1140075430</v>
      </c>
      <c r="G33" s="83">
        <v>244</v>
      </c>
      <c r="H33" s="86">
        <v>8.7859999999999996</v>
      </c>
      <c r="I33" s="86">
        <v>7.4660000000000002</v>
      </c>
      <c r="J33" s="86">
        <v>7.4660000000000002</v>
      </c>
      <c r="K33" s="86">
        <v>7.4660000000000002</v>
      </c>
      <c r="L33" s="139">
        <f t="shared" si="0"/>
        <v>22.398</v>
      </c>
      <c r="M33" s="292" t="s">
        <v>304</v>
      </c>
      <c r="N33" s="14" t="s">
        <v>162</v>
      </c>
    </row>
    <row r="34" spans="1:14" s="74" customFormat="1" ht="51" x14ac:dyDescent="0.25">
      <c r="A34" s="80" t="s">
        <v>199</v>
      </c>
      <c r="B34" s="87" t="s">
        <v>108</v>
      </c>
      <c r="C34" s="82" t="s">
        <v>70</v>
      </c>
      <c r="D34" s="83">
        <v>242</v>
      </c>
      <c r="E34" s="84" t="s">
        <v>210</v>
      </c>
      <c r="F34" s="13">
        <v>1140075430</v>
      </c>
      <c r="G34" s="206">
        <v>813</v>
      </c>
      <c r="H34" s="86">
        <v>236.91399999999999</v>
      </c>
      <c r="I34" s="86">
        <v>211.434</v>
      </c>
      <c r="J34" s="86">
        <v>211.434</v>
      </c>
      <c r="K34" s="86">
        <v>211.434</v>
      </c>
      <c r="L34" s="139">
        <f t="shared" si="0"/>
        <v>634.30200000000002</v>
      </c>
      <c r="M34" s="293"/>
      <c r="N34" s="14" t="s">
        <v>161</v>
      </c>
    </row>
    <row r="35" spans="1:14" s="74" customFormat="1" ht="63.75" x14ac:dyDescent="0.25">
      <c r="A35" s="80" t="s">
        <v>203</v>
      </c>
      <c r="B35" s="87" t="s">
        <v>109</v>
      </c>
      <c r="C35" s="82" t="s">
        <v>70</v>
      </c>
      <c r="D35" s="83">
        <v>242</v>
      </c>
      <c r="E35" s="84" t="s">
        <v>210</v>
      </c>
      <c r="F35" s="13">
        <v>1140075440</v>
      </c>
      <c r="G35" s="83">
        <v>323</v>
      </c>
      <c r="H35" s="86">
        <v>12367.093000000001</v>
      </c>
      <c r="I35" s="86">
        <v>10594.7</v>
      </c>
      <c r="J35" s="86">
        <v>10594.7</v>
      </c>
      <c r="K35" s="86">
        <v>10594.7</v>
      </c>
      <c r="L35" s="139">
        <f t="shared" si="0"/>
        <v>31784.100000000002</v>
      </c>
      <c r="M35" s="14" t="s">
        <v>109</v>
      </c>
      <c r="N35" s="14" t="s">
        <v>234</v>
      </c>
    </row>
    <row r="36" spans="1:14" s="74" customFormat="1" ht="76.5" x14ac:dyDescent="0.25">
      <c r="A36" s="80" t="s">
        <v>211</v>
      </c>
      <c r="B36" s="87" t="s">
        <v>193</v>
      </c>
      <c r="C36" s="82" t="s">
        <v>70</v>
      </c>
      <c r="D36" s="83">
        <v>242</v>
      </c>
      <c r="E36" s="84" t="s">
        <v>210</v>
      </c>
      <c r="F36" s="13">
        <v>1140075450</v>
      </c>
      <c r="G36" s="83">
        <v>323</v>
      </c>
      <c r="H36" s="86">
        <v>83.3</v>
      </c>
      <c r="I36" s="86">
        <v>87.5</v>
      </c>
      <c r="J36" s="86">
        <v>87.5</v>
      </c>
      <c r="K36" s="86">
        <v>87.5</v>
      </c>
      <c r="L36" s="139">
        <f t="shared" si="0"/>
        <v>262.5</v>
      </c>
      <c r="M36" s="14" t="s">
        <v>193</v>
      </c>
      <c r="N36" s="14" t="s">
        <v>195</v>
      </c>
    </row>
    <row r="37" spans="1:14" s="74" customFormat="1" ht="191.25" x14ac:dyDescent="0.25">
      <c r="A37" s="80" t="s">
        <v>307</v>
      </c>
      <c r="B37" s="87" t="s">
        <v>110</v>
      </c>
      <c r="C37" s="82" t="s">
        <v>70</v>
      </c>
      <c r="D37" s="83">
        <v>242</v>
      </c>
      <c r="E37" s="84" t="s">
        <v>210</v>
      </c>
      <c r="F37" s="13">
        <v>1140075460</v>
      </c>
      <c r="G37" s="83">
        <v>323</v>
      </c>
      <c r="H37" s="86">
        <v>2189.4</v>
      </c>
      <c r="I37" s="86">
        <v>2298.9</v>
      </c>
      <c r="J37" s="86">
        <v>2298.9</v>
      </c>
      <c r="K37" s="86">
        <v>2298.9</v>
      </c>
      <c r="L37" s="139">
        <f t="shared" si="0"/>
        <v>6896.7000000000007</v>
      </c>
      <c r="M37" s="14" t="s">
        <v>110</v>
      </c>
      <c r="N37" s="14" t="s">
        <v>189</v>
      </c>
    </row>
    <row r="38" spans="1:14" s="74" customFormat="1" ht="50.25" customHeight="1" x14ac:dyDescent="0.25">
      <c r="A38" s="80" t="s">
        <v>308</v>
      </c>
      <c r="B38" s="87" t="s">
        <v>194</v>
      </c>
      <c r="C38" s="82" t="s">
        <v>70</v>
      </c>
      <c r="D38" s="83">
        <v>242</v>
      </c>
      <c r="E38" s="84" t="s">
        <v>104</v>
      </c>
      <c r="F38" s="13">
        <v>1140075470</v>
      </c>
      <c r="G38" s="83">
        <v>244</v>
      </c>
      <c r="H38" s="86">
        <v>1678.5</v>
      </c>
      <c r="I38" s="86">
        <v>1762.4</v>
      </c>
      <c r="J38" s="86">
        <v>1762.4</v>
      </c>
      <c r="K38" s="86">
        <v>1762.4</v>
      </c>
      <c r="L38" s="139">
        <f t="shared" si="0"/>
        <v>5287.2000000000007</v>
      </c>
      <c r="M38" s="12" t="s">
        <v>194</v>
      </c>
      <c r="N38" s="12" t="s">
        <v>235</v>
      </c>
    </row>
    <row r="39" spans="1:14" s="74" customFormat="1" ht="78.75" x14ac:dyDescent="0.25">
      <c r="A39" s="80" t="s">
        <v>309</v>
      </c>
      <c r="B39" s="87" t="s">
        <v>111</v>
      </c>
      <c r="C39" s="82" t="s">
        <v>70</v>
      </c>
      <c r="D39" s="83">
        <v>242</v>
      </c>
      <c r="E39" s="84" t="s">
        <v>210</v>
      </c>
      <c r="F39" s="13">
        <v>1140075480</v>
      </c>
      <c r="G39" s="83">
        <v>323</v>
      </c>
      <c r="H39" s="86">
        <v>112.9</v>
      </c>
      <c r="I39" s="86">
        <v>118.5</v>
      </c>
      <c r="J39" s="86">
        <v>118.5</v>
      </c>
      <c r="K39" s="86">
        <v>118.5</v>
      </c>
      <c r="L39" s="139">
        <f t="shared" si="0"/>
        <v>355.5</v>
      </c>
      <c r="M39" s="12" t="s">
        <v>305</v>
      </c>
      <c r="N39" s="12" t="s">
        <v>236</v>
      </c>
    </row>
    <row r="40" spans="1:14" s="74" customFormat="1" ht="94.5" x14ac:dyDescent="0.25">
      <c r="A40" s="80" t="s">
        <v>310</v>
      </c>
      <c r="B40" s="87" t="s">
        <v>212</v>
      </c>
      <c r="C40" s="133" t="s">
        <v>70</v>
      </c>
      <c r="D40" s="132">
        <v>242</v>
      </c>
      <c r="E40" s="84" t="s">
        <v>104</v>
      </c>
      <c r="F40" s="13">
        <v>1140075490</v>
      </c>
      <c r="G40" s="132">
        <v>244</v>
      </c>
      <c r="H40" s="86">
        <v>78.3</v>
      </c>
      <c r="I40" s="86">
        <v>82.2</v>
      </c>
      <c r="J40" s="86">
        <v>82.2</v>
      </c>
      <c r="K40" s="86">
        <v>82.2</v>
      </c>
      <c r="L40" s="139">
        <f t="shared" si="0"/>
        <v>246.60000000000002</v>
      </c>
      <c r="M40" s="12" t="s">
        <v>306</v>
      </c>
      <c r="N40" s="12" t="s">
        <v>213</v>
      </c>
    </row>
    <row r="41" spans="1:14" s="74" customFormat="1" ht="63.75" x14ac:dyDescent="0.25">
      <c r="A41" s="80" t="s">
        <v>311</v>
      </c>
      <c r="B41" s="87" t="s">
        <v>209</v>
      </c>
      <c r="C41" s="82" t="s">
        <v>70</v>
      </c>
      <c r="D41" s="83">
        <v>242</v>
      </c>
      <c r="E41" s="84" t="s">
        <v>210</v>
      </c>
      <c r="F41" s="13" t="s">
        <v>259</v>
      </c>
      <c r="G41" s="83">
        <v>323</v>
      </c>
      <c r="H41" s="86">
        <v>4404.5070400000004</v>
      </c>
      <c r="I41" s="86">
        <v>1517.5</v>
      </c>
      <c r="J41" s="86">
        <v>1517.5</v>
      </c>
      <c r="K41" s="86">
        <v>1517.5</v>
      </c>
      <c r="L41" s="139">
        <f t="shared" si="0"/>
        <v>4552.5</v>
      </c>
      <c r="M41" s="14" t="s">
        <v>209</v>
      </c>
      <c r="N41" s="14" t="s">
        <v>237</v>
      </c>
    </row>
    <row r="42" spans="1:14" x14ac:dyDescent="0.3">
      <c r="A42" s="65"/>
      <c r="B42" s="89" t="s">
        <v>80</v>
      </c>
      <c r="C42" s="90" t="s">
        <v>29</v>
      </c>
      <c r="D42" s="90" t="s">
        <v>29</v>
      </c>
      <c r="E42" s="90" t="s">
        <v>29</v>
      </c>
      <c r="F42" s="90" t="s">
        <v>29</v>
      </c>
      <c r="G42" s="90" t="s">
        <v>29</v>
      </c>
      <c r="H42" s="91">
        <f>SUM(H11:H41)</f>
        <v>107979.68212000001</v>
      </c>
      <c r="I42" s="91">
        <f>SUM(I11:I41)</f>
        <v>96147.582999999984</v>
      </c>
      <c r="J42" s="91">
        <f t="shared" ref="J42:K42" si="1">SUM(J11:J41)</f>
        <v>96147.582999999984</v>
      </c>
      <c r="K42" s="91">
        <f t="shared" si="1"/>
        <v>96147.582999999984</v>
      </c>
      <c r="L42" s="91">
        <f t="shared" ref="L42" si="2">SUM(L11:L41)</f>
        <v>288442.74899999995</v>
      </c>
      <c r="M42" s="92"/>
      <c r="N42" s="92"/>
    </row>
    <row r="43" spans="1:14" x14ac:dyDescent="0.25">
      <c r="L43" s="93"/>
      <c r="M43" s="77"/>
      <c r="N43" s="77"/>
    </row>
    <row r="44" spans="1:14" x14ac:dyDescent="0.25">
      <c r="M44" s="77"/>
      <c r="N44" s="77"/>
    </row>
    <row r="45" spans="1:14" x14ac:dyDescent="0.25">
      <c r="H45" s="138"/>
      <c r="I45" s="138"/>
      <c r="J45" s="138"/>
      <c r="K45" s="138"/>
      <c r="L45" s="138"/>
      <c r="M45" s="77"/>
      <c r="N45" s="77"/>
    </row>
    <row r="46" spans="1:14" x14ac:dyDescent="0.25">
      <c r="M46" s="77"/>
      <c r="N46" s="77"/>
    </row>
    <row r="47" spans="1:14" x14ac:dyDescent="0.25">
      <c r="M47" s="77"/>
      <c r="N47" s="77"/>
    </row>
    <row r="48" spans="1:14" x14ac:dyDescent="0.25">
      <c r="M48" s="77" t="s">
        <v>135</v>
      </c>
      <c r="N48" s="77" t="s">
        <v>135</v>
      </c>
    </row>
  </sheetData>
  <autoFilter ref="A6:M42">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9">
    <mergeCell ref="L1:M1"/>
    <mergeCell ref="A3:M3"/>
    <mergeCell ref="A4:M4"/>
    <mergeCell ref="A6:A7"/>
    <mergeCell ref="B6:B7"/>
    <mergeCell ref="C6:C7"/>
    <mergeCell ref="D6:G6"/>
    <mergeCell ref="M6:M7"/>
    <mergeCell ref="H6:L6"/>
    <mergeCell ref="M33:M34"/>
    <mergeCell ref="N28:N29"/>
    <mergeCell ref="N11:N22"/>
    <mergeCell ref="N24:N25"/>
    <mergeCell ref="N6:N7"/>
    <mergeCell ref="M28:M29"/>
    <mergeCell ref="M24:M25"/>
    <mergeCell ref="A10:M10"/>
    <mergeCell ref="A9:M9"/>
    <mergeCell ref="M11:M22"/>
  </mergeCells>
  <pageMargins left="0.59055118110236227" right="0.19685039370078741" top="0.98425196850393704" bottom="0" header="0.31496062992125984" footer="0.31496062992125984"/>
  <pageSetup paperSize="9" scale="56" fitToHeight="0" orientation="landscape" r:id="rId1"/>
  <rowBreaks count="1" manualBreakCount="1">
    <brk id="22" max="15"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9"/>
  <sheetViews>
    <sheetView view="pageBreakPreview" topLeftCell="A4" zoomScale="115" zoomScaleNormal="100" zoomScaleSheetLayoutView="115" workbookViewId="0">
      <selection activeCell="I10" sqref="I10"/>
    </sheetView>
  </sheetViews>
  <sheetFormatPr defaultRowHeight="15.75" x14ac:dyDescent="0.25"/>
  <cols>
    <col min="2" max="2" width="27.375" customWidth="1"/>
    <col min="3" max="3" width="11.375" customWidth="1"/>
    <col min="4" max="4" width="14.75" customWidth="1"/>
    <col min="5" max="6" width="12.125" hidden="1" customWidth="1"/>
    <col min="7" max="9" width="12.125" customWidth="1"/>
    <col min="10" max="10" width="1.25" customWidth="1"/>
  </cols>
  <sheetData>
    <row r="1" spans="1:9" ht="18.75" x14ac:dyDescent="0.25">
      <c r="A1" s="121"/>
      <c r="B1" s="122"/>
      <c r="C1" s="122"/>
      <c r="D1" s="122"/>
      <c r="E1" s="124" t="s">
        <v>177</v>
      </c>
      <c r="G1" s="123"/>
      <c r="H1" s="123"/>
      <c r="I1" s="123"/>
    </row>
    <row r="2" spans="1:9" ht="75.75" customHeight="1" x14ac:dyDescent="0.25">
      <c r="A2" s="121"/>
      <c r="B2" s="122"/>
      <c r="C2" s="122"/>
      <c r="D2" s="122"/>
      <c r="E2" s="305" t="s">
        <v>247</v>
      </c>
      <c r="F2" s="305"/>
      <c r="G2" s="305"/>
      <c r="H2" s="305"/>
      <c r="I2" s="305"/>
    </row>
    <row r="3" spans="1:9" x14ac:dyDescent="0.25">
      <c r="A3" s="121"/>
      <c r="B3" s="122"/>
      <c r="C3" s="122"/>
      <c r="D3" s="122"/>
      <c r="E3" s="122"/>
      <c r="F3" s="122"/>
      <c r="G3" s="122"/>
      <c r="H3" s="122"/>
      <c r="I3" s="122"/>
    </row>
    <row r="4" spans="1:9" ht="18.75" x14ac:dyDescent="0.25">
      <c r="A4" s="306" t="s">
        <v>1</v>
      </c>
      <c r="B4" s="306"/>
      <c r="C4" s="306"/>
      <c r="D4" s="306"/>
      <c r="E4" s="306"/>
      <c r="F4" s="306"/>
      <c r="G4" s="306"/>
      <c r="H4" s="306"/>
      <c r="I4" s="306"/>
    </row>
    <row r="5" spans="1:9" ht="18.75" x14ac:dyDescent="0.25">
      <c r="A5" s="307" t="s">
        <v>243</v>
      </c>
      <c r="B5" s="307"/>
      <c r="C5" s="307"/>
      <c r="D5" s="307"/>
      <c r="E5" s="307"/>
      <c r="F5" s="307"/>
      <c r="G5" s="307"/>
      <c r="H5" s="307"/>
      <c r="I5" s="307"/>
    </row>
    <row r="6" spans="1:9" ht="18.75" x14ac:dyDescent="0.25">
      <c r="A6" s="307" t="s">
        <v>227</v>
      </c>
      <c r="B6" s="307"/>
      <c r="C6" s="307"/>
      <c r="D6" s="307"/>
      <c r="E6" s="307"/>
      <c r="F6" s="307"/>
      <c r="G6" s="307"/>
      <c r="H6" s="307"/>
      <c r="I6" s="307"/>
    </row>
    <row r="8" spans="1:9" ht="15.75" customHeight="1" x14ac:dyDescent="0.25">
      <c r="A8" s="262" t="s">
        <v>17</v>
      </c>
      <c r="B8" s="262" t="s">
        <v>44</v>
      </c>
      <c r="C8" s="262" t="s">
        <v>2</v>
      </c>
      <c r="D8" s="262" t="s">
        <v>45</v>
      </c>
      <c r="E8" s="262" t="s">
        <v>46</v>
      </c>
      <c r="F8" s="262"/>
      <c r="G8" s="262"/>
      <c r="H8" s="262"/>
      <c r="I8" s="262"/>
    </row>
    <row r="9" spans="1:9" x14ac:dyDescent="0.25">
      <c r="A9" s="262"/>
      <c r="B9" s="262"/>
      <c r="C9" s="262"/>
      <c r="D9" s="262"/>
      <c r="E9" s="210" t="s">
        <v>214</v>
      </c>
      <c r="F9" s="210" t="s">
        <v>215</v>
      </c>
      <c r="G9" s="210" t="s">
        <v>57</v>
      </c>
      <c r="H9" s="249" t="s">
        <v>279</v>
      </c>
      <c r="I9" s="249" t="s">
        <v>313</v>
      </c>
    </row>
    <row r="10" spans="1:9" x14ac:dyDescent="0.25">
      <c r="A10" s="147">
        <v>1</v>
      </c>
      <c r="B10" s="147">
        <v>2</v>
      </c>
      <c r="C10" s="147">
        <v>3</v>
      </c>
      <c r="D10" s="147">
        <v>4</v>
      </c>
      <c r="E10" s="147">
        <v>5</v>
      </c>
      <c r="F10" s="147">
        <v>6</v>
      </c>
      <c r="G10" s="147">
        <v>7</v>
      </c>
      <c r="H10" s="250">
        <v>8</v>
      </c>
      <c r="I10" s="147">
        <v>9</v>
      </c>
    </row>
    <row r="11" spans="1:9" ht="45.75" customHeight="1" x14ac:dyDescent="0.25">
      <c r="A11" s="308" t="s">
        <v>250</v>
      </c>
      <c r="B11" s="309"/>
      <c r="C11" s="309"/>
      <c r="D11" s="309"/>
      <c r="E11" s="309"/>
      <c r="F11" s="309"/>
      <c r="G11" s="309"/>
      <c r="H11" s="309"/>
      <c r="I11" s="310"/>
    </row>
    <row r="12" spans="1:9" ht="45.75" customHeight="1" x14ac:dyDescent="0.25">
      <c r="A12" s="308" t="s">
        <v>251</v>
      </c>
      <c r="B12" s="309"/>
      <c r="C12" s="309"/>
      <c r="D12" s="309"/>
      <c r="E12" s="309"/>
      <c r="F12" s="309"/>
      <c r="G12" s="309"/>
      <c r="H12" s="309"/>
      <c r="I12" s="310"/>
    </row>
    <row r="13" spans="1:9" ht="115.5" customHeight="1" x14ac:dyDescent="0.25">
      <c r="A13" s="19" t="s">
        <v>3</v>
      </c>
      <c r="B13" s="39" t="s">
        <v>252</v>
      </c>
      <c r="C13" s="166" t="s">
        <v>229</v>
      </c>
      <c r="D13" s="166" t="s">
        <v>61</v>
      </c>
      <c r="E13" s="118">
        <v>1</v>
      </c>
      <c r="F13" s="15">
        <v>1</v>
      </c>
      <c r="G13" s="15">
        <v>1</v>
      </c>
      <c r="H13" s="15">
        <v>1</v>
      </c>
      <c r="I13" s="15">
        <v>1</v>
      </c>
    </row>
    <row r="14" spans="1:9" ht="46.5" customHeight="1" x14ac:dyDescent="0.25">
      <c r="A14" s="308" t="s">
        <v>228</v>
      </c>
      <c r="B14" s="309"/>
      <c r="C14" s="309"/>
      <c r="D14" s="309"/>
      <c r="E14" s="309"/>
      <c r="F14" s="309"/>
      <c r="G14" s="309"/>
      <c r="H14" s="309"/>
      <c r="I14" s="310"/>
    </row>
    <row r="15" spans="1:9" ht="38.25" customHeight="1" x14ac:dyDescent="0.25">
      <c r="A15" s="308" t="s">
        <v>246</v>
      </c>
      <c r="B15" s="309"/>
      <c r="C15" s="309"/>
      <c r="D15" s="309"/>
      <c r="E15" s="309"/>
      <c r="F15" s="309"/>
      <c r="G15" s="309"/>
      <c r="H15" s="309"/>
      <c r="I15" s="310"/>
    </row>
    <row r="16" spans="1:9" ht="165" x14ac:dyDescent="0.25">
      <c r="A16" s="186" t="s">
        <v>62</v>
      </c>
      <c r="B16" s="39" t="s">
        <v>230</v>
      </c>
      <c r="C16" s="186" t="s">
        <v>229</v>
      </c>
      <c r="D16" s="186" t="s">
        <v>61</v>
      </c>
      <c r="E16" s="118">
        <v>1</v>
      </c>
      <c r="F16" s="15">
        <v>1</v>
      </c>
      <c r="G16" s="15">
        <v>1</v>
      </c>
      <c r="H16" s="15">
        <v>1</v>
      </c>
      <c r="I16" s="15">
        <v>1</v>
      </c>
    </row>
    <row r="17" spans="1:9" ht="48" customHeight="1" x14ac:dyDescent="0.25">
      <c r="A17" s="308" t="s">
        <v>253</v>
      </c>
      <c r="B17" s="309"/>
      <c r="C17" s="309"/>
      <c r="D17" s="309"/>
      <c r="E17" s="309"/>
      <c r="F17" s="309"/>
      <c r="G17" s="309"/>
      <c r="H17" s="309"/>
      <c r="I17" s="310"/>
    </row>
    <row r="18" spans="1:9" ht="15.75" customHeight="1" x14ac:dyDescent="0.25">
      <c r="A18" s="308" t="s">
        <v>254</v>
      </c>
      <c r="B18" s="309"/>
      <c r="C18" s="309"/>
      <c r="D18" s="309"/>
      <c r="E18" s="309"/>
      <c r="F18" s="309"/>
      <c r="G18" s="309"/>
      <c r="H18" s="309"/>
      <c r="I18" s="310"/>
    </row>
    <row r="19" spans="1:9" ht="83.25" customHeight="1" x14ac:dyDescent="0.25">
      <c r="A19" s="19" t="s">
        <v>64</v>
      </c>
      <c r="B19" s="39" t="s">
        <v>255</v>
      </c>
      <c r="C19" s="166" t="s">
        <v>229</v>
      </c>
      <c r="D19" s="166" t="s">
        <v>61</v>
      </c>
      <c r="E19" s="118">
        <v>1</v>
      </c>
      <c r="F19" s="15">
        <v>1</v>
      </c>
      <c r="G19" s="15">
        <v>1</v>
      </c>
      <c r="H19" s="15">
        <v>1</v>
      </c>
      <c r="I19" s="15">
        <v>1</v>
      </c>
    </row>
  </sheetData>
  <mergeCells count="15">
    <mergeCell ref="A18:I18"/>
    <mergeCell ref="A15:I15"/>
    <mergeCell ref="A11:I11"/>
    <mergeCell ref="A12:I12"/>
    <mergeCell ref="A14:I14"/>
    <mergeCell ref="A17:I17"/>
    <mergeCell ref="E2:I2"/>
    <mergeCell ref="A8:A9"/>
    <mergeCell ref="B8:B9"/>
    <mergeCell ref="C8:C9"/>
    <mergeCell ref="D8:D9"/>
    <mergeCell ref="E8:I8"/>
    <mergeCell ref="A4:I4"/>
    <mergeCell ref="A5:I5"/>
    <mergeCell ref="A6:I6"/>
  </mergeCells>
  <pageMargins left="0.70866141732283472" right="0.70866141732283472" top="0.74803149606299213" bottom="0.74803149606299213" header="0.31496062992125984" footer="0.31496062992125984"/>
  <pageSetup paperSize="9" scale="85" orientation="landscape"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2"/>
  <sheetViews>
    <sheetView view="pageBreakPreview" topLeftCell="A7" zoomScale="85" zoomScaleNormal="100" zoomScaleSheetLayoutView="85" workbookViewId="0">
      <selection activeCell="L17" sqref="L17"/>
    </sheetView>
  </sheetViews>
  <sheetFormatPr defaultRowHeight="18.75" x14ac:dyDescent="0.25"/>
  <cols>
    <col min="1" max="1" width="4.75" style="200" customWidth="1"/>
    <col min="2" max="2" width="30.125" style="53" customWidth="1"/>
    <col min="3" max="3" width="24.5" style="53" customWidth="1"/>
    <col min="4" max="5" width="7.375" style="53" customWidth="1"/>
    <col min="6" max="6" width="14.5" style="53" customWidth="1"/>
    <col min="7" max="7" width="5.75" style="53" customWidth="1"/>
    <col min="8" max="9" width="12" style="53" hidden="1" customWidth="1"/>
    <col min="10" max="12" width="12" style="53" customWidth="1"/>
    <col min="13" max="13" width="15.875" style="53" customWidth="1"/>
    <col min="14" max="14" width="42.375" style="53" customWidth="1"/>
    <col min="15" max="16384" width="9" style="53"/>
  </cols>
  <sheetData>
    <row r="1" spans="1:16" ht="93.75" customHeight="1" x14ac:dyDescent="0.25">
      <c r="M1" s="261" t="s">
        <v>261</v>
      </c>
      <c r="N1" s="261"/>
    </row>
    <row r="3" spans="1:16" customFormat="1" x14ac:dyDescent="0.25">
      <c r="A3" s="306" t="s">
        <v>1</v>
      </c>
      <c r="B3" s="306"/>
      <c r="C3" s="306"/>
      <c r="D3" s="306"/>
      <c r="E3" s="306"/>
      <c r="F3" s="306"/>
      <c r="G3" s="306"/>
      <c r="H3" s="306"/>
      <c r="I3" s="306"/>
      <c r="J3" s="306"/>
      <c r="K3" s="306"/>
      <c r="L3" s="306"/>
      <c r="M3" s="306"/>
      <c r="N3" s="306"/>
      <c r="O3" s="306"/>
      <c r="P3" s="306"/>
    </row>
    <row r="4" spans="1:16" customFormat="1" ht="18.75" customHeight="1" x14ac:dyDescent="0.25">
      <c r="A4" s="307" t="s">
        <v>273</v>
      </c>
      <c r="B4" s="307"/>
      <c r="C4" s="307"/>
      <c r="D4" s="307"/>
      <c r="E4" s="307"/>
      <c r="F4" s="307"/>
      <c r="G4" s="307"/>
      <c r="H4" s="307"/>
      <c r="I4" s="307"/>
      <c r="J4" s="307"/>
      <c r="K4" s="307"/>
      <c r="L4" s="307"/>
      <c r="M4" s="307"/>
      <c r="N4" s="307"/>
      <c r="O4" s="307"/>
      <c r="P4" s="307"/>
    </row>
    <row r="5" spans="1:16" customFormat="1" ht="18.75" customHeight="1" x14ac:dyDescent="0.25">
      <c r="A5" s="307" t="s">
        <v>227</v>
      </c>
      <c r="B5" s="307"/>
      <c r="C5" s="307"/>
      <c r="D5" s="307"/>
      <c r="E5" s="307"/>
      <c r="F5" s="307"/>
      <c r="G5" s="307"/>
      <c r="H5" s="307"/>
      <c r="I5" s="307"/>
      <c r="J5" s="307"/>
      <c r="K5" s="307"/>
      <c r="L5" s="307"/>
      <c r="M5" s="307"/>
      <c r="N5" s="307"/>
      <c r="O5" s="307"/>
      <c r="P5" s="307"/>
    </row>
    <row r="7" spans="1:16" ht="18.75" customHeight="1" x14ac:dyDescent="0.25">
      <c r="A7" s="262" t="s">
        <v>17</v>
      </c>
      <c r="B7" s="262" t="s">
        <v>47</v>
      </c>
      <c r="C7" s="262" t="s">
        <v>24</v>
      </c>
      <c r="D7" s="262" t="s">
        <v>22</v>
      </c>
      <c r="E7" s="262"/>
      <c r="F7" s="262"/>
      <c r="G7" s="262"/>
      <c r="H7" s="284"/>
      <c r="I7" s="284"/>
      <c r="J7" s="284"/>
      <c r="K7" s="284"/>
      <c r="L7" s="284"/>
      <c r="M7" s="285"/>
      <c r="N7" s="262" t="s">
        <v>49</v>
      </c>
    </row>
    <row r="8" spans="1:16" ht="117.75" customHeight="1" x14ac:dyDescent="0.25">
      <c r="A8" s="262"/>
      <c r="B8" s="262"/>
      <c r="C8" s="262"/>
      <c r="D8" s="199" t="s">
        <v>24</v>
      </c>
      <c r="E8" s="199" t="s">
        <v>25</v>
      </c>
      <c r="F8" s="199" t="s">
        <v>26</v>
      </c>
      <c r="G8" s="199" t="s">
        <v>27</v>
      </c>
      <c r="H8" s="199">
        <v>2023</v>
      </c>
      <c r="I8" s="199">
        <v>2024</v>
      </c>
      <c r="J8" s="199">
        <v>2025</v>
      </c>
      <c r="K8" s="250">
        <v>2026</v>
      </c>
      <c r="L8" s="209">
        <v>2027</v>
      </c>
      <c r="M8" s="199" t="s">
        <v>50</v>
      </c>
      <c r="N8" s="262"/>
    </row>
    <row r="9" spans="1:16" x14ac:dyDescent="0.25">
      <c r="A9" s="199">
        <v>1</v>
      </c>
      <c r="B9" s="199">
        <v>2</v>
      </c>
      <c r="C9" s="199">
        <v>3</v>
      </c>
      <c r="D9" s="199">
        <v>4</v>
      </c>
      <c r="E9" s="199">
        <v>5</v>
      </c>
      <c r="F9" s="199">
        <v>6</v>
      </c>
      <c r="G9" s="199">
        <v>7</v>
      </c>
      <c r="H9" s="199">
        <v>9</v>
      </c>
      <c r="I9" s="199">
        <v>10</v>
      </c>
      <c r="J9" s="199">
        <v>11</v>
      </c>
      <c r="K9" s="250">
        <v>12</v>
      </c>
      <c r="L9" s="209">
        <v>13</v>
      </c>
      <c r="M9" s="199">
        <v>14</v>
      </c>
      <c r="N9" s="199">
        <v>15</v>
      </c>
    </row>
    <row r="10" spans="1:16" s="54" customFormat="1" x14ac:dyDescent="0.25">
      <c r="A10" s="280" t="s">
        <v>263</v>
      </c>
      <c r="B10" s="281"/>
      <c r="C10" s="281"/>
      <c r="D10" s="281"/>
      <c r="E10" s="281"/>
      <c r="F10" s="281"/>
      <c r="G10" s="281"/>
      <c r="H10" s="281"/>
      <c r="I10" s="281"/>
      <c r="J10" s="281"/>
      <c r="K10" s="281"/>
      <c r="L10" s="281"/>
      <c r="M10" s="281"/>
      <c r="N10" s="283"/>
    </row>
    <row r="11" spans="1:16" s="54" customFormat="1" ht="35.25" customHeight="1" x14ac:dyDescent="0.25">
      <c r="A11" s="280" t="s">
        <v>262</v>
      </c>
      <c r="B11" s="281"/>
      <c r="C11" s="281"/>
      <c r="D11" s="281"/>
      <c r="E11" s="281"/>
      <c r="F11" s="281"/>
      <c r="G11" s="281"/>
      <c r="H11" s="282"/>
      <c r="I11" s="282"/>
      <c r="J11" s="282"/>
      <c r="K11" s="282"/>
      <c r="L11" s="282"/>
      <c r="M11" s="281"/>
      <c r="N11" s="283"/>
    </row>
    <row r="12" spans="1:16" ht="94.5" x14ac:dyDescent="0.25">
      <c r="A12" s="19" t="s">
        <v>3</v>
      </c>
      <c r="B12" s="159" t="s">
        <v>264</v>
      </c>
      <c r="C12" s="198" t="s">
        <v>70</v>
      </c>
      <c r="D12" s="199">
        <v>242</v>
      </c>
      <c r="E12" s="55" t="s">
        <v>265</v>
      </c>
      <c r="F12" s="199">
        <v>1150083000</v>
      </c>
      <c r="G12" s="48">
        <v>244</v>
      </c>
      <c r="H12" s="127">
        <v>543.625</v>
      </c>
      <c r="I12" s="127">
        <v>543.625</v>
      </c>
      <c r="J12" s="127">
        <v>543.625</v>
      </c>
      <c r="K12" s="211">
        <v>543.625</v>
      </c>
      <c r="L12" s="211">
        <v>543.625</v>
      </c>
      <c r="M12" s="125">
        <f>J12+K12+L12</f>
        <v>1630.875</v>
      </c>
      <c r="N12" s="1" t="s">
        <v>252</v>
      </c>
    </row>
    <row r="13" spans="1:16" s="60" customFormat="1" ht="31.5" x14ac:dyDescent="0.25">
      <c r="A13" s="57"/>
      <c r="B13" s="198" t="s">
        <v>268</v>
      </c>
      <c r="C13" s="57" t="s">
        <v>29</v>
      </c>
      <c r="D13" s="57" t="s">
        <v>29</v>
      </c>
      <c r="E13" s="57" t="s">
        <v>29</v>
      </c>
      <c r="F13" s="57" t="s">
        <v>29</v>
      </c>
      <c r="G13" s="58" t="s">
        <v>29</v>
      </c>
      <c r="H13" s="59">
        <f>H12</f>
        <v>543.625</v>
      </c>
      <c r="I13" s="59">
        <f t="shared" ref="I13:M13" si="0">I12</f>
        <v>543.625</v>
      </c>
      <c r="J13" s="59">
        <f t="shared" si="0"/>
        <v>543.625</v>
      </c>
      <c r="K13" s="59">
        <f>K12</f>
        <v>543.625</v>
      </c>
      <c r="L13" s="59">
        <f>L12</f>
        <v>543.625</v>
      </c>
      <c r="M13" s="59">
        <f t="shared" si="0"/>
        <v>1630.875</v>
      </c>
      <c r="N13" s="58"/>
    </row>
    <row r="14" spans="1:16" s="54" customFormat="1" x14ac:dyDescent="0.25">
      <c r="A14" s="280" t="s">
        <v>267</v>
      </c>
      <c r="B14" s="281"/>
      <c r="C14" s="281"/>
      <c r="D14" s="281"/>
      <c r="E14" s="281"/>
      <c r="F14" s="281"/>
      <c r="G14" s="281"/>
      <c r="H14" s="281"/>
      <c r="I14" s="281"/>
      <c r="J14" s="281"/>
      <c r="K14" s="281"/>
      <c r="L14" s="281"/>
      <c r="M14" s="281"/>
      <c r="N14" s="283"/>
    </row>
    <row r="15" spans="1:16" s="54" customFormat="1" ht="35.25" customHeight="1" x14ac:dyDescent="0.25">
      <c r="A15" s="280" t="s">
        <v>266</v>
      </c>
      <c r="B15" s="281"/>
      <c r="C15" s="281"/>
      <c r="D15" s="281"/>
      <c r="E15" s="281"/>
      <c r="F15" s="281"/>
      <c r="G15" s="281"/>
      <c r="H15" s="282"/>
      <c r="I15" s="282"/>
      <c r="J15" s="282"/>
      <c r="K15" s="282"/>
      <c r="L15" s="282"/>
      <c r="M15" s="281"/>
      <c r="N15" s="283"/>
    </row>
    <row r="16" spans="1:16" ht="189" x14ac:dyDescent="0.25">
      <c r="A16" s="19" t="s">
        <v>65</v>
      </c>
      <c r="B16" s="159" t="s">
        <v>274</v>
      </c>
      <c r="C16" s="198" t="s">
        <v>226</v>
      </c>
      <c r="D16" s="199">
        <v>241</v>
      </c>
      <c r="E16" s="55" t="s">
        <v>116</v>
      </c>
      <c r="F16" s="199">
        <v>1150084370</v>
      </c>
      <c r="G16" s="199">
        <v>540</v>
      </c>
      <c r="H16" s="56">
        <v>100</v>
      </c>
      <c r="I16" s="56">
        <v>100</v>
      </c>
      <c r="J16" s="56">
        <v>100</v>
      </c>
      <c r="K16" s="125">
        <v>100</v>
      </c>
      <c r="L16" s="125">
        <v>0</v>
      </c>
      <c r="M16" s="125">
        <f>J16+K16+L16</f>
        <v>200</v>
      </c>
      <c r="N16" s="1" t="s">
        <v>275</v>
      </c>
    </row>
    <row r="17" spans="1:14" s="60" customFormat="1" ht="31.5" x14ac:dyDescent="0.25">
      <c r="A17" s="57"/>
      <c r="B17" s="198" t="s">
        <v>268</v>
      </c>
      <c r="C17" s="57" t="s">
        <v>29</v>
      </c>
      <c r="D17" s="57" t="s">
        <v>29</v>
      </c>
      <c r="E17" s="57" t="s">
        <v>29</v>
      </c>
      <c r="F17" s="57" t="s">
        <v>29</v>
      </c>
      <c r="G17" s="58" t="s">
        <v>29</v>
      </c>
      <c r="H17" s="59">
        <f>H16</f>
        <v>100</v>
      </c>
      <c r="I17" s="59">
        <f t="shared" ref="I17" si="1">I16</f>
        <v>100</v>
      </c>
      <c r="J17" s="59">
        <f t="shared" ref="J17" si="2">J16</f>
        <v>100</v>
      </c>
      <c r="K17" s="59">
        <f>K16</f>
        <v>100</v>
      </c>
      <c r="L17" s="59">
        <f>L16</f>
        <v>0</v>
      </c>
      <c r="M17" s="59">
        <f t="shared" ref="M17" si="3">M16</f>
        <v>200</v>
      </c>
      <c r="N17" s="58"/>
    </row>
    <row r="18" spans="1:14" s="54" customFormat="1" x14ac:dyDescent="0.25">
      <c r="A18" s="280" t="s">
        <v>270</v>
      </c>
      <c r="B18" s="281"/>
      <c r="C18" s="281"/>
      <c r="D18" s="281"/>
      <c r="E18" s="281"/>
      <c r="F18" s="281"/>
      <c r="G18" s="281"/>
      <c r="H18" s="281"/>
      <c r="I18" s="281"/>
      <c r="J18" s="281"/>
      <c r="K18" s="281"/>
      <c r="L18" s="281"/>
      <c r="M18" s="281"/>
      <c r="N18" s="283"/>
    </row>
    <row r="19" spans="1:14" s="54" customFormat="1" ht="35.25" customHeight="1" x14ac:dyDescent="0.25">
      <c r="A19" s="280" t="s">
        <v>269</v>
      </c>
      <c r="B19" s="281"/>
      <c r="C19" s="281"/>
      <c r="D19" s="281"/>
      <c r="E19" s="281"/>
      <c r="F19" s="281"/>
      <c r="G19" s="281"/>
      <c r="H19" s="282"/>
      <c r="I19" s="282"/>
      <c r="J19" s="282"/>
      <c r="K19" s="282"/>
      <c r="L19" s="282"/>
      <c r="M19" s="281"/>
      <c r="N19" s="283"/>
    </row>
    <row r="20" spans="1:14" ht="114.75" customHeight="1" x14ac:dyDescent="0.25">
      <c r="A20" s="55" t="s">
        <v>260</v>
      </c>
      <c r="B20" s="159" t="s">
        <v>271</v>
      </c>
      <c r="C20" s="198" t="s">
        <v>70</v>
      </c>
      <c r="D20" s="199">
        <v>242</v>
      </c>
      <c r="E20" s="55" t="s">
        <v>272</v>
      </c>
      <c r="F20" s="199">
        <v>1150084770</v>
      </c>
      <c r="G20" s="199">
        <v>811</v>
      </c>
      <c r="H20" s="56">
        <v>4347.1498300000003</v>
      </c>
      <c r="I20" s="56">
        <v>2700</v>
      </c>
      <c r="J20" s="56">
        <v>0</v>
      </c>
      <c r="K20" s="125">
        <v>0</v>
      </c>
      <c r="L20" s="125">
        <v>0</v>
      </c>
      <c r="M20" s="125">
        <f>J20+L20+K20</f>
        <v>0</v>
      </c>
      <c r="N20" s="196" t="s">
        <v>255</v>
      </c>
    </row>
    <row r="21" spans="1:14" s="60" customFormat="1" ht="31.5" x14ac:dyDescent="0.25">
      <c r="A21" s="57"/>
      <c r="B21" s="198" t="s">
        <v>268</v>
      </c>
      <c r="C21" s="57" t="s">
        <v>29</v>
      </c>
      <c r="D21" s="57" t="s">
        <v>29</v>
      </c>
      <c r="E21" s="57" t="s">
        <v>29</v>
      </c>
      <c r="F21" s="57" t="s">
        <v>29</v>
      </c>
      <c r="G21" s="58" t="s">
        <v>29</v>
      </c>
      <c r="H21" s="59">
        <f>H20</f>
        <v>4347.1498300000003</v>
      </c>
      <c r="I21" s="59">
        <f t="shared" ref="I21" si="4">I20</f>
        <v>2700</v>
      </c>
      <c r="J21" s="59">
        <f t="shared" ref="J21" si="5">J20</f>
        <v>0</v>
      </c>
      <c r="K21" s="59">
        <f>K20</f>
        <v>0</v>
      </c>
      <c r="L21" s="59">
        <f>L20</f>
        <v>0</v>
      </c>
      <c r="M21" s="59">
        <f t="shared" ref="M21" si="6">M20</f>
        <v>0</v>
      </c>
      <c r="N21" s="58"/>
    </row>
    <row r="25" spans="1:14" x14ac:dyDescent="0.25">
      <c r="H25" s="61"/>
      <c r="I25" s="61"/>
      <c r="J25" s="61"/>
      <c r="K25" s="61"/>
      <c r="L25" s="61"/>
      <c r="M25" s="61"/>
    </row>
    <row r="26" spans="1:14" x14ac:dyDescent="0.25">
      <c r="H26" s="61"/>
      <c r="I26" s="61"/>
      <c r="J26" s="61"/>
      <c r="K26" s="61"/>
      <c r="L26" s="61"/>
      <c r="M26" s="61"/>
    </row>
    <row r="27" spans="1:14" x14ac:dyDescent="0.25">
      <c r="H27" s="61"/>
      <c r="I27" s="61"/>
      <c r="J27" s="61"/>
      <c r="K27" s="61"/>
      <c r="L27" s="61"/>
      <c r="M27" s="61"/>
    </row>
    <row r="28" spans="1:14" x14ac:dyDescent="0.25">
      <c r="H28" s="61"/>
      <c r="I28" s="61"/>
      <c r="J28" s="61"/>
      <c r="K28" s="61"/>
      <c r="L28" s="61"/>
      <c r="M28" s="61"/>
    </row>
    <row r="29" spans="1:14" x14ac:dyDescent="0.25">
      <c r="H29" s="62"/>
      <c r="I29" s="62"/>
      <c r="J29" s="62"/>
      <c r="K29" s="62"/>
      <c r="L29" s="62"/>
      <c r="M29" s="62"/>
    </row>
    <row r="30" spans="1:14" x14ac:dyDescent="0.25">
      <c r="H30" s="61"/>
      <c r="I30" s="61"/>
      <c r="J30" s="61"/>
      <c r="K30" s="61"/>
      <c r="L30" s="61"/>
      <c r="M30" s="61"/>
    </row>
    <row r="31" spans="1:14" x14ac:dyDescent="0.25">
      <c r="H31" s="61"/>
      <c r="I31" s="61"/>
      <c r="J31" s="61"/>
      <c r="K31" s="61"/>
      <c r="L31" s="61"/>
      <c r="M31" s="61"/>
    </row>
    <row r="32" spans="1:14" x14ac:dyDescent="0.25">
      <c r="H32" s="61"/>
      <c r="I32" s="61"/>
      <c r="J32" s="61"/>
      <c r="K32" s="61"/>
      <c r="L32" s="61"/>
      <c r="M32" s="61"/>
    </row>
  </sheetData>
  <mergeCells count="16">
    <mergeCell ref="A3:P3"/>
    <mergeCell ref="A4:P4"/>
    <mergeCell ref="A5:P5"/>
    <mergeCell ref="A14:N14"/>
    <mergeCell ref="M1:N1"/>
    <mergeCell ref="A7:A8"/>
    <mergeCell ref="B7:B8"/>
    <mergeCell ref="C7:C8"/>
    <mergeCell ref="D7:G7"/>
    <mergeCell ref="H7:M7"/>
    <mergeCell ref="N7:N8"/>
    <mergeCell ref="A15:N15"/>
    <mergeCell ref="A18:N18"/>
    <mergeCell ref="A19:N19"/>
    <mergeCell ref="A10:N10"/>
    <mergeCell ref="A11:N11"/>
  </mergeCells>
  <pageMargins left="0.70866141732283472" right="0.70866141732283472" top="0.74803149606299213" bottom="0.74803149606299213" header="0.31496062992125984" footer="0.31496062992125984"/>
  <pageSetup paperSize="9" scale="59" orientation="landscape" r:id="rId1"/>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30"/>
  <sheetViews>
    <sheetView view="pageBreakPreview" topLeftCell="A13" zoomScaleNormal="100" zoomScaleSheetLayoutView="100" workbookViewId="0">
      <selection activeCell="G19" sqref="G19"/>
    </sheetView>
  </sheetViews>
  <sheetFormatPr defaultRowHeight="15.75" x14ac:dyDescent="0.25"/>
  <cols>
    <col min="1" max="1" width="6.625" style="16" customWidth="1"/>
    <col min="2" max="2" width="15.75" style="17" customWidth="1"/>
    <col min="3" max="3" width="62.125" style="17" customWidth="1"/>
    <col min="4" max="5" width="16.375" style="17" customWidth="1"/>
    <col min="6" max="16384" width="9" style="17"/>
  </cols>
  <sheetData>
    <row r="1" spans="1:12" ht="18.75" x14ac:dyDescent="0.25">
      <c r="D1" s="108" t="s">
        <v>245</v>
      </c>
      <c r="E1" s="53"/>
    </row>
    <row r="2" spans="1:12" ht="132.75" customHeight="1" x14ac:dyDescent="0.25">
      <c r="D2" s="261" t="s">
        <v>164</v>
      </c>
      <c r="E2" s="261"/>
    </row>
    <row r="3" spans="1:12" ht="18.75" x14ac:dyDescent="0.25">
      <c r="A3" s="18"/>
    </row>
    <row r="4" spans="1:12" ht="18.75" x14ac:dyDescent="0.25">
      <c r="A4" s="18"/>
    </row>
    <row r="5" spans="1:12" ht="18.75" x14ac:dyDescent="0.25">
      <c r="A5" s="263" t="s">
        <v>0</v>
      </c>
      <c r="B5" s="263"/>
      <c r="C5" s="263"/>
      <c r="D5" s="263"/>
      <c r="E5" s="263"/>
    </row>
    <row r="6" spans="1:12" ht="18.75" x14ac:dyDescent="0.25">
      <c r="A6" s="263" t="s">
        <v>14</v>
      </c>
      <c r="B6" s="263"/>
      <c r="C6" s="263"/>
      <c r="D6" s="263"/>
      <c r="E6" s="263"/>
    </row>
    <row r="7" spans="1:12" ht="18.75" x14ac:dyDescent="0.25">
      <c r="A7" s="263" t="s">
        <v>15</v>
      </c>
      <c r="B7" s="263"/>
      <c r="C7" s="263"/>
      <c r="D7" s="263"/>
      <c r="E7" s="263"/>
    </row>
    <row r="8" spans="1:12" ht="18.75" x14ac:dyDescent="0.25">
      <c r="A8" s="263" t="s">
        <v>16</v>
      </c>
      <c r="B8" s="263"/>
      <c r="C8" s="263"/>
      <c r="D8" s="263"/>
      <c r="E8" s="263"/>
    </row>
    <row r="9" spans="1:12" ht="18.75" x14ac:dyDescent="0.25">
      <c r="A9" s="263" t="s">
        <v>163</v>
      </c>
      <c r="B9" s="263"/>
      <c r="C9" s="263"/>
      <c r="D9" s="263"/>
      <c r="E9" s="263"/>
    </row>
    <row r="10" spans="1:12" ht="18.75" x14ac:dyDescent="0.25">
      <c r="A10" s="18"/>
    </row>
    <row r="11" spans="1:12" ht="63" x14ac:dyDescent="0.25">
      <c r="A11" s="2" t="s">
        <v>17</v>
      </c>
      <c r="B11" s="2" t="s">
        <v>9</v>
      </c>
      <c r="C11" s="2" t="s">
        <v>10</v>
      </c>
      <c r="D11" s="2" t="s">
        <v>11</v>
      </c>
      <c r="E11" s="2" t="s">
        <v>12</v>
      </c>
    </row>
    <row r="12" spans="1:12" x14ac:dyDescent="0.25">
      <c r="A12" s="2">
        <v>1</v>
      </c>
      <c r="B12" s="2">
        <v>2</v>
      </c>
      <c r="C12" s="2">
        <v>3</v>
      </c>
      <c r="D12" s="2">
        <v>4</v>
      </c>
      <c r="E12" s="2">
        <v>5</v>
      </c>
    </row>
    <row r="13" spans="1:12" ht="54.75" customHeight="1" x14ac:dyDescent="0.25">
      <c r="A13" s="22">
        <v>1</v>
      </c>
      <c r="B13" s="280" t="s">
        <v>134</v>
      </c>
      <c r="C13" s="281"/>
      <c r="D13" s="281"/>
      <c r="E13" s="283"/>
      <c r="H13" s="264"/>
      <c r="I13" s="264"/>
      <c r="J13" s="264"/>
      <c r="K13" s="264"/>
      <c r="L13" s="264"/>
    </row>
    <row r="14" spans="1:12" ht="48.75" customHeight="1" x14ac:dyDescent="0.25">
      <c r="A14" s="269" t="s">
        <v>3</v>
      </c>
      <c r="B14" s="311" t="s">
        <v>137</v>
      </c>
      <c r="C14" s="257"/>
      <c r="D14" s="257"/>
      <c r="E14" s="258"/>
    </row>
    <row r="15" spans="1:12" ht="26.25" customHeight="1" x14ac:dyDescent="0.25">
      <c r="A15" s="270"/>
      <c r="B15" s="311" t="s">
        <v>170</v>
      </c>
      <c r="C15" s="257"/>
      <c r="D15" s="257"/>
      <c r="E15" s="258"/>
    </row>
    <row r="16" spans="1:12" ht="81.75" customHeight="1" x14ac:dyDescent="0.25">
      <c r="A16" s="2" t="s">
        <v>81</v>
      </c>
      <c r="B16" s="23" t="s">
        <v>143</v>
      </c>
      <c r="C16" s="23" t="s">
        <v>144</v>
      </c>
      <c r="D16" s="23" t="s">
        <v>70</v>
      </c>
      <c r="E16" s="24" t="s">
        <v>84</v>
      </c>
    </row>
    <row r="17" spans="1:5" ht="81" customHeight="1" x14ac:dyDescent="0.25">
      <c r="A17" s="2" t="s">
        <v>136</v>
      </c>
      <c r="B17" s="24" t="s">
        <v>147</v>
      </c>
      <c r="C17" s="143" t="s">
        <v>148</v>
      </c>
      <c r="D17" s="24" t="s">
        <v>70</v>
      </c>
      <c r="E17" s="24" t="s">
        <v>206</v>
      </c>
    </row>
    <row r="18" spans="1:5" ht="76.5" customHeight="1" x14ac:dyDescent="0.25">
      <c r="A18" s="25">
        <v>2</v>
      </c>
      <c r="B18" s="280" t="s">
        <v>200</v>
      </c>
      <c r="C18" s="281"/>
      <c r="D18" s="281"/>
      <c r="E18" s="283"/>
    </row>
    <row r="19" spans="1:5" ht="32.25" customHeight="1" x14ac:dyDescent="0.25">
      <c r="A19" s="269" t="s">
        <v>87</v>
      </c>
      <c r="B19" s="311" t="s">
        <v>149</v>
      </c>
      <c r="C19" s="257"/>
      <c r="D19" s="257"/>
      <c r="E19" s="258"/>
    </row>
    <row r="20" spans="1:5" ht="26.25" customHeight="1" x14ac:dyDescent="0.25">
      <c r="A20" s="270"/>
      <c r="B20" s="311" t="s">
        <v>138</v>
      </c>
      <c r="C20" s="257"/>
      <c r="D20" s="257"/>
      <c r="E20" s="258"/>
    </row>
    <row r="21" spans="1:5" ht="82.5" customHeight="1" x14ac:dyDescent="0.25">
      <c r="A21" s="2" t="s">
        <v>139</v>
      </c>
      <c r="B21" s="24" t="s">
        <v>143</v>
      </c>
      <c r="C21" s="23" t="s">
        <v>145</v>
      </c>
      <c r="D21" s="23" t="s">
        <v>70</v>
      </c>
      <c r="E21" s="24" t="s">
        <v>84</v>
      </c>
    </row>
    <row r="22" spans="1:5" s="148" customFormat="1" ht="82.5" customHeight="1" x14ac:dyDescent="0.25">
      <c r="A22" s="186" t="s">
        <v>220</v>
      </c>
      <c r="B22" s="24" t="s">
        <v>142</v>
      </c>
      <c r="C22" s="23" t="s">
        <v>221</v>
      </c>
      <c r="D22" s="23" t="s">
        <v>59</v>
      </c>
      <c r="E22" s="24" t="s">
        <v>222</v>
      </c>
    </row>
    <row r="23" spans="1:5" ht="41.25" customHeight="1" x14ac:dyDescent="0.25">
      <c r="A23" s="25">
        <v>3</v>
      </c>
      <c r="B23" s="280" t="s">
        <v>92</v>
      </c>
      <c r="C23" s="281"/>
      <c r="D23" s="281"/>
      <c r="E23" s="283"/>
    </row>
    <row r="24" spans="1:5" ht="33" customHeight="1" x14ac:dyDescent="0.25">
      <c r="A24" s="269" t="s">
        <v>78</v>
      </c>
      <c r="B24" s="311" t="s">
        <v>140</v>
      </c>
      <c r="C24" s="257"/>
      <c r="D24" s="257"/>
      <c r="E24" s="258"/>
    </row>
    <row r="25" spans="1:5" ht="26.25" customHeight="1" x14ac:dyDescent="0.25">
      <c r="A25" s="270"/>
      <c r="B25" s="311" t="s">
        <v>171</v>
      </c>
      <c r="C25" s="257"/>
      <c r="D25" s="257"/>
      <c r="E25" s="258"/>
    </row>
    <row r="26" spans="1:5" ht="81.75" customHeight="1" x14ac:dyDescent="0.25">
      <c r="A26" s="2" t="s">
        <v>82</v>
      </c>
      <c r="B26" s="23" t="s">
        <v>142</v>
      </c>
      <c r="C26" s="23" t="s">
        <v>146</v>
      </c>
      <c r="D26" s="23" t="s">
        <v>70</v>
      </c>
      <c r="E26" s="24" t="s">
        <v>84</v>
      </c>
    </row>
    <row r="27" spans="1:5" ht="75" customHeight="1" x14ac:dyDescent="0.25">
      <c r="A27" s="25">
        <v>4</v>
      </c>
      <c r="B27" s="280" t="s">
        <v>176</v>
      </c>
      <c r="C27" s="281"/>
      <c r="D27" s="281"/>
      <c r="E27" s="283"/>
    </row>
    <row r="28" spans="1:5" ht="51" customHeight="1" x14ac:dyDescent="0.25">
      <c r="A28" s="269" t="s">
        <v>79</v>
      </c>
      <c r="B28" s="312" t="s">
        <v>141</v>
      </c>
      <c r="C28" s="313"/>
      <c r="D28" s="313"/>
      <c r="E28" s="314"/>
    </row>
    <row r="29" spans="1:5" ht="24.75" customHeight="1" x14ac:dyDescent="0.25">
      <c r="A29" s="270"/>
      <c r="B29" s="312" t="s">
        <v>172</v>
      </c>
      <c r="C29" s="313"/>
      <c r="D29" s="313"/>
      <c r="E29" s="314"/>
    </row>
    <row r="30" spans="1:5" ht="119.25" customHeight="1" x14ac:dyDescent="0.25">
      <c r="A30" s="2" t="s">
        <v>83</v>
      </c>
      <c r="B30" s="26" t="s">
        <v>147</v>
      </c>
      <c r="C30" s="143" t="s">
        <v>150</v>
      </c>
      <c r="D30" s="24" t="s">
        <v>70</v>
      </c>
      <c r="E30" s="24" t="s">
        <v>206</v>
      </c>
    </row>
  </sheetData>
  <mergeCells count="23">
    <mergeCell ref="D2:E2"/>
    <mergeCell ref="H13:L13"/>
    <mergeCell ref="B13:E13"/>
    <mergeCell ref="A5:E5"/>
    <mergeCell ref="A6:E6"/>
    <mergeCell ref="A7:E7"/>
    <mergeCell ref="A8:E8"/>
    <mergeCell ref="A9:E9"/>
    <mergeCell ref="A28:A29"/>
    <mergeCell ref="B27:E27"/>
    <mergeCell ref="B28:E28"/>
    <mergeCell ref="B29:E29"/>
    <mergeCell ref="A24:A25"/>
    <mergeCell ref="B23:E23"/>
    <mergeCell ref="B24:E24"/>
    <mergeCell ref="B25:E25"/>
    <mergeCell ref="B20:E20"/>
    <mergeCell ref="A19:A20"/>
    <mergeCell ref="A14:A15"/>
    <mergeCell ref="B14:E14"/>
    <mergeCell ref="B15:E15"/>
    <mergeCell ref="B18:E18"/>
    <mergeCell ref="B19:E19"/>
  </mergeCells>
  <pageMargins left="0.78740157480314965" right="0.78740157480314965" top="1.1811023622047245" bottom="0.39370078740157483" header="0.31496062992125984" footer="0.31496062992125984"/>
  <pageSetup paperSize="9" scale="81" fitToHeight="0" orientation="landscape" r:id="rId1"/>
  <rowBreaks count="1" manualBreakCount="1">
    <brk id="2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41"/>
  <sheetViews>
    <sheetView view="pageBreakPreview" topLeftCell="A11" zoomScale="85" zoomScaleNormal="85" zoomScaleSheetLayoutView="85" workbookViewId="0">
      <selection activeCell="J17" sqref="J17"/>
    </sheetView>
  </sheetViews>
  <sheetFormatPr defaultRowHeight="15.75" x14ac:dyDescent="0.25"/>
  <cols>
    <col min="1" max="1" width="4.875" style="16" customWidth="1"/>
    <col min="2" max="2" width="15.75" style="17" customWidth="1"/>
    <col min="3" max="3" width="30" style="17" customWidth="1"/>
    <col min="4" max="4" width="45.125" style="17" customWidth="1"/>
    <col min="5" max="5" width="9" style="16"/>
    <col min="6" max="7" width="6.25" style="17" customWidth="1"/>
    <col min="8" max="8" width="6" style="17" customWidth="1"/>
    <col min="9" max="9" width="12.25" style="17" hidden="1" customWidth="1"/>
    <col min="10" max="12" width="12.25" style="17" customWidth="1"/>
    <col min="13" max="13" width="14.25" style="17" customWidth="1"/>
    <col min="14" max="15" width="10.875" style="17" bestFit="1" customWidth="1"/>
    <col min="16" max="16384" width="9" style="17"/>
  </cols>
  <sheetData>
    <row r="1" spans="1:15" x14ac:dyDescent="0.25">
      <c r="A1" s="130"/>
      <c r="E1" s="130"/>
    </row>
    <row r="2" spans="1:15" ht="15.75" customHeight="1" x14ac:dyDescent="0.25">
      <c r="I2" s="326"/>
      <c r="J2" s="326"/>
      <c r="K2" s="326"/>
      <c r="L2" s="326"/>
      <c r="M2" s="326"/>
    </row>
    <row r="3" spans="1:15" ht="73.5" customHeight="1" x14ac:dyDescent="0.25">
      <c r="I3" s="261"/>
      <c r="J3" s="261"/>
      <c r="K3" s="261"/>
      <c r="L3" s="261"/>
      <c r="M3" s="261"/>
    </row>
    <row r="4" spans="1:15" ht="18.75" x14ac:dyDescent="0.25">
      <c r="A4" s="18"/>
    </row>
    <row r="5" spans="1:15" ht="18.75" x14ac:dyDescent="0.25">
      <c r="A5" s="18"/>
    </row>
    <row r="6" spans="1:15" ht="18.75" x14ac:dyDescent="0.25">
      <c r="A6" s="263" t="s">
        <v>0</v>
      </c>
      <c r="B6" s="263"/>
      <c r="C6" s="263"/>
      <c r="D6" s="263"/>
      <c r="E6" s="263"/>
      <c r="F6" s="263"/>
      <c r="G6" s="263"/>
      <c r="H6" s="263"/>
      <c r="I6" s="263"/>
      <c r="J6" s="263"/>
      <c r="K6" s="263"/>
      <c r="L6" s="263"/>
      <c r="M6" s="263"/>
    </row>
    <row r="7" spans="1:15" ht="18.75" x14ac:dyDescent="0.25">
      <c r="A7" s="263" t="s">
        <v>76</v>
      </c>
      <c r="B7" s="263"/>
      <c r="C7" s="263"/>
      <c r="D7" s="263"/>
      <c r="E7" s="263"/>
      <c r="F7" s="263"/>
      <c r="G7" s="263"/>
      <c r="H7" s="263"/>
      <c r="I7" s="263"/>
      <c r="J7" s="263"/>
      <c r="K7" s="263"/>
      <c r="L7" s="263"/>
      <c r="M7" s="263"/>
    </row>
    <row r="8" spans="1:15" ht="18.75" x14ac:dyDescent="0.25">
      <c r="A8" s="263" t="s">
        <v>77</v>
      </c>
      <c r="B8" s="263"/>
      <c r="C8" s="263"/>
      <c r="D8" s="263"/>
      <c r="E8" s="263"/>
      <c r="F8" s="263"/>
      <c r="G8" s="263"/>
      <c r="H8" s="263"/>
      <c r="I8" s="263"/>
      <c r="J8" s="263"/>
      <c r="K8" s="263"/>
      <c r="L8" s="263"/>
      <c r="M8" s="263"/>
    </row>
    <row r="9" spans="1:15" ht="18.75" x14ac:dyDescent="0.25">
      <c r="A9" s="263" t="s">
        <v>34</v>
      </c>
      <c r="B9" s="263"/>
      <c r="C9" s="263"/>
      <c r="D9" s="263"/>
      <c r="E9" s="263"/>
      <c r="F9" s="263"/>
      <c r="G9" s="263"/>
      <c r="H9" s="263"/>
      <c r="I9" s="263"/>
      <c r="J9" s="263"/>
      <c r="K9" s="263"/>
      <c r="L9" s="263"/>
      <c r="M9" s="263"/>
    </row>
    <row r="10" spans="1:15" ht="18.75" x14ac:dyDescent="0.25">
      <c r="M10" s="31" t="s">
        <v>18</v>
      </c>
    </row>
    <row r="11" spans="1:15" ht="86.25" customHeight="1" x14ac:dyDescent="0.25">
      <c r="A11" s="262" t="s">
        <v>17</v>
      </c>
      <c r="B11" s="262" t="s">
        <v>31</v>
      </c>
      <c r="C11" s="262" t="s">
        <v>32</v>
      </c>
      <c r="D11" s="262" t="s">
        <v>21</v>
      </c>
      <c r="E11" s="262" t="s">
        <v>22</v>
      </c>
      <c r="F11" s="262"/>
      <c r="G11" s="262"/>
      <c r="H11" s="262"/>
      <c r="I11" s="119">
        <v>2024</v>
      </c>
      <c r="J11" s="97">
        <v>2025</v>
      </c>
      <c r="K11" s="250">
        <v>2026</v>
      </c>
      <c r="L11" s="209">
        <v>2027</v>
      </c>
      <c r="M11" s="262" t="s">
        <v>23</v>
      </c>
    </row>
    <row r="12" spans="1:15" x14ac:dyDescent="0.25">
      <c r="A12" s="262"/>
      <c r="B12" s="262"/>
      <c r="C12" s="262"/>
      <c r="D12" s="262"/>
      <c r="E12" s="2" t="s">
        <v>24</v>
      </c>
      <c r="F12" s="2" t="s">
        <v>25</v>
      </c>
      <c r="G12" s="2" t="s">
        <v>26</v>
      </c>
      <c r="H12" s="2" t="s">
        <v>27</v>
      </c>
      <c r="I12" s="2" t="s">
        <v>28</v>
      </c>
      <c r="J12" s="97" t="s">
        <v>28</v>
      </c>
      <c r="K12" s="250" t="s">
        <v>28</v>
      </c>
      <c r="L12" s="209" t="s">
        <v>28</v>
      </c>
      <c r="M12" s="262"/>
    </row>
    <row r="13" spans="1:15" x14ac:dyDescent="0.25">
      <c r="A13" s="2">
        <v>1</v>
      </c>
      <c r="B13" s="2">
        <v>2</v>
      </c>
      <c r="C13" s="2">
        <v>3</v>
      </c>
      <c r="D13" s="2">
        <v>4</v>
      </c>
      <c r="E13" s="2">
        <v>5</v>
      </c>
      <c r="F13" s="2">
        <v>6</v>
      </c>
      <c r="G13" s="2">
        <v>7</v>
      </c>
      <c r="H13" s="2">
        <v>8</v>
      </c>
      <c r="I13" s="2">
        <v>12</v>
      </c>
      <c r="J13" s="97">
        <v>13</v>
      </c>
      <c r="K13" s="250">
        <v>14</v>
      </c>
      <c r="L13" s="209">
        <v>15</v>
      </c>
      <c r="M13" s="2">
        <v>16</v>
      </c>
    </row>
    <row r="14" spans="1:15" s="42" customFormat="1" ht="31.5" customHeight="1" x14ac:dyDescent="0.25">
      <c r="A14" s="316">
        <v>1</v>
      </c>
      <c r="B14" s="316" t="s">
        <v>37</v>
      </c>
      <c r="C14" s="316" t="s">
        <v>97</v>
      </c>
      <c r="D14" s="150" t="s">
        <v>75</v>
      </c>
      <c r="E14" s="151" t="s">
        <v>29</v>
      </c>
      <c r="F14" s="151" t="s">
        <v>29</v>
      </c>
      <c r="G14" s="151" t="s">
        <v>29</v>
      </c>
      <c r="H14" s="152" t="s">
        <v>29</v>
      </c>
      <c r="I14" s="153">
        <f>I16+I17+I18</f>
        <v>189362.61901000002</v>
      </c>
      <c r="J14" s="153">
        <f t="shared" ref="J14:L14" si="0">J16+J17+J18</f>
        <v>148177.45288999999</v>
      </c>
      <c r="K14" s="153">
        <f t="shared" ref="K14" si="1">K16+K17+K18</f>
        <v>117226.40989</v>
      </c>
      <c r="L14" s="153">
        <f t="shared" si="0"/>
        <v>117126.41</v>
      </c>
      <c r="M14" s="153">
        <f>M16+M17</f>
        <v>382530.27278</v>
      </c>
      <c r="N14" s="41" t="e">
        <f>#REF!+#REF!+I14+J14-M14</f>
        <v>#REF!</v>
      </c>
      <c r="O14" s="41"/>
    </row>
    <row r="15" spans="1:15" s="42" customFormat="1" x14ac:dyDescent="0.25">
      <c r="A15" s="317"/>
      <c r="B15" s="317"/>
      <c r="C15" s="317"/>
      <c r="D15" s="40" t="s">
        <v>30</v>
      </c>
      <c r="E15" s="8"/>
      <c r="F15" s="8" t="s">
        <v>29</v>
      </c>
      <c r="G15" s="8" t="s">
        <v>29</v>
      </c>
      <c r="H15" s="6" t="s">
        <v>29</v>
      </c>
      <c r="I15" s="7"/>
      <c r="J15" s="7"/>
      <c r="K15" s="7"/>
      <c r="L15" s="7"/>
      <c r="M15" s="7"/>
      <c r="N15" s="41" t="e">
        <f>#REF!+#REF!+I15+J15-M15</f>
        <v>#REF!</v>
      </c>
    </row>
    <row r="16" spans="1:15" s="42" customFormat="1" x14ac:dyDescent="0.25">
      <c r="A16" s="317"/>
      <c r="B16" s="317"/>
      <c r="C16" s="317"/>
      <c r="D16" s="40" t="s">
        <v>59</v>
      </c>
      <c r="E16" s="8">
        <v>241</v>
      </c>
      <c r="F16" s="8" t="s">
        <v>29</v>
      </c>
      <c r="G16" s="8" t="s">
        <v>29</v>
      </c>
      <c r="H16" s="6" t="s">
        <v>29</v>
      </c>
      <c r="I16" s="7">
        <f>I26+I36</f>
        <v>4505.8040000000001</v>
      </c>
      <c r="J16" s="7">
        <f>J26+J36</f>
        <v>3184.489</v>
      </c>
      <c r="K16" s="7">
        <f t="shared" ref="K16" si="2">K26+K36</f>
        <v>2224.2649999999999</v>
      </c>
      <c r="L16" s="7">
        <f t="shared" ref="L16" si="3">L26+L36</f>
        <v>2124.2649999999999</v>
      </c>
      <c r="M16" s="7">
        <f>J16+L16+K16</f>
        <v>7533.0190000000002</v>
      </c>
      <c r="N16" s="41" t="e">
        <f>#REF!+#REF!+I16+J16-M16</f>
        <v>#REF!</v>
      </c>
      <c r="O16" s="41"/>
    </row>
    <row r="17" spans="1:19" s="42" customFormat="1" ht="31.5" x14ac:dyDescent="0.25">
      <c r="A17" s="317"/>
      <c r="B17" s="317"/>
      <c r="C17" s="317"/>
      <c r="D17" s="40" t="s">
        <v>70</v>
      </c>
      <c r="E17" s="8">
        <v>242</v>
      </c>
      <c r="F17" s="8" t="s">
        <v>29</v>
      </c>
      <c r="G17" s="8" t="s">
        <v>29</v>
      </c>
      <c r="H17" s="6" t="s">
        <v>29</v>
      </c>
      <c r="I17" s="7">
        <f>I25+I27+I30+I35+I39+I22</f>
        <v>182258.03301000001</v>
      </c>
      <c r="J17" s="7">
        <f>J25+J27+J30+J35+J39+J22</f>
        <v>144992.96388999998</v>
      </c>
      <c r="K17" s="7">
        <f t="shared" ref="K17" si="4">K25+K27+K30+K35+K39+K22</f>
        <v>115002.14489</v>
      </c>
      <c r="L17" s="7">
        <f t="shared" ref="L17" si="5">L25+L27+L30+L35+L39+L22</f>
        <v>115002.145</v>
      </c>
      <c r="M17" s="7">
        <f t="shared" ref="M17:M18" si="6">J17+L17+K17</f>
        <v>374997.25377999997</v>
      </c>
      <c r="N17" s="41" t="e">
        <f>#REF!+#REF!+I17+J17-M17</f>
        <v>#REF!</v>
      </c>
      <c r="O17" s="41"/>
    </row>
    <row r="18" spans="1:19" s="42" customFormat="1" ht="31.5" x14ac:dyDescent="0.25">
      <c r="A18" s="318"/>
      <c r="B18" s="318"/>
      <c r="C18" s="318"/>
      <c r="D18" s="222" t="s">
        <v>277</v>
      </c>
      <c r="E18" s="8">
        <v>247</v>
      </c>
      <c r="F18" s="8" t="s">
        <v>29</v>
      </c>
      <c r="G18" s="8" t="s">
        <v>29</v>
      </c>
      <c r="H18" s="6" t="s">
        <v>29</v>
      </c>
      <c r="I18" s="7">
        <f>I21</f>
        <v>2598.7820000000002</v>
      </c>
      <c r="J18" s="7">
        <f t="shared" ref="J18:L18" si="7">J21</f>
        <v>0</v>
      </c>
      <c r="K18" s="7">
        <f t="shared" ref="K18" si="8">K21</f>
        <v>0</v>
      </c>
      <c r="L18" s="7">
        <f t="shared" si="7"/>
        <v>0</v>
      </c>
      <c r="M18" s="7">
        <f t="shared" si="6"/>
        <v>0</v>
      </c>
      <c r="N18" s="41"/>
      <c r="O18" s="41"/>
    </row>
    <row r="19" spans="1:19" s="42" customFormat="1" ht="31.5" x14ac:dyDescent="0.25">
      <c r="A19" s="203" t="s">
        <v>3</v>
      </c>
      <c r="B19" s="203" t="s">
        <v>13</v>
      </c>
      <c r="C19" s="203" t="s">
        <v>98</v>
      </c>
      <c r="D19" s="150" t="s">
        <v>33</v>
      </c>
      <c r="E19" s="151"/>
      <c r="F19" s="151" t="s">
        <v>29</v>
      </c>
      <c r="G19" s="151" t="s">
        <v>29</v>
      </c>
      <c r="H19" s="152" t="s">
        <v>29</v>
      </c>
      <c r="I19" s="153">
        <f t="shared" ref="I19:M19" si="9">I21+I22</f>
        <v>73282.252999999997</v>
      </c>
      <c r="J19" s="153">
        <f t="shared" si="9"/>
        <v>47550.500999999997</v>
      </c>
      <c r="K19" s="153">
        <f t="shared" ref="K19" si="10">K21+K22</f>
        <v>17559.682000000001</v>
      </c>
      <c r="L19" s="153">
        <f t="shared" si="9"/>
        <v>17559.682000000001</v>
      </c>
      <c r="M19" s="153">
        <f t="shared" si="9"/>
        <v>82669.864999999991</v>
      </c>
      <c r="N19" s="41" t="e">
        <f>#REF!+#REF!+I19+J19-M19</f>
        <v>#REF!</v>
      </c>
    </row>
    <row r="20" spans="1:19" s="42" customFormat="1" x14ac:dyDescent="0.25">
      <c r="A20" s="204"/>
      <c r="B20" s="204"/>
      <c r="C20" s="204"/>
      <c r="D20" s="40" t="s">
        <v>30</v>
      </c>
      <c r="E20" s="8"/>
      <c r="F20" s="8" t="s">
        <v>29</v>
      </c>
      <c r="G20" s="8" t="s">
        <v>29</v>
      </c>
      <c r="H20" s="6" t="s">
        <v>29</v>
      </c>
      <c r="I20" s="7"/>
      <c r="J20" s="7"/>
      <c r="K20" s="7"/>
      <c r="L20" s="7"/>
      <c r="M20" s="7">
        <f>I20+J20</f>
        <v>0</v>
      </c>
      <c r="N20" s="41" t="e">
        <f>#REF!+#REF!+I20+J20-M20</f>
        <v>#REF!</v>
      </c>
    </row>
    <row r="21" spans="1:19" s="42" customFormat="1" ht="31.5" x14ac:dyDescent="0.25">
      <c r="A21" s="204"/>
      <c r="B21" s="204"/>
      <c r="C21" s="204"/>
      <c r="D21" s="222" t="s">
        <v>277</v>
      </c>
      <c r="E21" s="8">
        <v>247</v>
      </c>
      <c r="F21" s="8" t="s">
        <v>29</v>
      </c>
      <c r="G21" s="8" t="s">
        <v>29</v>
      </c>
      <c r="H21" s="6" t="s">
        <v>29</v>
      </c>
      <c r="I21" s="7">
        <f>'пр 2 к ПП1'!H15+'пр 2 к ПП1'!H16</f>
        <v>2598.7820000000002</v>
      </c>
      <c r="J21" s="7">
        <f>'пр 2 к ПП1'!I15+'пр 2 к ПП1'!I16</f>
        <v>0</v>
      </c>
      <c r="K21" s="7">
        <f>'пр 2 к ПП1'!I15+'пр 2 к ПП1'!I16</f>
        <v>0</v>
      </c>
      <c r="L21" s="7">
        <f>'пр 2 к ПП1'!K15+'пр 2 к ПП1'!K16</f>
        <v>0</v>
      </c>
      <c r="M21" s="7">
        <f>J21+L21+K21</f>
        <v>0</v>
      </c>
      <c r="N21" s="41"/>
    </row>
    <row r="22" spans="1:19" s="42" customFormat="1" ht="31.5" x14ac:dyDescent="0.25">
      <c r="A22" s="205"/>
      <c r="B22" s="205"/>
      <c r="C22" s="205"/>
      <c r="D22" s="40" t="s">
        <v>70</v>
      </c>
      <c r="E22" s="8">
        <f>E17</f>
        <v>242</v>
      </c>
      <c r="F22" s="8" t="s">
        <v>29</v>
      </c>
      <c r="G22" s="8" t="s">
        <v>29</v>
      </c>
      <c r="H22" s="6" t="s">
        <v>29</v>
      </c>
      <c r="I22" s="7">
        <f>'пр 11 к МП'!O22-I21</f>
        <v>70683.47099999999</v>
      </c>
      <c r="J22" s="7">
        <f>'пр 11 к МП'!P22-J21</f>
        <v>47550.500999999997</v>
      </c>
      <c r="K22" s="7">
        <f>'пр 11 к МП'!Q22-K21</f>
        <v>17559.682000000001</v>
      </c>
      <c r="L22" s="7">
        <f>'пр 11 к МП'!R22-L21</f>
        <v>17559.682000000001</v>
      </c>
      <c r="M22" s="7">
        <f>J22+L22+K22</f>
        <v>82669.864999999991</v>
      </c>
      <c r="N22" s="41" t="e">
        <f>#REF!+#REF!+I22+J22-M22</f>
        <v>#REF!</v>
      </c>
    </row>
    <row r="23" spans="1:19" s="42" customFormat="1" ht="31.5" x14ac:dyDescent="0.25">
      <c r="A23" s="325" t="s">
        <v>62</v>
      </c>
      <c r="B23" s="315" t="s">
        <v>67</v>
      </c>
      <c r="C23" s="315" t="s">
        <v>99</v>
      </c>
      <c r="D23" s="150" t="s">
        <v>33</v>
      </c>
      <c r="E23" s="151"/>
      <c r="F23" s="151" t="s">
        <v>29</v>
      </c>
      <c r="G23" s="151" t="s">
        <v>29</v>
      </c>
      <c r="H23" s="152" t="s">
        <v>29</v>
      </c>
      <c r="I23" s="153">
        <f>I25+I26</f>
        <v>4757.0588900000002</v>
      </c>
      <c r="J23" s="153">
        <f>J25+J26</f>
        <v>3435.7438900000002</v>
      </c>
      <c r="K23" s="153">
        <f>K25+K26</f>
        <v>2475.51989</v>
      </c>
      <c r="L23" s="153">
        <f>L25+L26</f>
        <v>2475.52</v>
      </c>
      <c r="M23" s="7">
        <f>I23+J23+L23</f>
        <v>10668.32278</v>
      </c>
      <c r="N23" s="41" t="e">
        <f>#REF!+#REF!+I23+J23-M23</f>
        <v>#REF!</v>
      </c>
    </row>
    <row r="24" spans="1:19" s="42" customFormat="1" x14ac:dyDescent="0.25">
      <c r="A24" s="325"/>
      <c r="B24" s="315"/>
      <c r="C24" s="315"/>
      <c r="D24" s="40" t="s">
        <v>30</v>
      </c>
      <c r="E24" s="8"/>
      <c r="F24" s="8" t="s">
        <v>29</v>
      </c>
      <c r="G24" s="8" t="s">
        <v>29</v>
      </c>
      <c r="H24" s="6" t="s">
        <v>29</v>
      </c>
      <c r="I24" s="7"/>
      <c r="J24" s="7"/>
      <c r="K24" s="7"/>
      <c r="L24" s="7"/>
      <c r="M24" s="7">
        <f>I24+J24</f>
        <v>0</v>
      </c>
      <c r="N24" s="41" t="e">
        <f>#REF!+#REF!+I24+J24-M24</f>
        <v>#REF!</v>
      </c>
    </row>
    <row r="25" spans="1:19" s="42" customFormat="1" ht="31.5" x14ac:dyDescent="0.25">
      <c r="A25" s="325"/>
      <c r="B25" s="315"/>
      <c r="C25" s="315"/>
      <c r="D25" s="40" t="s">
        <v>70</v>
      </c>
      <c r="E25" s="8">
        <v>242</v>
      </c>
      <c r="F25" s="8"/>
      <c r="G25" s="8"/>
      <c r="H25" s="6"/>
      <c r="I25" s="43">
        <f>'пр 2 к ПП2'!H12+'пр 2 к ПП2'!H13</f>
        <v>351.25488999999999</v>
      </c>
      <c r="J25" s="43">
        <f>'пр 2 к ПП2'!I12+'пр 2 к ПП2'!I13</f>
        <v>351.25488999999999</v>
      </c>
      <c r="K25" s="43">
        <f>'пр 2 к ПП2'!I12+'пр 2 к ПП2'!I13</f>
        <v>351.25488999999999</v>
      </c>
      <c r="L25" s="43">
        <f>'пр 2 к ПП2'!K12+'пр 2 к ПП2'!K13</f>
        <v>351.255</v>
      </c>
      <c r="M25" s="7">
        <f>J25+L25+K25</f>
        <v>1053.76478</v>
      </c>
      <c r="N25" s="41" t="e">
        <f>#REF!+#REF!+I25+J25-M25</f>
        <v>#REF!</v>
      </c>
    </row>
    <row r="26" spans="1:19" s="42" customFormat="1" x14ac:dyDescent="0.25">
      <c r="A26" s="325"/>
      <c r="B26" s="315"/>
      <c r="C26" s="315"/>
      <c r="D26" s="40" t="s">
        <v>59</v>
      </c>
      <c r="E26" s="8">
        <f>E16</f>
        <v>241</v>
      </c>
      <c r="F26" s="8" t="s">
        <v>29</v>
      </c>
      <c r="G26" s="8" t="s">
        <v>29</v>
      </c>
      <c r="H26" s="6" t="s">
        <v>29</v>
      </c>
      <c r="I26" s="43">
        <f>'пр 2 к ПП2'!H14+'пр 2 к ПП2'!H15</f>
        <v>4405.8040000000001</v>
      </c>
      <c r="J26" s="43">
        <f>'пр 2 к ПП2'!I14+'пр 2 к ПП2'!I15</f>
        <v>3084.489</v>
      </c>
      <c r="K26" s="43">
        <f>'пр 2 к ПП2'!J14+'пр 2 к ПП2'!J15</f>
        <v>2124.2649999999999</v>
      </c>
      <c r="L26" s="43">
        <f>'пр 2 к ПП2'!K14+'пр 2 к ПП2'!K15</f>
        <v>2124.2649999999999</v>
      </c>
      <c r="M26" s="7">
        <f>J26+L26+K26</f>
        <v>7333.0190000000002</v>
      </c>
      <c r="N26" s="41" t="e">
        <f>#REF!+#REF!+I26+J26-M26</f>
        <v>#REF!</v>
      </c>
    </row>
    <row r="27" spans="1:19" s="42" customFormat="1" ht="31.5" x14ac:dyDescent="0.25">
      <c r="A27" s="325" t="s">
        <v>64</v>
      </c>
      <c r="B27" s="315" t="s">
        <v>68</v>
      </c>
      <c r="C27" s="315" t="s">
        <v>93</v>
      </c>
      <c r="D27" s="150" t="s">
        <v>33</v>
      </c>
      <c r="E27" s="151"/>
      <c r="F27" s="151" t="s">
        <v>29</v>
      </c>
      <c r="G27" s="151" t="s">
        <v>29</v>
      </c>
      <c r="H27" s="152" t="s">
        <v>29</v>
      </c>
      <c r="I27" s="153">
        <f>I29</f>
        <v>0</v>
      </c>
      <c r="J27" s="153">
        <f>J29</f>
        <v>400</v>
      </c>
      <c r="K27" s="153">
        <f>K29</f>
        <v>400</v>
      </c>
      <c r="L27" s="153">
        <f>L29</f>
        <v>400</v>
      </c>
      <c r="M27" s="7">
        <f>J27+L27+K27</f>
        <v>1200</v>
      </c>
      <c r="N27" s="41" t="e">
        <f>#REF!+#REF!+I27+J27-M27</f>
        <v>#REF!</v>
      </c>
    </row>
    <row r="28" spans="1:19" s="42" customFormat="1" x14ac:dyDescent="0.25">
      <c r="A28" s="325"/>
      <c r="B28" s="315"/>
      <c r="C28" s="315"/>
      <c r="D28" s="40" t="s">
        <v>30</v>
      </c>
      <c r="E28" s="8"/>
      <c r="F28" s="8" t="s">
        <v>29</v>
      </c>
      <c r="G28" s="8" t="s">
        <v>29</v>
      </c>
      <c r="H28" s="6" t="s">
        <v>29</v>
      </c>
      <c r="I28" s="7"/>
      <c r="J28" s="7"/>
      <c r="K28" s="7"/>
      <c r="L28" s="7"/>
      <c r="M28" s="7">
        <f>I28+J28</f>
        <v>0</v>
      </c>
      <c r="N28" s="41" t="e">
        <f>#REF!+#REF!+I28+J28-M28</f>
        <v>#REF!</v>
      </c>
    </row>
    <row r="29" spans="1:19" s="42" customFormat="1" ht="31.5" x14ac:dyDescent="0.25">
      <c r="A29" s="325"/>
      <c r="B29" s="315"/>
      <c r="C29" s="315"/>
      <c r="D29" s="40" t="s">
        <v>70</v>
      </c>
      <c r="E29" s="8">
        <v>242</v>
      </c>
      <c r="F29" s="8" t="s">
        <v>29</v>
      </c>
      <c r="G29" s="8" t="s">
        <v>29</v>
      </c>
      <c r="H29" s="6" t="s">
        <v>29</v>
      </c>
      <c r="I29" s="7">
        <v>0</v>
      </c>
      <c r="J29" s="7">
        <v>400</v>
      </c>
      <c r="K29" s="7">
        <v>400</v>
      </c>
      <c r="L29" s="7">
        <v>400</v>
      </c>
      <c r="M29" s="7">
        <f>J29+L29+K29</f>
        <v>1200</v>
      </c>
      <c r="N29" s="41" t="e">
        <f>#REF!+#REF!+I29+J29-M29</f>
        <v>#REF!</v>
      </c>
    </row>
    <row r="30" spans="1:19" s="44" customFormat="1" ht="31.5" x14ac:dyDescent="0.25">
      <c r="A30" s="316" t="s">
        <v>65</v>
      </c>
      <c r="B30" s="316" t="s">
        <v>69</v>
      </c>
      <c r="C30" s="322" t="s">
        <v>100</v>
      </c>
      <c r="D30" s="150" t="s">
        <v>33</v>
      </c>
      <c r="E30" s="151"/>
      <c r="F30" s="151" t="s">
        <v>29</v>
      </c>
      <c r="G30" s="151" t="s">
        <v>29</v>
      </c>
      <c r="H30" s="152" t="s">
        <v>29</v>
      </c>
      <c r="I30" s="153">
        <f>I32</f>
        <v>107979.68212000001</v>
      </c>
      <c r="J30" s="153">
        <f>J32</f>
        <v>96147.582999999999</v>
      </c>
      <c r="K30" s="153">
        <f>K32</f>
        <v>96147.582999999999</v>
      </c>
      <c r="L30" s="153">
        <f>L32</f>
        <v>96147.582999999999</v>
      </c>
      <c r="M30" s="7">
        <f>I30+J30</f>
        <v>204127.26512</v>
      </c>
      <c r="N30" s="41" t="e">
        <f>#REF!+#REF!+I30+J30-M30</f>
        <v>#REF!</v>
      </c>
      <c r="S30" s="45"/>
    </row>
    <row r="31" spans="1:19" s="44" customFormat="1" x14ac:dyDescent="0.25">
      <c r="A31" s="317"/>
      <c r="B31" s="317"/>
      <c r="C31" s="323"/>
      <c r="D31" s="40" t="s">
        <v>30</v>
      </c>
      <c r="E31" s="8"/>
      <c r="F31" s="8" t="s">
        <v>29</v>
      </c>
      <c r="G31" s="8" t="s">
        <v>29</v>
      </c>
      <c r="H31" s="6" t="s">
        <v>29</v>
      </c>
      <c r="I31" s="7"/>
      <c r="J31" s="7"/>
      <c r="K31" s="7"/>
      <c r="L31" s="7"/>
      <c r="M31" s="7">
        <f>I31+J31</f>
        <v>0</v>
      </c>
      <c r="N31" s="41" t="e">
        <f>#REF!+#REF!+I31+J31-M31</f>
        <v>#REF!</v>
      </c>
    </row>
    <row r="32" spans="1:19" s="42" customFormat="1" ht="31.5" x14ac:dyDescent="0.25">
      <c r="A32" s="318"/>
      <c r="B32" s="318"/>
      <c r="C32" s="324"/>
      <c r="D32" s="40" t="s">
        <v>70</v>
      </c>
      <c r="E32" s="8">
        <v>242</v>
      </c>
      <c r="F32" s="8" t="s">
        <v>29</v>
      </c>
      <c r="G32" s="8" t="s">
        <v>29</v>
      </c>
      <c r="H32" s="6" t="s">
        <v>29</v>
      </c>
      <c r="I32" s="7">
        <f>'пр 11 к МП'!O43</f>
        <v>107979.68212000001</v>
      </c>
      <c r="J32" s="7">
        <f>'пр 11 к МП'!P43</f>
        <v>96147.582999999999</v>
      </c>
      <c r="K32" s="7">
        <f>'пр 11 к МП'!Q43</f>
        <v>96147.582999999999</v>
      </c>
      <c r="L32" s="7">
        <f>'пр 11 к МП'!R43</f>
        <v>96147.582999999999</v>
      </c>
      <c r="M32" s="7">
        <f>J32+L32+K32</f>
        <v>288442.74900000001</v>
      </c>
      <c r="N32" s="41" t="e">
        <f>#REF!+#REF!+I32+J32-M32</f>
        <v>#REF!</v>
      </c>
    </row>
    <row r="33" spans="1:14" s="42" customFormat="1" ht="31.5" x14ac:dyDescent="0.25">
      <c r="A33" s="316" t="s">
        <v>155</v>
      </c>
      <c r="B33" s="319" t="s">
        <v>224</v>
      </c>
      <c r="C33" s="322" t="s">
        <v>244</v>
      </c>
      <c r="D33" s="150" t="s">
        <v>33</v>
      </c>
      <c r="E33" s="151"/>
      <c r="F33" s="151" t="s">
        <v>29</v>
      </c>
      <c r="G33" s="151" t="s">
        <v>29</v>
      </c>
      <c r="H33" s="152" t="s">
        <v>29</v>
      </c>
      <c r="I33" s="153">
        <f>I35</f>
        <v>543.625</v>
      </c>
      <c r="J33" s="153">
        <f>J35</f>
        <v>543.625</v>
      </c>
      <c r="K33" s="153">
        <f>K35</f>
        <v>543.625</v>
      </c>
      <c r="L33" s="153">
        <f>L35</f>
        <v>543.625</v>
      </c>
      <c r="M33" s="7">
        <f>I33+J33+L33</f>
        <v>1630.875</v>
      </c>
      <c r="N33" s="41" t="e">
        <f>#REF!+#REF!+I33+J33-M33</f>
        <v>#REF!</v>
      </c>
    </row>
    <row r="34" spans="1:14" x14ac:dyDescent="0.25">
      <c r="A34" s="317"/>
      <c r="B34" s="320"/>
      <c r="C34" s="323"/>
      <c r="D34" s="40" t="s">
        <v>30</v>
      </c>
      <c r="E34" s="8"/>
      <c r="F34" s="8" t="s">
        <v>29</v>
      </c>
      <c r="G34" s="8" t="s">
        <v>29</v>
      </c>
      <c r="H34" s="6" t="s">
        <v>29</v>
      </c>
      <c r="I34" s="7"/>
      <c r="J34" s="7"/>
      <c r="K34" s="7"/>
      <c r="L34" s="7"/>
      <c r="M34" s="7">
        <f>I34+J34</f>
        <v>0</v>
      </c>
      <c r="N34" s="41" t="e">
        <f>#REF!+#REF!+I34+J34-M34</f>
        <v>#REF!</v>
      </c>
    </row>
    <row r="35" spans="1:14" ht="133.5" customHeight="1" x14ac:dyDescent="0.25">
      <c r="A35" s="318"/>
      <c r="B35" s="321"/>
      <c r="C35" s="324"/>
      <c r="D35" s="40" t="s">
        <v>70</v>
      </c>
      <c r="E35" s="8">
        <v>242</v>
      </c>
      <c r="F35" s="8" t="s">
        <v>29</v>
      </c>
      <c r="G35" s="8" t="s">
        <v>29</v>
      </c>
      <c r="H35" s="6" t="s">
        <v>29</v>
      </c>
      <c r="I35" s="7">
        <f>'пр 11 к МП'!O50</f>
        <v>543.625</v>
      </c>
      <c r="J35" s="7">
        <f>'пр 11 к МП'!P50</f>
        <v>543.625</v>
      </c>
      <c r="K35" s="7">
        <f>'пр 11 к МП'!O50</f>
        <v>543.625</v>
      </c>
      <c r="L35" s="7">
        <f>'пр 11 к МП'!R50</f>
        <v>543.625</v>
      </c>
      <c r="M35" s="7">
        <f>J35+L35+K35</f>
        <v>1630.875</v>
      </c>
      <c r="N35" s="41" t="e">
        <f>#REF!+#REF!+I35+J35-M35</f>
        <v>#REF!</v>
      </c>
    </row>
    <row r="36" spans="1:14" ht="31.5" x14ac:dyDescent="0.25">
      <c r="A36" s="330" t="s">
        <v>156</v>
      </c>
      <c r="B36" s="319" t="s">
        <v>224</v>
      </c>
      <c r="C36" s="327" t="s">
        <v>225</v>
      </c>
      <c r="D36" s="150" t="s">
        <v>33</v>
      </c>
      <c r="E36" s="151"/>
      <c r="F36" s="151" t="s">
        <v>29</v>
      </c>
      <c r="G36" s="151" t="s">
        <v>29</v>
      </c>
      <c r="H36" s="152" t="s">
        <v>29</v>
      </c>
      <c r="I36" s="153">
        <f>I38</f>
        <v>100</v>
      </c>
      <c r="J36" s="153">
        <f>J38</f>
        <v>100</v>
      </c>
      <c r="K36" s="153">
        <f>K38</f>
        <v>100</v>
      </c>
      <c r="L36" s="153">
        <f>L38</f>
        <v>0</v>
      </c>
      <c r="M36" s="7">
        <f>I36+J36+L36</f>
        <v>200</v>
      </c>
    </row>
    <row r="37" spans="1:14" x14ac:dyDescent="0.25">
      <c r="A37" s="331"/>
      <c r="B37" s="320"/>
      <c r="C37" s="328"/>
      <c r="D37" s="40" t="s">
        <v>30</v>
      </c>
      <c r="E37" s="8"/>
      <c r="F37" s="8" t="s">
        <v>29</v>
      </c>
      <c r="G37" s="8" t="s">
        <v>29</v>
      </c>
      <c r="H37" s="6" t="s">
        <v>29</v>
      </c>
      <c r="I37" s="7"/>
      <c r="J37" s="7"/>
      <c r="K37" s="7"/>
      <c r="L37" s="7"/>
      <c r="M37" s="7">
        <f>I37+J37</f>
        <v>0</v>
      </c>
    </row>
    <row r="38" spans="1:14" ht="126.75" customHeight="1" x14ac:dyDescent="0.25">
      <c r="A38" s="332"/>
      <c r="B38" s="321"/>
      <c r="C38" s="329"/>
      <c r="D38" s="197" t="s">
        <v>226</v>
      </c>
      <c r="E38" s="8">
        <v>241</v>
      </c>
      <c r="F38" s="8" t="s">
        <v>29</v>
      </c>
      <c r="G38" s="8" t="s">
        <v>29</v>
      </c>
      <c r="H38" s="6" t="s">
        <v>29</v>
      </c>
      <c r="I38" s="7">
        <v>100</v>
      </c>
      <c r="J38" s="7">
        <v>100</v>
      </c>
      <c r="K38" s="7">
        <v>100</v>
      </c>
      <c r="L38" s="7">
        <v>0</v>
      </c>
      <c r="M38" s="7">
        <f>J38+L38+K38</f>
        <v>200</v>
      </c>
    </row>
    <row r="39" spans="1:14" s="42" customFormat="1" ht="31.5" x14ac:dyDescent="0.25">
      <c r="A39" s="316" t="s">
        <v>157</v>
      </c>
      <c r="B39" s="319" t="s">
        <v>224</v>
      </c>
      <c r="C39" s="322" t="s">
        <v>258</v>
      </c>
      <c r="D39" s="150" t="s">
        <v>33</v>
      </c>
      <c r="E39" s="151"/>
      <c r="F39" s="151" t="s">
        <v>29</v>
      </c>
      <c r="G39" s="151" t="s">
        <v>29</v>
      </c>
      <c r="H39" s="152" t="s">
        <v>29</v>
      </c>
      <c r="I39" s="153">
        <f>I41</f>
        <v>2700</v>
      </c>
      <c r="J39" s="153">
        <f>J41</f>
        <v>0</v>
      </c>
      <c r="K39" s="153">
        <f>K41</f>
        <v>0</v>
      </c>
      <c r="L39" s="153">
        <f>L41</f>
        <v>0</v>
      </c>
      <c r="M39" s="7">
        <f>I39+J39+L39</f>
        <v>2700</v>
      </c>
      <c r="N39" s="41" t="e">
        <f>#REF!+#REF!+I39+J39-M39</f>
        <v>#REF!</v>
      </c>
    </row>
    <row r="40" spans="1:14" x14ac:dyDescent="0.25">
      <c r="A40" s="317"/>
      <c r="B40" s="320"/>
      <c r="C40" s="323"/>
      <c r="D40" s="165" t="s">
        <v>30</v>
      </c>
      <c r="E40" s="8"/>
      <c r="F40" s="8" t="s">
        <v>29</v>
      </c>
      <c r="G40" s="8" t="s">
        <v>29</v>
      </c>
      <c r="H40" s="6" t="s">
        <v>29</v>
      </c>
      <c r="I40" s="7"/>
      <c r="J40" s="7"/>
      <c r="K40" s="7"/>
      <c r="L40" s="7"/>
      <c r="M40" s="7">
        <f>I40+J40</f>
        <v>0</v>
      </c>
      <c r="N40" s="41" t="e">
        <f>#REF!+#REF!+I40+J40-M40</f>
        <v>#REF!</v>
      </c>
    </row>
    <row r="41" spans="1:14" ht="133.5" customHeight="1" x14ac:dyDescent="0.25">
      <c r="A41" s="318"/>
      <c r="B41" s="321"/>
      <c r="C41" s="324"/>
      <c r="D41" s="165" t="s">
        <v>70</v>
      </c>
      <c r="E41" s="8">
        <v>242</v>
      </c>
      <c r="F41" s="8" t="s">
        <v>29</v>
      </c>
      <c r="G41" s="8" t="s">
        <v>29</v>
      </c>
      <c r="H41" s="6" t="s">
        <v>29</v>
      </c>
      <c r="I41" s="7">
        <f>'пр 11 к МП'!O64</f>
        <v>2700</v>
      </c>
      <c r="J41" s="7">
        <f>'пр 11 к МП'!P64</f>
        <v>0</v>
      </c>
      <c r="K41" s="7">
        <f>'пр 11 к МП'!Q64</f>
        <v>0</v>
      </c>
      <c r="L41" s="7">
        <f>'пр 11 к МП'!R64</f>
        <v>0</v>
      </c>
      <c r="M41" s="7">
        <f>J41+L41+K41</f>
        <v>0</v>
      </c>
      <c r="N41" s="41" t="e">
        <f>#REF!+#REF!+I41+J41-M41</f>
        <v>#REF!</v>
      </c>
    </row>
  </sheetData>
  <mergeCells count="33">
    <mergeCell ref="A6:M6"/>
    <mergeCell ref="I3:M3"/>
    <mergeCell ref="I2:M2"/>
    <mergeCell ref="C36:C38"/>
    <mergeCell ref="B36:B38"/>
    <mergeCell ref="A36:A38"/>
    <mergeCell ref="B11:B12"/>
    <mergeCell ref="C11:C12"/>
    <mergeCell ref="D11:D12"/>
    <mergeCell ref="E11:H11"/>
    <mergeCell ref="A7:M7"/>
    <mergeCell ref="A8:M8"/>
    <mergeCell ref="A9:M9"/>
    <mergeCell ref="A23:A26"/>
    <mergeCell ref="M11:M12"/>
    <mergeCell ref="A11:A12"/>
    <mergeCell ref="A39:A41"/>
    <mergeCell ref="B39:B41"/>
    <mergeCell ref="C39:C41"/>
    <mergeCell ref="A27:A29"/>
    <mergeCell ref="B27:B29"/>
    <mergeCell ref="C27:C29"/>
    <mergeCell ref="C33:C35"/>
    <mergeCell ref="B33:B35"/>
    <mergeCell ref="A33:A35"/>
    <mergeCell ref="C30:C32"/>
    <mergeCell ref="B30:B32"/>
    <mergeCell ref="A30:A32"/>
    <mergeCell ref="B23:B26"/>
    <mergeCell ref="C23:C26"/>
    <mergeCell ref="A14:A18"/>
    <mergeCell ref="B14:B18"/>
    <mergeCell ref="C14:C18"/>
  </mergeCells>
  <pageMargins left="0.78740157480314965" right="0.78740157480314965" top="1.1811023622047245" bottom="0.39370078740157483" header="0.31496062992125984" footer="0.31496062992125984"/>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70"/>
  <sheetViews>
    <sheetView tabSelected="1" view="pageBreakPreview" topLeftCell="D11" zoomScale="85" zoomScaleNormal="100" zoomScaleSheetLayoutView="85" workbookViewId="0">
      <selection activeCell="E11" sqref="E1:O1048576"/>
    </sheetView>
  </sheetViews>
  <sheetFormatPr defaultRowHeight="18.75" outlineLevelCol="1" x14ac:dyDescent="0.3"/>
  <cols>
    <col min="1" max="1" width="5.375" style="27" customWidth="1"/>
    <col min="2" max="2" width="16" style="28" customWidth="1"/>
    <col min="3" max="3" width="55.25" style="28" customWidth="1"/>
    <col min="4" max="4" width="36" style="28" customWidth="1"/>
    <col min="5" max="8" width="10.375" style="154" hidden="1" customWidth="1" outlineLevel="1"/>
    <col min="9" max="9" width="14.875" style="28" hidden="1" customWidth="1" outlineLevel="1"/>
    <col min="10" max="10" width="13.625" style="154" hidden="1" customWidth="1" outlineLevel="1"/>
    <col min="11" max="11" width="13.375" style="154" hidden="1" customWidth="1" outlineLevel="1"/>
    <col min="12" max="12" width="13.125" style="154" hidden="1" customWidth="1" outlineLevel="1"/>
    <col min="13" max="14" width="15.375" style="28" hidden="1" customWidth="1" outlineLevel="1"/>
    <col min="15" max="15" width="13.375" style="28" hidden="1" customWidth="1"/>
    <col min="16" max="18" width="13.375" style="28" customWidth="1"/>
    <col min="19" max="19" width="18.125" style="28" bestFit="1" customWidth="1"/>
    <col min="20" max="20" width="9" style="28"/>
    <col min="21" max="21" width="17.75" style="29" customWidth="1"/>
    <col min="22" max="16384" width="9" style="28"/>
  </cols>
  <sheetData>
    <row r="1" spans="1:25" x14ac:dyDescent="0.3">
      <c r="E1" s="28"/>
      <c r="F1" s="28"/>
      <c r="G1" s="28"/>
      <c r="H1" s="28"/>
      <c r="J1" s="28"/>
      <c r="K1" s="28"/>
      <c r="L1" s="28"/>
      <c r="O1" s="53" t="s">
        <v>276</v>
      </c>
      <c r="P1" s="53"/>
      <c r="Q1" s="53"/>
      <c r="R1" s="53"/>
      <c r="S1" s="53"/>
    </row>
    <row r="2" spans="1:25" ht="99" customHeight="1" x14ac:dyDescent="0.3">
      <c r="E2" s="28"/>
      <c r="F2" s="28"/>
      <c r="G2" s="28"/>
      <c r="H2" s="28"/>
      <c r="J2" s="28"/>
      <c r="K2" s="28"/>
      <c r="L2" s="28"/>
      <c r="O2" s="261" t="s">
        <v>207</v>
      </c>
      <c r="P2" s="261"/>
      <c r="Q2" s="261"/>
      <c r="R2" s="261"/>
      <c r="S2" s="261"/>
    </row>
    <row r="3" spans="1:25" ht="23.25" customHeight="1" x14ac:dyDescent="0.3">
      <c r="E3" s="28"/>
      <c r="F3" s="28"/>
      <c r="G3" s="28"/>
      <c r="H3" s="28"/>
      <c r="J3" s="28"/>
      <c r="K3" s="28"/>
      <c r="L3" s="28"/>
      <c r="O3" s="30"/>
      <c r="P3" s="96"/>
      <c r="Q3" s="96"/>
      <c r="R3" s="96"/>
      <c r="S3" s="30"/>
    </row>
    <row r="4" spans="1:25" x14ac:dyDescent="0.3">
      <c r="A4" s="18"/>
      <c r="E4" s="28"/>
      <c r="F4" s="28"/>
      <c r="G4" s="28"/>
      <c r="H4" s="28"/>
      <c r="J4" s="28"/>
      <c r="K4" s="28"/>
      <c r="L4" s="28"/>
    </row>
    <row r="5" spans="1:25" x14ac:dyDescent="0.3">
      <c r="A5" s="263" t="s">
        <v>0</v>
      </c>
      <c r="B5" s="263"/>
      <c r="C5" s="263"/>
      <c r="D5" s="263"/>
      <c r="E5" s="263"/>
      <c r="F5" s="263"/>
      <c r="G5" s="263"/>
      <c r="H5" s="263"/>
      <c r="I5" s="263"/>
      <c r="J5" s="263"/>
      <c r="K5" s="263"/>
      <c r="L5" s="263"/>
      <c r="M5" s="263"/>
      <c r="N5" s="263"/>
      <c r="O5" s="263"/>
      <c r="P5" s="263"/>
      <c r="Q5" s="263"/>
      <c r="R5" s="263"/>
      <c r="S5" s="263"/>
    </row>
    <row r="6" spans="1:25" x14ac:dyDescent="0.3">
      <c r="A6" s="263" t="s">
        <v>39</v>
      </c>
      <c r="B6" s="263"/>
      <c r="C6" s="263"/>
      <c r="D6" s="263"/>
      <c r="E6" s="263"/>
      <c r="F6" s="263"/>
      <c r="G6" s="263"/>
      <c r="H6" s="263"/>
      <c r="I6" s="263"/>
      <c r="J6" s="263"/>
      <c r="K6" s="263"/>
      <c r="L6" s="263"/>
      <c r="M6" s="263"/>
      <c r="N6" s="263"/>
      <c r="O6" s="263"/>
      <c r="P6" s="263"/>
      <c r="Q6" s="263"/>
      <c r="R6" s="263"/>
      <c r="S6" s="263"/>
    </row>
    <row r="7" spans="1:25" x14ac:dyDescent="0.3">
      <c r="A7" s="263" t="s">
        <v>40</v>
      </c>
      <c r="B7" s="263"/>
      <c r="C7" s="263"/>
      <c r="D7" s="263"/>
      <c r="E7" s="263"/>
      <c r="F7" s="263"/>
      <c r="G7" s="263"/>
      <c r="H7" s="263"/>
      <c r="I7" s="263"/>
      <c r="J7" s="263"/>
      <c r="K7" s="263"/>
      <c r="L7" s="263"/>
      <c r="M7" s="263"/>
      <c r="N7" s="263"/>
      <c r="O7" s="263"/>
      <c r="P7" s="263"/>
      <c r="Q7" s="263"/>
      <c r="R7" s="263"/>
      <c r="S7" s="263"/>
    </row>
    <row r="8" spans="1:25" x14ac:dyDescent="0.3">
      <c r="A8" s="263" t="s">
        <v>41</v>
      </c>
      <c r="B8" s="263"/>
      <c r="C8" s="263"/>
      <c r="D8" s="263"/>
      <c r="E8" s="263"/>
      <c r="F8" s="263"/>
      <c r="G8" s="263"/>
      <c r="H8" s="263"/>
      <c r="I8" s="263"/>
      <c r="J8" s="263"/>
      <c r="K8" s="263"/>
      <c r="L8" s="263"/>
      <c r="M8" s="263"/>
      <c r="N8" s="263"/>
      <c r="O8" s="263"/>
      <c r="P8" s="263"/>
      <c r="Q8" s="263"/>
      <c r="R8" s="263"/>
      <c r="S8" s="263"/>
    </row>
    <row r="9" spans="1:25" x14ac:dyDescent="0.3">
      <c r="A9" s="263" t="s">
        <v>42</v>
      </c>
      <c r="B9" s="263"/>
      <c r="C9" s="263"/>
      <c r="D9" s="263"/>
      <c r="E9" s="263"/>
      <c r="F9" s="263"/>
      <c r="G9" s="263"/>
      <c r="H9" s="263"/>
      <c r="I9" s="263"/>
      <c r="J9" s="263"/>
      <c r="K9" s="263"/>
      <c r="L9" s="263"/>
      <c r="M9" s="263"/>
      <c r="N9" s="263"/>
      <c r="O9" s="263"/>
      <c r="P9" s="263"/>
      <c r="Q9" s="263"/>
      <c r="R9" s="263"/>
      <c r="S9" s="263"/>
    </row>
    <row r="10" spans="1:25" x14ac:dyDescent="0.3">
      <c r="A10" s="263" t="s">
        <v>43</v>
      </c>
      <c r="B10" s="263"/>
      <c r="C10" s="263"/>
      <c r="D10" s="263"/>
      <c r="E10" s="263"/>
      <c r="F10" s="263"/>
      <c r="G10" s="263"/>
      <c r="H10" s="263"/>
      <c r="I10" s="263"/>
      <c r="J10" s="263"/>
      <c r="K10" s="263"/>
      <c r="L10" s="263"/>
      <c r="M10" s="263"/>
      <c r="N10" s="263"/>
      <c r="O10" s="263"/>
      <c r="P10" s="263"/>
      <c r="Q10" s="263"/>
      <c r="R10" s="263"/>
      <c r="S10" s="263"/>
    </row>
    <row r="11" spans="1:25" x14ac:dyDescent="0.3">
      <c r="E11" s="173"/>
      <c r="F11" s="173"/>
      <c r="G11" s="173"/>
      <c r="H11" s="173"/>
      <c r="J11" s="173"/>
      <c r="K11" s="173"/>
      <c r="L11" s="173"/>
      <c r="S11" s="31" t="s">
        <v>18</v>
      </c>
    </row>
    <row r="12" spans="1:25" ht="58.5" customHeight="1" x14ac:dyDescent="0.3">
      <c r="A12" s="262" t="s">
        <v>17</v>
      </c>
      <c r="B12" s="262" t="s">
        <v>31</v>
      </c>
      <c r="C12" s="262" t="s">
        <v>32</v>
      </c>
      <c r="D12" s="262" t="s">
        <v>36</v>
      </c>
      <c r="E12" s="174">
        <v>2014</v>
      </c>
      <c r="F12" s="174">
        <v>2015</v>
      </c>
      <c r="G12" s="174">
        <v>2016</v>
      </c>
      <c r="H12" s="174">
        <v>2017</v>
      </c>
      <c r="I12" s="236">
        <f>H12+1</f>
        <v>2018</v>
      </c>
      <c r="J12" s="176">
        <f>I12+1</f>
        <v>2019</v>
      </c>
      <c r="K12" s="176">
        <f>J12+1</f>
        <v>2020</v>
      </c>
      <c r="L12" s="176">
        <f>K12+1</f>
        <v>2021</v>
      </c>
      <c r="M12" s="223" t="s">
        <v>208</v>
      </c>
      <c r="N12" s="223" t="s">
        <v>214</v>
      </c>
      <c r="O12" s="145" t="s">
        <v>215</v>
      </c>
      <c r="P12" s="145" t="s">
        <v>57</v>
      </c>
      <c r="Q12" s="250" t="s">
        <v>279</v>
      </c>
      <c r="R12" s="250" t="s">
        <v>313</v>
      </c>
      <c r="S12" s="262" t="s">
        <v>23</v>
      </c>
    </row>
    <row r="13" spans="1:25" x14ac:dyDescent="0.3">
      <c r="A13" s="262"/>
      <c r="B13" s="262"/>
      <c r="C13" s="262"/>
      <c r="D13" s="262"/>
      <c r="E13" s="174" t="s">
        <v>223</v>
      </c>
      <c r="F13" s="174" t="s">
        <v>223</v>
      </c>
      <c r="G13" s="174" t="s">
        <v>223</v>
      </c>
      <c r="H13" s="174" t="s">
        <v>223</v>
      </c>
      <c r="I13" s="236" t="s">
        <v>223</v>
      </c>
      <c r="J13" s="176" t="s">
        <v>223</v>
      </c>
      <c r="K13" s="176" t="s">
        <v>223</v>
      </c>
      <c r="L13" s="176" t="s">
        <v>223</v>
      </c>
      <c r="M13" s="223" t="s">
        <v>223</v>
      </c>
      <c r="N13" s="199" t="s">
        <v>223</v>
      </c>
      <c r="O13" s="137" t="s">
        <v>28</v>
      </c>
      <c r="P13" s="97" t="s">
        <v>28</v>
      </c>
      <c r="Q13" s="250" t="s">
        <v>28</v>
      </c>
      <c r="R13" s="209" t="s">
        <v>28</v>
      </c>
      <c r="S13" s="262"/>
    </row>
    <row r="14" spans="1:25" s="103" customFormat="1" ht="15" x14ac:dyDescent="0.25">
      <c r="A14" s="102">
        <v>1</v>
      </c>
      <c r="B14" s="102">
        <v>2</v>
      </c>
      <c r="C14" s="102">
        <v>3</v>
      </c>
      <c r="D14" s="102">
        <v>4</v>
      </c>
      <c r="E14" s="175"/>
      <c r="F14" s="175"/>
      <c r="G14" s="175"/>
      <c r="H14" s="175"/>
      <c r="I14" s="237"/>
      <c r="J14" s="177"/>
      <c r="K14" s="177"/>
      <c r="L14" s="177"/>
      <c r="M14" s="102">
        <f>C14+1</f>
        <v>4</v>
      </c>
      <c r="N14" s="102">
        <f>D14+1</f>
        <v>5</v>
      </c>
      <c r="O14" s="102">
        <v>6</v>
      </c>
      <c r="P14" s="102">
        <v>7</v>
      </c>
      <c r="Q14" s="102">
        <v>8</v>
      </c>
      <c r="R14" s="102">
        <v>9</v>
      </c>
      <c r="S14" s="102">
        <v>10</v>
      </c>
      <c r="U14" s="104"/>
      <c r="Y14" s="105"/>
    </row>
    <row r="15" spans="1:25" x14ac:dyDescent="0.3">
      <c r="A15" s="333">
        <v>1</v>
      </c>
      <c r="B15" s="334" t="s">
        <v>37</v>
      </c>
      <c r="C15" s="334" t="str">
        <f>'пр 10 к МП'!C14</f>
        <v>Обеспечение комфортной среды проживания на территории населенных пунктов Туруханского района</v>
      </c>
      <c r="D15" s="190" t="s">
        <v>35</v>
      </c>
      <c r="E15" s="191">
        <f>E17+E18+E19+E20+E21</f>
        <v>54069.184999999998</v>
      </c>
      <c r="F15" s="191">
        <f t="shared" ref="F15:O15" si="0">F17+F18+F19+F20+F21</f>
        <v>52606.53</v>
      </c>
      <c r="G15" s="191">
        <f t="shared" si="0"/>
        <v>62863.756000000008</v>
      </c>
      <c r="H15" s="191">
        <f t="shared" si="0"/>
        <v>88210.419999999984</v>
      </c>
      <c r="I15" s="191">
        <f t="shared" si="0"/>
        <v>101617.323</v>
      </c>
      <c r="J15" s="191">
        <f t="shared" si="0"/>
        <v>107177.49900000001</v>
      </c>
      <c r="K15" s="191">
        <f t="shared" si="0"/>
        <v>100954.152</v>
      </c>
      <c r="L15" s="191">
        <f t="shared" si="0"/>
        <v>133121.07699999999</v>
      </c>
      <c r="M15" s="191">
        <f t="shared" si="0"/>
        <v>175424.538</v>
      </c>
      <c r="N15" s="191">
        <f t="shared" si="0"/>
        <v>194571.826</v>
      </c>
      <c r="O15" s="191">
        <f t="shared" si="0"/>
        <v>189362.61900999999</v>
      </c>
      <c r="P15" s="191">
        <f>P17+P18+P19+P20+P21</f>
        <v>148177.45288999999</v>
      </c>
      <c r="Q15" s="191">
        <f t="shared" ref="Q15:R15" si="1">Q17+Q18+Q19+Q20+Q21</f>
        <v>117226.41</v>
      </c>
      <c r="R15" s="191">
        <f t="shared" si="1"/>
        <v>117126.41</v>
      </c>
      <c r="S15" s="191">
        <f>P15+R15+Q15</f>
        <v>382530.27289000002</v>
      </c>
      <c r="U15" s="156">
        <f>SUM(E15:P15)</f>
        <v>1408156.3779</v>
      </c>
    </row>
    <row r="16" spans="1:25" x14ac:dyDescent="0.3">
      <c r="A16" s="333"/>
      <c r="B16" s="334"/>
      <c r="C16" s="334"/>
      <c r="D16" s="179" t="s">
        <v>19</v>
      </c>
      <c r="E16" s="168"/>
      <c r="F16" s="168"/>
      <c r="G16" s="168"/>
      <c r="H16" s="168"/>
      <c r="I16" s="7"/>
      <c r="J16" s="168"/>
      <c r="K16" s="168"/>
      <c r="L16" s="168"/>
      <c r="M16" s="168"/>
      <c r="N16" s="168"/>
      <c r="O16" s="168"/>
      <c r="P16" s="168"/>
      <c r="Q16" s="168"/>
      <c r="R16" s="168"/>
      <c r="S16" s="191">
        <f t="shared" ref="S16:S69" si="2">P16+R16+Q16</f>
        <v>0</v>
      </c>
      <c r="U16" s="155">
        <f t="shared" ref="U16:U56" si="3">SUM(E16:P16)</f>
        <v>0</v>
      </c>
    </row>
    <row r="17" spans="1:21" x14ac:dyDescent="0.3">
      <c r="A17" s="333"/>
      <c r="B17" s="334"/>
      <c r="C17" s="334"/>
      <c r="D17" s="192" t="s">
        <v>72</v>
      </c>
      <c r="E17" s="168">
        <f>E24+E31+E38+E45</f>
        <v>170.14500000000001</v>
      </c>
      <c r="F17" s="168">
        <f t="shared" ref="F17:O17" si="4">F24+F31+F38+F45</f>
        <v>196.83</v>
      </c>
      <c r="G17" s="168">
        <f t="shared" si="4"/>
        <v>1582.75</v>
      </c>
      <c r="H17" s="168">
        <f t="shared" si="4"/>
        <v>1416.8</v>
      </c>
      <c r="I17" s="168">
        <f t="shared" si="4"/>
        <v>0</v>
      </c>
      <c r="J17" s="168">
        <f t="shared" si="4"/>
        <v>3334.2</v>
      </c>
      <c r="K17" s="168">
        <f t="shared" si="4"/>
        <v>3334.2</v>
      </c>
      <c r="L17" s="168">
        <f t="shared" si="4"/>
        <v>3334.2</v>
      </c>
      <c r="M17" s="168">
        <f t="shared" si="4"/>
        <v>3197.2</v>
      </c>
      <c r="N17" s="168">
        <f t="shared" si="4"/>
        <v>3307.1</v>
      </c>
      <c r="O17" s="168">
        <f t="shared" si="4"/>
        <v>3127.2</v>
      </c>
      <c r="P17" s="168">
        <f>P24+P31+P38+P45+P52+P59+P66</f>
        <v>0</v>
      </c>
      <c r="Q17" s="168">
        <f t="shared" ref="Q17:R17" si="5">Q24+Q31+Q38+Q45+Q52+Q59+Q66</f>
        <v>0</v>
      </c>
      <c r="R17" s="168">
        <f t="shared" si="5"/>
        <v>0</v>
      </c>
      <c r="S17" s="191">
        <f t="shared" si="2"/>
        <v>0</v>
      </c>
      <c r="U17" s="155">
        <f>SUM(E17:P17)</f>
        <v>23000.625</v>
      </c>
    </row>
    <row r="18" spans="1:21" x14ac:dyDescent="0.3">
      <c r="A18" s="333"/>
      <c r="B18" s="334"/>
      <c r="C18" s="334"/>
      <c r="D18" s="179" t="s">
        <v>73</v>
      </c>
      <c r="E18" s="168">
        <f>E25+E32+E39+E46+E53+E60+E67</f>
        <v>14693.853999999999</v>
      </c>
      <c r="F18" s="168">
        <f t="shared" ref="F18:O18" si="6">F25+F32+F39+F46+F53+F60+F67</f>
        <v>15653.073</v>
      </c>
      <c r="G18" s="168">
        <f t="shared" si="6"/>
        <v>16222.482</v>
      </c>
      <c r="H18" s="168">
        <f t="shared" si="6"/>
        <v>16527.439999999999</v>
      </c>
      <c r="I18" s="168">
        <f t="shared" si="6"/>
        <v>32604.093000000001</v>
      </c>
      <c r="J18" s="168">
        <f t="shared" si="6"/>
        <v>33041.438000000002</v>
      </c>
      <c r="K18" s="168">
        <f t="shared" si="6"/>
        <v>30523.232</v>
      </c>
      <c r="L18" s="168">
        <f t="shared" si="6"/>
        <v>32872</v>
      </c>
      <c r="M18" s="168">
        <f t="shared" si="6"/>
        <v>33652</v>
      </c>
      <c r="N18" s="168">
        <f t="shared" si="6"/>
        <v>40126.1</v>
      </c>
      <c r="O18" s="168">
        <f t="shared" si="6"/>
        <v>42191.299840000007</v>
      </c>
      <c r="P18" s="168">
        <f>P25+P32+P39+P46+P53+P60+P67</f>
        <v>43052.4</v>
      </c>
      <c r="Q18" s="168">
        <f t="shared" ref="Q18:R18" si="7">Q25+Q32+Q39+Q46+Q53+Q60+Q67</f>
        <v>43052.4</v>
      </c>
      <c r="R18" s="168">
        <f t="shared" si="7"/>
        <v>43052.4</v>
      </c>
      <c r="S18" s="191">
        <f t="shared" si="2"/>
        <v>129157.20000000001</v>
      </c>
      <c r="U18" s="155">
        <f t="shared" si="3"/>
        <v>351159.41184000002</v>
      </c>
    </row>
    <row r="19" spans="1:21" x14ac:dyDescent="0.3">
      <c r="A19" s="333"/>
      <c r="B19" s="334"/>
      <c r="C19" s="334"/>
      <c r="D19" s="179" t="s">
        <v>38</v>
      </c>
      <c r="E19" s="168">
        <f>E26+E33+E40+E47+E54+E61+E68</f>
        <v>39205.186000000002</v>
      </c>
      <c r="F19" s="168">
        <f t="shared" ref="F19" si="8">F26+F33+F40+F47</f>
        <v>36756.627</v>
      </c>
      <c r="G19" s="168">
        <f t="shared" ref="E19:G20" si="9">G26+G33+G40+G47</f>
        <v>44758.524000000005</v>
      </c>
      <c r="H19" s="168">
        <f t="shared" ref="H19:M20" si="10">H26+H33+H40+H47</f>
        <v>68266.179999999993</v>
      </c>
      <c r="I19" s="7">
        <f t="shared" si="10"/>
        <v>66513.23</v>
      </c>
      <c r="J19" s="168">
        <f t="shared" si="10"/>
        <v>70801.861000000004</v>
      </c>
      <c r="K19" s="168">
        <f t="shared" si="10"/>
        <v>67096.72</v>
      </c>
      <c r="L19" s="168">
        <f t="shared" si="10"/>
        <v>96914.877000000008</v>
      </c>
      <c r="M19" s="168">
        <f>M26+M33+M47+M54+M68+M61</f>
        <v>138575.33799999999</v>
      </c>
      <c r="N19" s="168">
        <f>N26+N33+N47+N54+N68+N61</f>
        <v>151138.62600000002</v>
      </c>
      <c r="O19" s="168">
        <f>O26+O33+O40+O47+O54+O61+O64</f>
        <v>144044.11916999999</v>
      </c>
      <c r="P19" s="168">
        <f>P26+P33+P40+P47+P54+P61+P68</f>
        <v>105125.05288999999</v>
      </c>
      <c r="Q19" s="168">
        <f t="shared" ref="Q19:R19" si="11">Q26+Q33+Q40+Q47+Q54+Q61+Q68</f>
        <v>74174.009999999995</v>
      </c>
      <c r="R19" s="168">
        <f t="shared" si="11"/>
        <v>74074.009999999995</v>
      </c>
      <c r="S19" s="191">
        <f t="shared" si="2"/>
        <v>253373.07289000001</v>
      </c>
      <c r="U19" s="155">
        <f t="shared" si="3"/>
        <v>1029196.34106</v>
      </c>
    </row>
    <row r="20" spans="1:21" ht="32.25" x14ac:dyDescent="0.3">
      <c r="A20" s="333"/>
      <c r="B20" s="334"/>
      <c r="C20" s="334"/>
      <c r="D20" s="193" t="s">
        <v>74</v>
      </c>
      <c r="E20" s="168">
        <f t="shared" si="9"/>
        <v>0</v>
      </c>
      <c r="F20" s="168">
        <f t="shared" si="9"/>
        <v>0</v>
      </c>
      <c r="G20" s="168">
        <f t="shared" si="9"/>
        <v>0</v>
      </c>
      <c r="H20" s="168">
        <f t="shared" si="10"/>
        <v>0</v>
      </c>
      <c r="I20" s="7">
        <f t="shared" si="10"/>
        <v>0</v>
      </c>
      <c r="J20" s="168">
        <f t="shared" si="10"/>
        <v>0</v>
      </c>
      <c r="K20" s="168">
        <f t="shared" si="10"/>
        <v>0</v>
      </c>
      <c r="L20" s="168">
        <f t="shared" si="10"/>
        <v>0</v>
      </c>
      <c r="M20" s="168">
        <f t="shared" si="10"/>
        <v>0</v>
      </c>
      <c r="N20" s="168">
        <f t="shared" ref="N20:R21" si="12">N27+N34+N41+N48</f>
        <v>0</v>
      </c>
      <c r="O20" s="168">
        <f t="shared" si="12"/>
        <v>0</v>
      </c>
      <c r="P20" s="168">
        <f t="shared" si="12"/>
        <v>0</v>
      </c>
      <c r="Q20" s="168">
        <f t="shared" ref="Q20" si="13">Q27+Q34+Q41+Q48</f>
        <v>0</v>
      </c>
      <c r="R20" s="168">
        <f t="shared" si="12"/>
        <v>0</v>
      </c>
      <c r="S20" s="191">
        <f t="shared" si="2"/>
        <v>0</v>
      </c>
      <c r="U20" s="155">
        <f t="shared" si="3"/>
        <v>0</v>
      </c>
    </row>
    <row r="21" spans="1:21" x14ac:dyDescent="0.3">
      <c r="A21" s="333"/>
      <c r="B21" s="334"/>
      <c r="C21" s="334"/>
      <c r="D21" s="179" t="s">
        <v>20</v>
      </c>
      <c r="E21" s="168">
        <v>0</v>
      </c>
      <c r="F21" s="168">
        <f>F28+F35+F42+F49</f>
        <v>0</v>
      </c>
      <c r="G21" s="168">
        <f>G28+G35+G42+G49</f>
        <v>300</v>
      </c>
      <c r="H21" s="168">
        <v>2000</v>
      </c>
      <c r="I21" s="7">
        <v>2500</v>
      </c>
      <c r="J21" s="168"/>
      <c r="K21" s="168"/>
      <c r="L21" s="168"/>
      <c r="M21" s="168">
        <f t="shared" ref="M21" si="14">M28+M35+M42+M49</f>
        <v>0</v>
      </c>
      <c r="N21" s="168">
        <f t="shared" si="12"/>
        <v>0</v>
      </c>
      <c r="O21" s="168">
        <f t="shared" si="12"/>
        <v>0</v>
      </c>
      <c r="P21" s="168">
        <f t="shared" si="12"/>
        <v>0</v>
      </c>
      <c r="Q21" s="168">
        <f t="shared" ref="Q21" si="15">Q28+Q35+Q42+Q49</f>
        <v>0</v>
      </c>
      <c r="R21" s="168">
        <f t="shared" si="12"/>
        <v>0</v>
      </c>
      <c r="S21" s="191">
        <f t="shared" si="2"/>
        <v>0</v>
      </c>
      <c r="U21" s="155">
        <f t="shared" si="3"/>
        <v>4800</v>
      </c>
    </row>
    <row r="22" spans="1:21" x14ac:dyDescent="0.3">
      <c r="A22" s="32" t="s">
        <v>3</v>
      </c>
      <c r="B22" s="335" t="s">
        <v>13</v>
      </c>
      <c r="C22" s="335" t="str">
        <f>'пр 10 к МП'!C19</f>
        <v>Благоустройство сельских населенных пунктов</v>
      </c>
      <c r="D22" s="190" t="s">
        <v>35</v>
      </c>
      <c r="E22" s="191">
        <f>SUM(E24:E28)</f>
        <v>6993.2610000000004</v>
      </c>
      <c r="F22" s="191">
        <f>SUM(F24:F28)</f>
        <v>5818.8239999999996</v>
      </c>
      <c r="G22" s="191">
        <f>G26+G28</f>
        <v>9795.4140000000007</v>
      </c>
      <c r="H22" s="191">
        <f>SUM(H23:H28)</f>
        <v>30530.62</v>
      </c>
      <c r="I22" s="238">
        <f>SUM(I23:I28)</f>
        <v>34006.312999999995</v>
      </c>
      <c r="J22" s="194">
        <f>SUM(J23:J28)</f>
        <v>29554.653999999999</v>
      </c>
      <c r="K22" s="194">
        <f>SUM(K23:K28)</f>
        <v>21788.856</v>
      </c>
      <c r="L22" s="194">
        <f>SUM(L23:L28)</f>
        <v>47543.294999999998</v>
      </c>
      <c r="M22" s="191">
        <v>72891.055999999997</v>
      </c>
      <c r="N22" s="191">
        <v>80634.615000000005</v>
      </c>
      <c r="O22" s="191">
        <f t="shared" ref="O22:R22" si="16">SUM(O24:O28)</f>
        <v>73282.252999999997</v>
      </c>
      <c r="P22" s="191">
        <f t="shared" si="16"/>
        <v>47550.500999999997</v>
      </c>
      <c r="Q22" s="191">
        <f t="shared" ref="Q22" si="17">SUM(Q24:Q28)</f>
        <v>17559.682000000001</v>
      </c>
      <c r="R22" s="191">
        <f t="shared" si="16"/>
        <v>17559.682000000001</v>
      </c>
      <c r="S22" s="191">
        <f t="shared" si="2"/>
        <v>82669.864999999991</v>
      </c>
      <c r="U22" s="156">
        <f t="shared" si="3"/>
        <v>460389.66199999995</v>
      </c>
    </row>
    <row r="23" spans="1:21" x14ac:dyDescent="0.3">
      <c r="A23" s="33"/>
      <c r="B23" s="336"/>
      <c r="C23" s="336"/>
      <c r="D23" s="179" t="s">
        <v>19</v>
      </c>
      <c r="E23" s="171"/>
      <c r="F23" s="171"/>
      <c r="G23" s="171"/>
      <c r="H23" s="168"/>
      <c r="I23" s="7"/>
      <c r="J23" s="168"/>
      <c r="K23" s="168"/>
      <c r="L23" s="168"/>
      <c r="M23" s="168"/>
      <c r="N23" s="168"/>
      <c r="O23" s="168"/>
      <c r="P23" s="168"/>
      <c r="Q23" s="168"/>
      <c r="R23" s="168"/>
      <c r="S23" s="191">
        <f t="shared" si="2"/>
        <v>0</v>
      </c>
      <c r="U23" s="155">
        <f t="shared" si="3"/>
        <v>0</v>
      </c>
    </row>
    <row r="24" spans="1:21" x14ac:dyDescent="0.3">
      <c r="A24" s="33"/>
      <c r="B24" s="336"/>
      <c r="C24" s="336"/>
      <c r="D24" s="192" t="s">
        <v>72</v>
      </c>
      <c r="E24" s="171"/>
      <c r="F24" s="171"/>
      <c r="G24" s="171"/>
      <c r="H24" s="168"/>
      <c r="I24" s="7"/>
      <c r="J24" s="168"/>
      <c r="K24" s="168"/>
      <c r="L24" s="168"/>
      <c r="M24" s="168"/>
      <c r="N24" s="168"/>
      <c r="O24" s="168"/>
      <c r="P24" s="168"/>
      <c r="Q24" s="168"/>
      <c r="R24" s="168"/>
      <c r="S24" s="191">
        <f t="shared" si="2"/>
        <v>0</v>
      </c>
      <c r="U24" s="155">
        <f t="shared" si="3"/>
        <v>0</v>
      </c>
    </row>
    <row r="25" spans="1:21" x14ac:dyDescent="0.3">
      <c r="A25" s="33"/>
      <c r="B25" s="336"/>
      <c r="C25" s="336"/>
      <c r="D25" s="179" t="s">
        <v>73</v>
      </c>
      <c r="E25" s="171"/>
      <c r="F25" s="171"/>
      <c r="G25" s="171"/>
      <c r="H25" s="168"/>
      <c r="I25" s="7">
        <v>3440.8029999999999</v>
      </c>
      <c r="J25" s="168">
        <v>2467.1</v>
      </c>
      <c r="K25" s="168"/>
      <c r="L25" s="168"/>
      <c r="M25" s="168"/>
      <c r="N25" s="168">
        <v>2474.6999999999998</v>
      </c>
      <c r="O25" s="168"/>
      <c r="P25" s="168"/>
      <c r="Q25" s="168"/>
      <c r="R25" s="168"/>
      <c r="S25" s="191">
        <f t="shared" si="2"/>
        <v>0</v>
      </c>
      <c r="U25" s="155">
        <f t="shared" si="3"/>
        <v>8382.6029999999992</v>
      </c>
    </row>
    <row r="26" spans="1:21" x14ac:dyDescent="0.3">
      <c r="A26" s="225"/>
      <c r="B26" s="336"/>
      <c r="C26" s="336"/>
      <c r="D26" s="224" t="s">
        <v>38</v>
      </c>
      <c r="E26" s="230">
        <v>6993.2610000000004</v>
      </c>
      <c r="F26" s="230">
        <v>5818.8239999999996</v>
      </c>
      <c r="G26" s="230">
        <v>9495.4140000000007</v>
      </c>
      <c r="H26" s="7">
        <v>28530.62</v>
      </c>
      <c r="I26" s="7">
        <v>28065.51</v>
      </c>
      <c r="J26" s="7">
        <v>27087.554</v>
      </c>
      <c r="K26" s="7">
        <v>21788.856</v>
      </c>
      <c r="L26" s="7">
        <v>47543.294999999998</v>
      </c>
      <c r="M26" s="7">
        <v>72891.055999999997</v>
      </c>
      <c r="N26" s="7">
        <f>80634.615-N25</f>
        <v>78159.915000000008</v>
      </c>
      <c r="O26" s="7">
        <f>'пр 2 к ПП1'!H18</f>
        <v>73282.252999999997</v>
      </c>
      <c r="P26" s="7">
        <f>'пр 2 к ПП1'!I18</f>
        <v>47550.500999999997</v>
      </c>
      <c r="Q26" s="7">
        <f>'пр 2 к ПП1'!J18</f>
        <v>17559.682000000001</v>
      </c>
      <c r="R26" s="7">
        <f>'пр 2 к ПП1'!K18</f>
        <v>17559.682000000001</v>
      </c>
      <c r="S26" s="191">
        <f t="shared" si="2"/>
        <v>82669.864999999991</v>
      </c>
      <c r="U26" s="155">
        <f t="shared" si="3"/>
        <v>447207.05900000007</v>
      </c>
    </row>
    <row r="27" spans="1:21" ht="32.25" x14ac:dyDescent="0.3">
      <c r="A27" s="33"/>
      <c r="B27" s="336"/>
      <c r="C27" s="336"/>
      <c r="D27" s="193" t="s">
        <v>74</v>
      </c>
      <c r="E27" s="172"/>
      <c r="F27" s="172"/>
      <c r="G27" s="172"/>
      <c r="H27" s="168"/>
      <c r="I27" s="7"/>
      <c r="J27" s="168"/>
      <c r="K27" s="168"/>
      <c r="L27" s="168"/>
      <c r="M27" s="168"/>
      <c r="N27" s="168"/>
      <c r="O27" s="168"/>
      <c r="P27" s="168"/>
      <c r="Q27" s="168"/>
      <c r="R27" s="168"/>
      <c r="S27" s="191">
        <f t="shared" si="2"/>
        <v>0</v>
      </c>
      <c r="U27" s="155">
        <f t="shared" si="3"/>
        <v>0</v>
      </c>
    </row>
    <row r="28" spans="1:21" x14ac:dyDescent="0.3">
      <c r="A28" s="34"/>
      <c r="B28" s="337"/>
      <c r="C28" s="337"/>
      <c r="D28" s="179" t="s">
        <v>20</v>
      </c>
      <c r="E28" s="171"/>
      <c r="F28" s="171"/>
      <c r="G28" s="171">
        <v>300</v>
      </c>
      <c r="H28" s="168">
        <v>2000</v>
      </c>
      <c r="I28" s="7">
        <v>2500</v>
      </c>
      <c r="J28" s="168"/>
      <c r="K28" s="168"/>
      <c r="L28" s="168"/>
      <c r="M28" s="168"/>
      <c r="N28" s="168"/>
      <c r="O28" s="168"/>
      <c r="P28" s="168"/>
      <c r="Q28" s="168"/>
      <c r="R28" s="168"/>
      <c r="S28" s="191">
        <f t="shared" si="2"/>
        <v>0</v>
      </c>
      <c r="U28" s="155">
        <f t="shared" si="3"/>
        <v>4800</v>
      </c>
    </row>
    <row r="29" spans="1:21" x14ac:dyDescent="0.3">
      <c r="A29" s="333" t="s">
        <v>62</v>
      </c>
      <c r="B29" s="334" t="s">
        <v>67</v>
      </c>
      <c r="C29" s="334" t="str">
        <f>'пр 10 к МП'!C23</f>
        <v>Оказание содействия занятости населения</v>
      </c>
      <c r="D29" s="190" t="s">
        <v>35</v>
      </c>
      <c r="E29" s="195">
        <f>SUM(E31:E35)</f>
        <v>1396.454</v>
      </c>
      <c r="F29" s="195">
        <f>SUM(F31:F35)</f>
        <v>1506.8409999999999</v>
      </c>
      <c r="G29" s="195">
        <f>SUM(G31:G35)</f>
        <v>1476.425</v>
      </c>
      <c r="H29" s="191">
        <f>H31+H32+H33+H34+H35</f>
        <v>1819.36</v>
      </c>
      <c r="I29" s="231">
        <f>I31+I32+I33+I34+I35</f>
        <v>1752.3489999999999</v>
      </c>
      <c r="J29" s="191">
        <f>J31+J32+J33+J34+J35</f>
        <v>1774.2329999999999</v>
      </c>
      <c r="K29" s="191">
        <f>K31+K32+K33+K34+K35</f>
        <v>1555.248</v>
      </c>
      <c r="L29" s="191">
        <f>L31+L32+L33+L34+L35</f>
        <v>1645.4380000000001</v>
      </c>
      <c r="M29" s="191">
        <v>3246.9189999999999</v>
      </c>
      <c r="N29" s="191">
        <v>3794.547</v>
      </c>
      <c r="O29" s="191">
        <f t="shared" ref="O29:R29" si="18">SUM(O31:O35)</f>
        <v>4757.0588900000002</v>
      </c>
      <c r="P29" s="191">
        <f t="shared" si="18"/>
        <v>3435.7438900000002</v>
      </c>
      <c r="Q29" s="191">
        <f t="shared" ref="Q29" si="19">SUM(Q31:Q35)</f>
        <v>2475.52</v>
      </c>
      <c r="R29" s="191">
        <f t="shared" si="18"/>
        <v>2475.52</v>
      </c>
      <c r="S29" s="191">
        <f t="shared" si="2"/>
        <v>8386.7838900000006</v>
      </c>
      <c r="U29" s="156">
        <f t="shared" si="3"/>
        <v>28160.61678</v>
      </c>
    </row>
    <row r="30" spans="1:21" x14ac:dyDescent="0.3">
      <c r="A30" s="333"/>
      <c r="B30" s="334"/>
      <c r="C30" s="334"/>
      <c r="D30" s="179" t="s">
        <v>19</v>
      </c>
      <c r="E30" s="167"/>
      <c r="F30" s="167"/>
      <c r="G30" s="167"/>
      <c r="H30" s="168"/>
      <c r="I30" s="7"/>
      <c r="J30" s="168"/>
      <c r="K30" s="168"/>
      <c r="L30" s="168"/>
      <c r="M30" s="168"/>
      <c r="N30" s="168"/>
      <c r="O30" s="168"/>
      <c r="P30" s="168"/>
      <c r="Q30" s="168"/>
      <c r="R30" s="168"/>
      <c r="S30" s="191">
        <f t="shared" si="2"/>
        <v>0</v>
      </c>
      <c r="U30" s="155">
        <f t="shared" si="3"/>
        <v>0</v>
      </c>
    </row>
    <row r="31" spans="1:21" x14ac:dyDescent="0.3">
      <c r="A31" s="333"/>
      <c r="B31" s="334"/>
      <c r="C31" s="334"/>
      <c r="D31" s="192" t="s">
        <v>72</v>
      </c>
      <c r="E31" s="169"/>
      <c r="F31" s="169"/>
      <c r="G31" s="169"/>
      <c r="H31" s="168"/>
      <c r="I31" s="7"/>
      <c r="J31" s="168"/>
      <c r="K31" s="168"/>
      <c r="L31" s="168"/>
      <c r="M31" s="168"/>
      <c r="N31" s="168"/>
      <c r="O31" s="168"/>
      <c r="P31" s="168"/>
      <c r="Q31" s="168"/>
      <c r="R31" s="168"/>
      <c r="S31" s="191">
        <f t="shared" si="2"/>
        <v>0</v>
      </c>
      <c r="U31" s="155">
        <f t="shared" si="3"/>
        <v>0</v>
      </c>
    </row>
    <row r="32" spans="1:21" x14ac:dyDescent="0.3">
      <c r="A32" s="333"/>
      <c r="B32" s="334"/>
      <c r="C32" s="334"/>
      <c r="D32" s="179" t="s">
        <v>73</v>
      </c>
      <c r="E32" s="167"/>
      <c r="F32" s="167"/>
      <c r="G32" s="167"/>
      <c r="H32" s="168"/>
      <c r="I32" s="7"/>
      <c r="J32" s="168"/>
      <c r="K32" s="168"/>
      <c r="L32" s="168"/>
      <c r="M32" s="168"/>
      <c r="N32" s="168"/>
      <c r="O32" s="168"/>
      <c r="P32" s="168"/>
      <c r="Q32" s="168"/>
      <c r="R32" s="168"/>
      <c r="S32" s="191">
        <f t="shared" si="2"/>
        <v>0</v>
      </c>
      <c r="U32" s="155">
        <f t="shared" si="3"/>
        <v>0</v>
      </c>
    </row>
    <row r="33" spans="1:23" x14ac:dyDescent="0.3">
      <c r="A33" s="333"/>
      <c r="B33" s="334"/>
      <c r="C33" s="334"/>
      <c r="D33" s="224" t="s">
        <v>38</v>
      </c>
      <c r="E33" s="232">
        <v>1396.454</v>
      </c>
      <c r="F33" s="232">
        <v>1506.8409999999999</v>
      </c>
      <c r="G33" s="232">
        <v>1476.425</v>
      </c>
      <c r="H33" s="7">
        <v>1819.36</v>
      </c>
      <c r="I33" s="7">
        <v>1752.3489999999999</v>
      </c>
      <c r="J33" s="7">
        <v>1774.2329999999999</v>
      </c>
      <c r="K33" s="7">
        <v>1555.248</v>
      </c>
      <c r="L33" s="7">
        <v>1645.4380000000001</v>
      </c>
      <c r="M33" s="7">
        <v>3246.9189999999999</v>
      </c>
      <c r="N33" s="7">
        <v>3794.547</v>
      </c>
      <c r="O33" s="7">
        <f>'пр 2 к ПП2'!H16</f>
        <v>4757.0588900000002</v>
      </c>
      <c r="P33" s="7">
        <f>'пр 2 к ПП2'!I16</f>
        <v>3435.7438900000002</v>
      </c>
      <c r="Q33" s="7">
        <f>'пр 2 к ПП2'!J16</f>
        <v>2475.52</v>
      </c>
      <c r="R33" s="7">
        <f>'пр 2 к ПП2'!K16</f>
        <v>2475.52</v>
      </c>
      <c r="S33" s="191">
        <f t="shared" si="2"/>
        <v>8386.7838900000006</v>
      </c>
      <c r="U33" s="155">
        <f t="shared" si="3"/>
        <v>28160.61678</v>
      </c>
      <c r="W33" s="28">
        <v>1206256</v>
      </c>
    </row>
    <row r="34" spans="1:23" ht="32.25" x14ac:dyDescent="0.3">
      <c r="A34" s="333"/>
      <c r="B34" s="334"/>
      <c r="C34" s="334"/>
      <c r="D34" s="193" t="s">
        <v>74</v>
      </c>
      <c r="E34" s="170"/>
      <c r="F34" s="170"/>
      <c r="G34" s="170"/>
      <c r="H34" s="168"/>
      <c r="I34" s="7"/>
      <c r="J34" s="168"/>
      <c r="K34" s="168"/>
      <c r="L34" s="168"/>
      <c r="M34" s="168"/>
      <c r="N34" s="168"/>
      <c r="O34" s="168"/>
      <c r="P34" s="168"/>
      <c r="Q34" s="168"/>
      <c r="R34" s="168"/>
      <c r="S34" s="191">
        <f t="shared" si="2"/>
        <v>0</v>
      </c>
      <c r="U34" s="155">
        <f t="shared" si="3"/>
        <v>0</v>
      </c>
    </row>
    <row r="35" spans="1:23" x14ac:dyDescent="0.3">
      <c r="A35" s="333"/>
      <c r="B35" s="334"/>
      <c r="C35" s="334"/>
      <c r="D35" s="179" t="s">
        <v>20</v>
      </c>
      <c r="E35" s="167"/>
      <c r="F35" s="167"/>
      <c r="G35" s="167"/>
      <c r="H35" s="168"/>
      <c r="I35" s="7"/>
      <c r="J35" s="168"/>
      <c r="K35" s="168"/>
      <c r="L35" s="168"/>
      <c r="M35" s="168"/>
      <c r="N35" s="168"/>
      <c r="O35" s="168"/>
      <c r="P35" s="168"/>
      <c r="Q35" s="168"/>
      <c r="R35" s="168"/>
      <c r="S35" s="191">
        <f t="shared" si="2"/>
        <v>0</v>
      </c>
      <c r="U35" s="155">
        <f t="shared" si="3"/>
        <v>0</v>
      </c>
    </row>
    <row r="36" spans="1:23" s="36" customFormat="1" x14ac:dyDescent="0.3">
      <c r="A36" s="338" t="s">
        <v>64</v>
      </c>
      <c r="B36" s="335" t="s">
        <v>68</v>
      </c>
      <c r="C36" s="335" t="str">
        <f>'пр 10 к МП'!C27</f>
        <v>Обеспечение населения Туруханского района печным отоплением</v>
      </c>
      <c r="D36" s="190" t="s">
        <v>35</v>
      </c>
      <c r="E36" s="195">
        <f>E40</f>
        <v>3000</v>
      </c>
      <c r="F36" s="195">
        <f>F40</f>
        <v>0</v>
      </c>
      <c r="G36" s="195">
        <f>G40</f>
        <v>374.101</v>
      </c>
      <c r="H36" s="191">
        <f>SUM(H37:H42)</f>
        <v>3000</v>
      </c>
      <c r="I36" s="231">
        <f>SUM(I37:I42)</f>
        <v>0</v>
      </c>
      <c r="J36" s="191">
        <f>SUM(J37:J42)</f>
        <v>0</v>
      </c>
      <c r="K36" s="191">
        <f>SUM(K37:K42)</f>
        <v>400</v>
      </c>
      <c r="L36" s="191">
        <f>SUM(L37:L42)</f>
        <v>400</v>
      </c>
      <c r="M36" s="191">
        <f t="shared" ref="M36:R36" si="20">M40</f>
        <v>0</v>
      </c>
      <c r="N36" s="191">
        <f t="shared" si="20"/>
        <v>0</v>
      </c>
      <c r="O36" s="191">
        <f t="shared" si="20"/>
        <v>0</v>
      </c>
      <c r="P36" s="191">
        <f t="shared" si="20"/>
        <v>400</v>
      </c>
      <c r="Q36" s="191">
        <f t="shared" si="20"/>
        <v>400</v>
      </c>
      <c r="R36" s="191">
        <f t="shared" si="20"/>
        <v>400</v>
      </c>
      <c r="S36" s="191">
        <f t="shared" si="2"/>
        <v>1200</v>
      </c>
      <c r="T36" s="35"/>
      <c r="U36" s="156">
        <f t="shared" si="3"/>
        <v>7574.1010000000006</v>
      </c>
    </row>
    <row r="37" spans="1:23" s="36" customFormat="1" x14ac:dyDescent="0.3">
      <c r="A37" s="339"/>
      <c r="B37" s="336"/>
      <c r="C37" s="336"/>
      <c r="D37" s="179" t="s">
        <v>19</v>
      </c>
      <c r="E37" s="167"/>
      <c r="F37" s="167"/>
      <c r="G37" s="167"/>
      <c r="H37" s="168"/>
      <c r="I37" s="7"/>
      <c r="J37" s="168"/>
      <c r="K37" s="168"/>
      <c r="L37" s="168"/>
      <c r="M37" s="168"/>
      <c r="N37" s="168"/>
      <c r="O37" s="168"/>
      <c r="P37" s="168"/>
      <c r="Q37" s="168"/>
      <c r="R37" s="168"/>
      <c r="S37" s="191">
        <f t="shared" si="2"/>
        <v>0</v>
      </c>
      <c r="U37" s="155">
        <f t="shared" si="3"/>
        <v>0</v>
      </c>
    </row>
    <row r="38" spans="1:23" s="36" customFormat="1" x14ac:dyDescent="0.3">
      <c r="A38" s="339"/>
      <c r="B38" s="336"/>
      <c r="C38" s="336"/>
      <c r="D38" s="192" t="s">
        <v>72</v>
      </c>
      <c r="E38" s="169"/>
      <c r="F38" s="169"/>
      <c r="G38" s="169"/>
      <c r="H38" s="168"/>
      <c r="I38" s="7"/>
      <c r="J38" s="168"/>
      <c r="K38" s="168"/>
      <c r="L38" s="168"/>
      <c r="M38" s="168"/>
      <c r="N38" s="168"/>
      <c r="O38" s="168"/>
      <c r="P38" s="168"/>
      <c r="Q38" s="168"/>
      <c r="R38" s="168"/>
      <c r="S38" s="191">
        <f t="shared" si="2"/>
        <v>0</v>
      </c>
      <c r="U38" s="155">
        <f t="shared" si="3"/>
        <v>0</v>
      </c>
    </row>
    <row r="39" spans="1:23" s="36" customFormat="1" x14ac:dyDescent="0.3">
      <c r="A39" s="339"/>
      <c r="B39" s="336"/>
      <c r="C39" s="336"/>
      <c r="D39" s="179" t="s">
        <v>73</v>
      </c>
      <c r="E39" s="167"/>
      <c r="F39" s="167"/>
      <c r="G39" s="167"/>
      <c r="H39" s="168"/>
      <c r="I39" s="7"/>
      <c r="J39" s="168"/>
      <c r="K39" s="168"/>
      <c r="L39" s="168"/>
      <c r="M39" s="168"/>
      <c r="N39" s="168"/>
      <c r="O39" s="168"/>
      <c r="P39" s="168"/>
      <c r="Q39" s="168"/>
      <c r="R39" s="168"/>
      <c r="S39" s="191">
        <f t="shared" si="2"/>
        <v>0</v>
      </c>
      <c r="U39" s="155">
        <f t="shared" si="3"/>
        <v>0</v>
      </c>
    </row>
    <row r="40" spans="1:23" s="36" customFormat="1" x14ac:dyDescent="0.3">
      <c r="A40" s="339"/>
      <c r="B40" s="336"/>
      <c r="C40" s="336"/>
      <c r="D40" s="224" t="s">
        <v>38</v>
      </c>
      <c r="E40" s="232">
        <v>3000</v>
      </c>
      <c r="F40" s="232">
        <v>0</v>
      </c>
      <c r="G40" s="232">
        <v>374.101</v>
      </c>
      <c r="H40" s="7">
        <v>3000</v>
      </c>
      <c r="I40" s="7">
        <v>0</v>
      </c>
      <c r="J40" s="7">
        <v>0</v>
      </c>
      <c r="K40" s="7">
        <v>400</v>
      </c>
      <c r="L40" s="7">
        <v>400</v>
      </c>
      <c r="M40" s="7">
        <v>0</v>
      </c>
      <c r="N40" s="7">
        <v>0</v>
      </c>
      <c r="O40" s="7">
        <v>0</v>
      </c>
      <c r="P40" s="7">
        <v>400</v>
      </c>
      <c r="Q40" s="7">
        <v>400</v>
      </c>
      <c r="R40" s="7">
        <v>400</v>
      </c>
      <c r="S40" s="191">
        <f t="shared" si="2"/>
        <v>1200</v>
      </c>
      <c r="U40" s="155">
        <f t="shared" si="3"/>
        <v>7574.1010000000006</v>
      </c>
    </row>
    <row r="41" spans="1:23" s="36" customFormat="1" ht="32.25" x14ac:dyDescent="0.3">
      <c r="A41" s="339"/>
      <c r="B41" s="336"/>
      <c r="C41" s="336"/>
      <c r="D41" s="193" t="s">
        <v>74</v>
      </c>
      <c r="E41" s="170"/>
      <c r="F41" s="170"/>
      <c r="G41" s="170"/>
      <c r="H41" s="168"/>
      <c r="I41" s="7"/>
      <c r="J41" s="168"/>
      <c r="K41" s="168"/>
      <c r="L41" s="168"/>
      <c r="M41" s="168"/>
      <c r="N41" s="168"/>
      <c r="O41" s="168"/>
      <c r="P41" s="168"/>
      <c r="Q41" s="168"/>
      <c r="R41" s="168"/>
      <c r="S41" s="191">
        <f t="shared" si="2"/>
        <v>0</v>
      </c>
      <c r="U41" s="155">
        <f t="shared" si="3"/>
        <v>0</v>
      </c>
    </row>
    <row r="42" spans="1:23" s="36" customFormat="1" x14ac:dyDescent="0.3">
      <c r="A42" s="340"/>
      <c r="B42" s="337"/>
      <c r="C42" s="337"/>
      <c r="D42" s="179" t="s">
        <v>20</v>
      </c>
      <c r="E42" s="167"/>
      <c r="F42" s="167"/>
      <c r="G42" s="167"/>
      <c r="H42" s="168"/>
      <c r="I42" s="7"/>
      <c r="J42" s="168"/>
      <c r="K42" s="168"/>
      <c r="L42" s="168"/>
      <c r="M42" s="168"/>
      <c r="N42" s="168"/>
      <c r="O42" s="168"/>
      <c r="P42" s="168"/>
      <c r="Q42" s="168"/>
      <c r="R42" s="168"/>
      <c r="S42" s="191">
        <f t="shared" si="2"/>
        <v>0</v>
      </c>
      <c r="U42" s="155">
        <f t="shared" si="3"/>
        <v>0</v>
      </c>
    </row>
    <row r="43" spans="1:23" x14ac:dyDescent="0.3">
      <c r="A43" s="333" t="s">
        <v>65</v>
      </c>
      <c r="B43" s="334" t="s">
        <v>69</v>
      </c>
      <c r="C43" s="334" t="str">
        <f>'пр 10 к МП'!C30</f>
        <v>Обеспечение условий реализации программы и прочие мероприятия</v>
      </c>
      <c r="D43" s="66" t="s">
        <v>35</v>
      </c>
      <c r="E43" s="233">
        <f>E45+E46+E47</f>
        <v>42679.47</v>
      </c>
      <c r="F43" s="233">
        <f>F45+F46+F47</f>
        <v>45280.864999999998</v>
      </c>
      <c r="G43" s="233">
        <f>G45+G46+G47</f>
        <v>51217.816000000006</v>
      </c>
      <c r="H43" s="231">
        <f>SUM(H44:H49)</f>
        <v>52860.439999999995</v>
      </c>
      <c r="I43" s="231">
        <f>SUM(I44:I49)</f>
        <v>65858.660999999993</v>
      </c>
      <c r="J43" s="231">
        <f>SUM(J44:J49)</f>
        <v>75848.611999999994</v>
      </c>
      <c r="K43" s="231">
        <f>SUM(K44:K49)</f>
        <v>77210.04800000001</v>
      </c>
      <c r="L43" s="231">
        <f>SUM(L44:L49)</f>
        <v>83532.343999999997</v>
      </c>
      <c r="M43" s="231">
        <v>93578.028999999995</v>
      </c>
      <c r="N43" s="231">
        <f>N45+N46+N47</f>
        <v>105151.889</v>
      </c>
      <c r="O43" s="231">
        <f t="shared" ref="O43:R43" si="21">O45+O46+O47</f>
        <v>107979.68212000001</v>
      </c>
      <c r="P43" s="231">
        <f t="shared" si="21"/>
        <v>96147.582999999999</v>
      </c>
      <c r="Q43" s="231">
        <f t="shared" ref="Q43" si="22">Q45+Q46+Q47</f>
        <v>96147.582999999999</v>
      </c>
      <c r="R43" s="231">
        <f t="shared" si="21"/>
        <v>96147.582999999999</v>
      </c>
      <c r="S43" s="191">
        <f t="shared" si="2"/>
        <v>288442.74900000001</v>
      </c>
      <c r="U43" s="156">
        <f t="shared" si="3"/>
        <v>897345.43912</v>
      </c>
    </row>
    <row r="44" spans="1:23" x14ac:dyDescent="0.3">
      <c r="A44" s="333"/>
      <c r="B44" s="334"/>
      <c r="C44" s="334"/>
      <c r="D44" s="224" t="s">
        <v>19</v>
      </c>
      <c r="E44" s="232"/>
      <c r="F44" s="232"/>
      <c r="G44" s="232"/>
      <c r="H44" s="7"/>
      <c r="I44" s="7"/>
      <c r="J44" s="7"/>
      <c r="K44" s="7"/>
      <c r="L44" s="7"/>
      <c r="M44" s="7"/>
      <c r="N44" s="7"/>
      <c r="O44" s="7"/>
      <c r="P44" s="7"/>
      <c r="Q44" s="7"/>
      <c r="R44" s="7"/>
      <c r="S44" s="191">
        <f t="shared" si="2"/>
        <v>0</v>
      </c>
      <c r="U44" s="155">
        <f t="shared" si="3"/>
        <v>0</v>
      </c>
    </row>
    <row r="45" spans="1:23" x14ac:dyDescent="0.3">
      <c r="A45" s="333"/>
      <c r="B45" s="334"/>
      <c r="C45" s="334"/>
      <c r="D45" s="234" t="s">
        <v>72</v>
      </c>
      <c r="E45" s="235">
        <v>170.14500000000001</v>
      </c>
      <c r="F45" s="235">
        <v>196.83</v>
      </c>
      <c r="G45" s="235">
        <v>1582.75</v>
      </c>
      <c r="H45" s="7">
        <v>1416.8</v>
      </c>
      <c r="I45" s="7">
        <v>0</v>
      </c>
      <c r="J45" s="7">
        <v>3334.2</v>
      </c>
      <c r="K45" s="7">
        <v>3334.2</v>
      </c>
      <c r="L45" s="7">
        <v>3334.2</v>
      </c>
      <c r="M45" s="7">
        <v>3197.2</v>
      </c>
      <c r="N45" s="7">
        <v>3307.1</v>
      </c>
      <c r="O45" s="7">
        <v>3127.2</v>
      </c>
      <c r="P45" s="7">
        <v>0</v>
      </c>
      <c r="Q45" s="7">
        <v>0</v>
      </c>
      <c r="R45" s="7">
        <v>0</v>
      </c>
      <c r="S45" s="191">
        <f t="shared" si="2"/>
        <v>0</v>
      </c>
      <c r="U45" s="155">
        <f t="shared" si="3"/>
        <v>23000.625</v>
      </c>
    </row>
    <row r="46" spans="1:23" x14ac:dyDescent="0.3">
      <c r="A46" s="333"/>
      <c r="B46" s="334"/>
      <c r="C46" s="334"/>
      <c r="D46" s="224" t="s">
        <v>73</v>
      </c>
      <c r="E46" s="232">
        <v>14693.853999999999</v>
      </c>
      <c r="F46" s="232">
        <v>15653.073</v>
      </c>
      <c r="G46" s="232">
        <v>16222.482</v>
      </c>
      <c r="H46" s="7">
        <v>16527.439999999999</v>
      </c>
      <c r="I46" s="7">
        <v>29163.29</v>
      </c>
      <c r="J46" s="7">
        <v>30574.338</v>
      </c>
      <c r="K46" s="7">
        <v>30523.232</v>
      </c>
      <c r="L46" s="7">
        <v>32872</v>
      </c>
      <c r="M46" s="7">
        <v>33652</v>
      </c>
      <c r="N46" s="7">
        <v>37651.4</v>
      </c>
      <c r="O46" s="7">
        <f>'пр 2 к ПП4'!H20+'пр 2 к ПП4'!H21+'пр 2 к ПП4'!H22+'пр 2 к ПП4'!H23+'пр 2 к ПП4'!H24+'пр 2 к ПП4'!H25+'пр 2 к ПП4'!H26+'пр 2 к ПП4'!H27+'пр 2 к ПП4'!H28+'пр 2 к ПП4'!H29+'пр 2 к ПП4'!H30+'пр 2 к ПП4'!H31+'пр 2 к ПП4'!H32+'пр 2 к ПП4'!H33+'пр 2 к ПП4'!H34+'пр 2 к ПП4'!H35+'пр 2 к ПП4'!H36+'пр 2 к ПП4'!H37+'пр 2 к ПП4'!H38+'пр 2 к ПП4'!H39+'пр 2 к ПП4'!H40+'пр 2 к ПП4'!H41-'пр 11 к МП'!O45</f>
        <v>42191.299840000007</v>
      </c>
      <c r="P46" s="7">
        <f>'пр 2 к ПП4'!I20+'пр 2 к ПП4'!I21+'пр 2 к ПП4'!I22+'пр 2 к ПП4'!I23+'пр 2 к ПП4'!I24+'пр 2 к ПП4'!I25+'пр 2 к ПП4'!I26+'пр 2 к ПП4'!I27+'пр 2 к ПП4'!I28+'пр 2 к ПП4'!I29+'пр 2 к ПП4'!I30+'пр 2 к ПП4'!I31+'пр 2 к ПП4'!I32+'пр 2 к ПП4'!I33+'пр 2 к ПП4'!I34+'пр 2 к ПП4'!I35+'пр 2 к ПП4'!I36+'пр 2 к ПП4'!I37+'пр 2 к ПП4'!I38+'пр 2 к ПП4'!I39+'пр 2 к ПП4'!I40+'пр 2 к ПП4'!I41</f>
        <v>43052.4</v>
      </c>
      <c r="Q46" s="7">
        <f>'пр 2 к ПП4'!J20+'пр 2 к ПП4'!J21+'пр 2 к ПП4'!J22+'пр 2 к ПП4'!J23+'пр 2 к ПП4'!J24+'пр 2 к ПП4'!J25+'пр 2 к ПП4'!J26+'пр 2 к ПП4'!J27+'пр 2 к ПП4'!J28+'пр 2 к ПП4'!J29+'пр 2 к ПП4'!J30+'пр 2 к ПП4'!J31+'пр 2 к ПП4'!J32+'пр 2 к ПП4'!J33+'пр 2 к ПП4'!J34+'пр 2 к ПП4'!J35+'пр 2 к ПП4'!J36+'пр 2 к ПП4'!J37+'пр 2 к ПП4'!J38+'пр 2 к ПП4'!J39+'пр 2 к ПП4'!J40+'пр 2 к ПП4'!J41</f>
        <v>43052.4</v>
      </c>
      <c r="R46" s="7">
        <f>'пр 2 к ПП4'!K20+'пр 2 к ПП4'!K21+'пр 2 к ПП4'!K22+'пр 2 к ПП4'!K23+'пр 2 к ПП4'!K24+'пр 2 к ПП4'!K25+'пр 2 к ПП4'!K26+'пр 2 к ПП4'!K27+'пр 2 к ПП4'!K28+'пр 2 к ПП4'!K29+'пр 2 к ПП4'!K30+'пр 2 к ПП4'!K31+'пр 2 к ПП4'!K32+'пр 2 к ПП4'!K33+'пр 2 к ПП4'!K34+'пр 2 к ПП4'!K35+'пр 2 к ПП4'!K36+'пр 2 к ПП4'!K37+'пр 2 к ПП4'!K38+'пр 2 к ПП4'!K39+'пр 2 к ПП4'!K40+'пр 2 к ПП4'!K41</f>
        <v>43052.4</v>
      </c>
      <c r="S46" s="191">
        <f t="shared" si="2"/>
        <v>129157.20000000001</v>
      </c>
      <c r="U46" s="155">
        <f t="shared" si="3"/>
        <v>342776.80884000001</v>
      </c>
    </row>
    <row r="47" spans="1:23" x14ac:dyDescent="0.3">
      <c r="A47" s="333"/>
      <c r="B47" s="334"/>
      <c r="C47" s="334"/>
      <c r="D47" s="224" t="s">
        <v>38</v>
      </c>
      <c r="E47" s="232">
        <v>27815.471000000001</v>
      </c>
      <c r="F47" s="232">
        <v>29430.962</v>
      </c>
      <c r="G47" s="232">
        <v>33412.584000000003</v>
      </c>
      <c r="H47" s="7">
        <v>34916.199999999997</v>
      </c>
      <c r="I47" s="7">
        <v>36695.370999999999</v>
      </c>
      <c r="J47" s="7">
        <v>41940.074000000001</v>
      </c>
      <c r="K47" s="7">
        <v>43352.616000000002</v>
      </c>
      <c r="L47" s="7">
        <v>47326.144</v>
      </c>
      <c r="M47" s="7">
        <v>59792.440999999999</v>
      </c>
      <c r="N47" s="7">
        <v>64193.389000000003</v>
      </c>
      <c r="O47" s="7">
        <f>'пр 2 к ПП4'!H11+'пр 2 к ПП4'!H12+'пр 2 к ПП4'!H13+'пр 2 к ПП4'!H14+'пр 2 к ПП4'!H15+'пр 2 к ПП4'!H18+'пр 2 к ПП4'!H19+'пр 2 к ПП4'!H16+'пр 2 к ПП4'!H17</f>
        <v>62661.182280000001</v>
      </c>
      <c r="P47" s="7">
        <f>'пр 2 к ПП4'!I11+'пр 2 к ПП4'!I12+'пр 2 к ПП4'!I13+'пр 2 к ПП4'!I14+'пр 2 к ПП4'!I15+'пр 2 к ПП4'!I16+'пр 2 к ПП4'!I17+'пр 2 к ПП4'!I18+'пр 2 к ПП4'!I19</f>
        <v>53095.182999999997</v>
      </c>
      <c r="Q47" s="7">
        <f>'пр 2 к ПП4'!J11+'пр 2 к ПП4'!J12+'пр 2 к ПП4'!J13+'пр 2 к ПП4'!J14+'пр 2 к ПП4'!J15+'пр 2 к ПП4'!J16+'пр 2 к ПП4'!J17+'пр 2 к ПП4'!J18+'пр 2 к ПП4'!J19</f>
        <v>53095.182999999997</v>
      </c>
      <c r="R47" s="7">
        <f>'пр 2 к ПП4'!K11+'пр 2 к ПП4'!K12+'пр 2 к ПП4'!K13+'пр 2 к ПП4'!K14+'пр 2 к ПП4'!K15+'пр 2 к ПП4'!K16+'пр 2 к ПП4'!K17+'пр 2 к ПП4'!K18+'пр 2 к ПП4'!K19</f>
        <v>53095.182999999997</v>
      </c>
      <c r="S47" s="191">
        <f t="shared" si="2"/>
        <v>159285.549</v>
      </c>
      <c r="U47" s="155">
        <f t="shared" si="3"/>
        <v>534631.61728000001</v>
      </c>
    </row>
    <row r="48" spans="1:23" ht="32.25" x14ac:dyDescent="0.3">
      <c r="A48" s="333"/>
      <c r="B48" s="334"/>
      <c r="C48" s="334"/>
      <c r="D48" s="193" t="s">
        <v>74</v>
      </c>
      <c r="E48" s="170"/>
      <c r="F48" s="170"/>
      <c r="G48" s="170"/>
      <c r="H48" s="168"/>
      <c r="I48" s="7"/>
      <c r="J48" s="168"/>
      <c r="K48" s="168"/>
      <c r="L48" s="168"/>
      <c r="M48" s="168"/>
      <c r="N48" s="168"/>
      <c r="O48" s="168"/>
      <c r="P48" s="168"/>
      <c r="Q48" s="168"/>
      <c r="R48" s="168"/>
      <c r="S48" s="191">
        <f t="shared" si="2"/>
        <v>0</v>
      </c>
      <c r="U48" s="155">
        <f t="shared" si="3"/>
        <v>0</v>
      </c>
    </row>
    <row r="49" spans="1:21" x14ac:dyDescent="0.3">
      <c r="A49" s="333"/>
      <c r="B49" s="334"/>
      <c r="C49" s="334"/>
      <c r="D49" s="179" t="s">
        <v>20</v>
      </c>
      <c r="E49" s="167"/>
      <c r="F49" s="167"/>
      <c r="G49" s="167"/>
      <c r="H49" s="168"/>
      <c r="I49" s="7"/>
      <c r="J49" s="168"/>
      <c r="K49" s="168"/>
      <c r="L49" s="168"/>
      <c r="M49" s="168"/>
      <c r="N49" s="168"/>
      <c r="O49" s="168"/>
      <c r="P49" s="168"/>
      <c r="Q49" s="168"/>
      <c r="R49" s="168"/>
      <c r="S49" s="191">
        <f t="shared" si="2"/>
        <v>0</v>
      </c>
      <c r="U49" s="155">
        <f t="shared" si="3"/>
        <v>0</v>
      </c>
    </row>
    <row r="50" spans="1:21" ht="18.75" customHeight="1" x14ac:dyDescent="0.3">
      <c r="A50" s="333" t="s">
        <v>155</v>
      </c>
      <c r="B50" s="334" t="s">
        <v>224</v>
      </c>
      <c r="C50" s="335" t="s">
        <v>248</v>
      </c>
      <c r="D50" s="190" t="s">
        <v>35</v>
      </c>
      <c r="E50" s="195">
        <f t="shared" ref="E50:R50" si="23">E52+E53+E54</f>
        <v>0</v>
      </c>
      <c r="F50" s="195">
        <f t="shared" si="23"/>
        <v>0</v>
      </c>
      <c r="G50" s="195">
        <f t="shared" si="23"/>
        <v>0</v>
      </c>
      <c r="H50" s="191">
        <f>H52+H53+H54+H55+H56</f>
        <v>0</v>
      </c>
      <c r="I50" s="231">
        <f>I52+I53+I54+I55+I56</f>
        <v>0</v>
      </c>
      <c r="J50" s="191">
        <f>J52+J53+J54+J55+J56</f>
        <v>0</v>
      </c>
      <c r="K50" s="191">
        <f>K52+K53+K54+K55+K56</f>
        <v>543.625</v>
      </c>
      <c r="L50" s="191">
        <f>L52+L53+L54+L55+L56</f>
        <v>543.625</v>
      </c>
      <c r="M50" s="191">
        <f t="shared" ref="M50" si="24">M52+M53+M54</f>
        <v>543.625</v>
      </c>
      <c r="N50" s="191">
        <f t="shared" si="23"/>
        <v>543.625</v>
      </c>
      <c r="O50" s="191">
        <f t="shared" si="23"/>
        <v>543.625</v>
      </c>
      <c r="P50" s="191">
        <f t="shared" si="23"/>
        <v>543.625</v>
      </c>
      <c r="Q50" s="191">
        <f t="shared" ref="Q50" si="25">Q52+Q53+Q54</f>
        <v>543.625</v>
      </c>
      <c r="R50" s="191">
        <f t="shared" si="23"/>
        <v>543.625</v>
      </c>
      <c r="S50" s="191">
        <f t="shared" si="2"/>
        <v>1630.875</v>
      </c>
      <c r="U50" s="156">
        <f t="shared" si="3"/>
        <v>3261.75</v>
      </c>
    </row>
    <row r="51" spans="1:21" x14ac:dyDescent="0.3">
      <c r="A51" s="333"/>
      <c r="B51" s="334"/>
      <c r="C51" s="336"/>
      <c r="D51" s="179" t="s">
        <v>19</v>
      </c>
      <c r="E51" s="167"/>
      <c r="F51" s="167"/>
      <c r="G51" s="167"/>
      <c r="H51" s="168"/>
      <c r="I51" s="7"/>
      <c r="J51" s="168"/>
      <c r="K51" s="168"/>
      <c r="L51" s="168"/>
      <c r="M51" s="168"/>
      <c r="N51" s="168"/>
      <c r="O51" s="168"/>
      <c r="P51" s="168"/>
      <c r="Q51" s="168"/>
      <c r="R51" s="168"/>
      <c r="S51" s="191">
        <f t="shared" si="2"/>
        <v>0</v>
      </c>
      <c r="U51" s="155">
        <f t="shared" si="3"/>
        <v>0</v>
      </c>
    </row>
    <row r="52" spans="1:21" x14ac:dyDescent="0.3">
      <c r="A52" s="333"/>
      <c r="B52" s="334"/>
      <c r="C52" s="336"/>
      <c r="D52" s="192" t="s">
        <v>72</v>
      </c>
      <c r="E52" s="169"/>
      <c r="F52" s="169"/>
      <c r="G52" s="169"/>
      <c r="H52" s="168"/>
      <c r="I52" s="7"/>
      <c r="J52" s="168"/>
      <c r="K52" s="168"/>
      <c r="L52" s="168"/>
      <c r="M52" s="168"/>
      <c r="N52" s="168"/>
      <c r="O52" s="168"/>
      <c r="P52" s="168"/>
      <c r="Q52" s="168"/>
      <c r="R52" s="168"/>
      <c r="S52" s="191">
        <f t="shared" si="2"/>
        <v>0</v>
      </c>
      <c r="U52" s="155">
        <f t="shared" si="3"/>
        <v>0</v>
      </c>
    </row>
    <row r="53" spans="1:21" x14ac:dyDescent="0.3">
      <c r="A53" s="333"/>
      <c r="B53" s="334"/>
      <c r="C53" s="336"/>
      <c r="D53" s="179" t="s">
        <v>73</v>
      </c>
      <c r="E53" s="167"/>
      <c r="F53" s="167"/>
      <c r="G53" s="167"/>
      <c r="H53" s="168"/>
      <c r="I53" s="7"/>
      <c r="J53" s="168"/>
      <c r="K53" s="168"/>
      <c r="L53" s="168"/>
      <c r="M53" s="168"/>
      <c r="N53" s="168"/>
      <c r="O53" s="168"/>
      <c r="P53" s="168"/>
      <c r="Q53" s="168"/>
      <c r="R53" s="168"/>
      <c r="S53" s="191">
        <f t="shared" si="2"/>
        <v>0</v>
      </c>
      <c r="U53" s="155">
        <f t="shared" si="3"/>
        <v>0</v>
      </c>
    </row>
    <row r="54" spans="1:21" x14ac:dyDescent="0.3">
      <c r="A54" s="333"/>
      <c r="B54" s="334"/>
      <c r="C54" s="336"/>
      <c r="D54" s="179" t="s">
        <v>38</v>
      </c>
      <c r="E54" s="167">
        <v>0</v>
      </c>
      <c r="F54" s="167">
        <v>0</v>
      </c>
      <c r="G54" s="167">
        <v>0</v>
      </c>
      <c r="H54" s="168">
        <v>0</v>
      </c>
      <c r="I54" s="7">
        <v>0</v>
      </c>
      <c r="J54" s="168">
        <v>0</v>
      </c>
      <c r="K54" s="168">
        <v>543.625</v>
      </c>
      <c r="L54" s="168">
        <v>543.625</v>
      </c>
      <c r="M54" s="168">
        <v>543.625</v>
      </c>
      <c r="N54" s="168">
        <v>543.625</v>
      </c>
      <c r="O54" s="168">
        <v>543.625</v>
      </c>
      <c r="P54" s="168">
        <v>543.625</v>
      </c>
      <c r="Q54" s="168">
        <v>543.625</v>
      </c>
      <c r="R54" s="168">
        <v>543.625</v>
      </c>
      <c r="S54" s="191">
        <f t="shared" si="2"/>
        <v>1630.875</v>
      </c>
      <c r="U54" s="155">
        <f t="shared" si="3"/>
        <v>3261.75</v>
      </c>
    </row>
    <row r="55" spans="1:21" ht="32.25" x14ac:dyDescent="0.3">
      <c r="A55" s="333"/>
      <c r="B55" s="334"/>
      <c r="C55" s="336"/>
      <c r="D55" s="193" t="s">
        <v>74</v>
      </c>
      <c r="E55" s="170"/>
      <c r="F55" s="170"/>
      <c r="G55" s="170"/>
      <c r="H55" s="168"/>
      <c r="I55" s="7"/>
      <c r="J55" s="168"/>
      <c r="K55" s="168"/>
      <c r="L55" s="168"/>
      <c r="M55" s="168"/>
      <c r="N55" s="168"/>
      <c r="O55" s="168"/>
      <c r="P55" s="168"/>
      <c r="Q55" s="168"/>
      <c r="R55" s="168"/>
      <c r="S55" s="191">
        <f t="shared" si="2"/>
        <v>0</v>
      </c>
      <c r="U55" s="155">
        <f t="shared" si="3"/>
        <v>0</v>
      </c>
    </row>
    <row r="56" spans="1:21" x14ac:dyDescent="0.3">
      <c r="A56" s="333"/>
      <c r="B56" s="334"/>
      <c r="C56" s="337"/>
      <c r="D56" s="179" t="s">
        <v>20</v>
      </c>
      <c r="E56" s="167"/>
      <c r="F56" s="167"/>
      <c r="G56" s="167"/>
      <c r="H56" s="168"/>
      <c r="I56" s="7"/>
      <c r="J56" s="168"/>
      <c r="K56" s="168"/>
      <c r="L56" s="168"/>
      <c r="M56" s="168"/>
      <c r="N56" s="168"/>
      <c r="O56" s="168"/>
      <c r="P56" s="168"/>
      <c r="Q56" s="168"/>
      <c r="R56" s="168"/>
      <c r="S56" s="191">
        <f t="shared" si="2"/>
        <v>0</v>
      </c>
      <c r="U56" s="155">
        <f t="shared" si="3"/>
        <v>0</v>
      </c>
    </row>
    <row r="57" spans="1:21" x14ac:dyDescent="0.3">
      <c r="A57" s="338" t="s">
        <v>156</v>
      </c>
      <c r="B57" s="334" t="s">
        <v>224</v>
      </c>
      <c r="C57" s="341" t="s">
        <v>249</v>
      </c>
      <c r="D57" s="190" t="s">
        <v>35</v>
      </c>
      <c r="E57" s="195">
        <f>E59+E60+E61</f>
        <v>0</v>
      </c>
      <c r="F57" s="195">
        <f>F59+F60+F61</f>
        <v>0</v>
      </c>
      <c r="G57" s="195">
        <f>G59+G60+G61</f>
        <v>0</v>
      </c>
      <c r="H57" s="191">
        <f>H59+H60+H61+H62+H63</f>
        <v>0</v>
      </c>
      <c r="I57" s="231">
        <f>I59+I60+I61+I62+I63</f>
        <v>0</v>
      </c>
      <c r="J57" s="191">
        <f>J59+J60+J61+J62+J63</f>
        <v>0</v>
      </c>
      <c r="K57" s="191">
        <f>K59+K60+K61+K62+K63</f>
        <v>0</v>
      </c>
      <c r="L57" s="191">
        <f>L59+L60+L61+L62+L63</f>
        <v>0</v>
      </c>
      <c r="M57" s="191">
        <v>100</v>
      </c>
      <c r="N57" s="191">
        <v>100</v>
      </c>
      <c r="O57" s="191">
        <f>O59+O60+O61</f>
        <v>100</v>
      </c>
      <c r="P57" s="191">
        <f>P59+P60+P61</f>
        <v>100</v>
      </c>
      <c r="Q57" s="191">
        <f>Q59+Q60+Q61</f>
        <v>100</v>
      </c>
      <c r="R57" s="191">
        <f>R59+R60+R61</f>
        <v>0</v>
      </c>
      <c r="S57" s="191">
        <f t="shared" si="2"/>
        <v>200</v>
      </c>
      <c r="U57" s="156">
        <f t="shared" ref="U57:U70" si="26">SUM(E57:P57)</f>
        <v>400</v>
      </c>
    </row>
    <row r="58" spans="1:21" x14ac:dyDescent="0.3">
      <c r="A58" s="339"/>
      <c r="B58" s="334"/>
      <c r="C58" s="342"/>
      <c r="D58" s="179" t="s">
        <v>19</v>
      </c>
      <c r="E58" s="167"/>
      <c r="F58" s="167"/>
      <c r="G58" s="167"/>
      <c r="H58" s="168"/>
      <c r="I58" s="7"/>
      <c r="J58" s="168"/>
      <c r="K58" s="168"/>
      <c r="L58" s="168"/>
      <c r="M58" s="168"/>
      <c r="N58" s="168"/>
      <c r="O58" s="168"/>
      <c r="P58" s="168"/>
      <c r="Q58" s="168"/>
      <c r="R58" s="168"/>
      <c r="S58" s="191">
        <f t="shared" si="2"/>
        <v>0</v>
      </c>
      <c r="U58" s="155">
        <f t="shared" si="26"/>
        <v>0</v>
      </c>
    </row>
    <row r="59" spans="1:21" x14ac:dyDescent="0.3">
      <c r="A59" s="339"/>
      <c r="B59" s="334"/>
      <c r="C59" s="342"/>
      <c r="D59" s="192" t="s">
        <v>72</v>
      </c>
      <c r="E59" s="169"/>
      <c r="F59" s="169"/>
      <c r="G59" s="169"/>
      <c r="H59" s="168"/>
      <c r="I59" s="7"/>
      <c r="J59" s="168"/>
      <c r="K59" s="168"/>
      <c r="L59" s="168"/>
      <c r="M59" s="168"/>
      <c r="N59" s="168"/>
      <c r="O59" s="168"/>
      <c r="P59" s="168"/>
      <c r="Q59" s="168"/>
      <c r="R59" s="168"/>
      <c r="S59" s="191">
        <f t="shared" si="2"/>
        <v>0</v>
      </c>
      <c r="U59" s="155">
        <f t="shared" si="26"/>
        <v>0</v>
      </c>
    </row>
    <row r="60" spans="1:21" x14ac:dyDescent="0.3">
      <c r="A60" s="339"/>
      <c r="B60" s="334"/>
      <c r="C60" s="342"/>
      <c r="D60" s="179" t="s">
        <v>73</v>
      </c>
      <c r="E60" s="167"/>
      <c r="F60" s="167"/>
      <c r="G60" s="167"/>
      <c r="H60" s="168"/>
      <c r="I60" s="7"/>
      <c r="J60" s="168"/>
      <c r="K60" s="168"/>
      <c r="L60" s="168"/>
      <c r="M60" s="168"/>
      <c r="N60" s="168"/>
      <c r="O60" s="168"/>
      <c r="P60" s="168"/>
      <c r="Q60" s="168"/>
      <c r="R60" s="168"/>
      <c r="S60" s="191">
        <f t="shared" si="2"/>
        <v>0</v>
      </c>
      <c r="U60" s="155">
        <f t="shared" si="26"/>
        <v>0</v>
      </c>
    </row>
    <row r="61" spans="1:21" x14ac:dyDescent="0.3">
      <c r="A61" s="339"/>
      <c r="B61" s="334"/>
      <c r="C61" s="342"/>
      <c r="D61" s="179" t="s">
        <v>38</v>
      </c>
      <c r="E61" s="167">
        <v>0</v>
      </c>
      <c r="F61" s="167">
        <v>0</v>
      </c>
      <c r="G61" s="167">
        <v>0</v>
      </c>
      <c r="H61" s="168">
        <v>0</v>
      </c>
      <c r="I61" s="7">
        <v>0</v>
      </c>
      <c r="J61" s="168">
        <v>0</v>
      </c>
      <c r="K61" s="168">
        <v>0</v>
      </c>
      <c r="L61" s="168">
        <v>0</v>
      </c>
      <c r="M61" s="168">
        <v>100</v>
      </c>
      <c r="N61" s="168">
        <v>100</v>
      </c>
      <c r="O61" s="168">
        <v>100</v>
      </c>
      <c r="P61" s="168">
        <v>100</v>
      </c>
      <c r="Q61" s="168">
        <v>100</v>
      </c>
      <c r="R61" s="168">
        <v>0</v>
      </c>
      <c r="S61" s="191">
        <f t="shared" si="2"/>
        <v>200</v>
      </c>
      <c r="U61" s="155">
        <f t="shared" si="26"/>
        <v>400</v>
      </c>
    </row>
    <row r="62" spans="1:21" ht="32.25" x14ac:dyDescent="0.3">
      <c r="A62" s="339"/>
      <c r="B62" s="334"/>
      <c r="C62" s="342"/>
      <c r="D62" s="193" t="s">
        <v>74</v>
      </c>
      <c r="E62" s="170"/>
      <c r="F62" s="170"/>
      <c r="G62" s="170"/>
      <c r="H62" s="168"/>
      <c r="I62" s="7"/>
      <c r="J62" s="168"/>
      <c r="K62" s="168"/>
      <c r="L62" s="168"/>
      <c r="M62" s="168"/>
      <c r="N62" s="168"/>
      <c r="O62" s="168"/>
      <c r="P62" s="168"/>
      <c r="Q62" s="168"/>
      <c r="R62" s="168"/>
      <c r="S62" s="191">
        <f t="shared" si="2"/>
        <v>0</v>
      </c>
      <c r="U62" s="155">
        <f t="shared" si="26"/>
        <v>0</v>
      </c>
    </row>
    <row r="63" spans="1:21" ht="33.75" customHeight="1" x14ac:dyDescent="0.3">
      <c r="A63" s="340"/>
      <c r="B63" s="334"/>
      <c r="C63" s="343"/>
      <c r="D63" s="179" t="s">
        <v>20</v>
      </c>
      <c r="E63" s="167"/>
      <c r="F63" s="167"/>
      <c r="G63" s="167"/>
      <c r="H63" s="168"/>
      <c r="I63" s="7"/>
      <c r="J63" s="168"/>
      <c r="K63" s="168"/>
      <c r="L63" s="168"/>
      <c r="M63" s="168"/>
      <c r="N63" s="168"/>
      <c r="O63" s="168"/>
      <c r="P63" s="168"/>
      <c r="Q63" s="168"/>
      <c r="R63" s="168"/>
      <c r="S63" s="191">
        <f t="shared" si="2"/>
        <v>0</v>
      </c>
      <c r="U63" s="155">
        <f t="shared" si="26"/>
        <v>0</v>
      </c>
    </row>
    <row r="64" spans="1:21" ht="18.75" customHeight="1" x14ac:dyDescent="0.3">
      <c r="A64" s="333" t="s">
        <v>157</v>
      </c>
      <c r="B64" s="334" t="s">
        <v>224</v>
      </c>
      <c r="C64" s="335" t="s">
        <v>258</v>
      </c>
      <c r="D64" s="190" t="s">
        <v>35</v>
      </c>
      <c r="E64" s="195">
        <f>E66+E67+E68</f>
        <v>0</v>
      </c>
      <c r="F64" s="195">
        <f>F66+F67+F68</f>
        <v>0</v>
      </c>
      <c r="G64" s="195">
        <f>G66+G67+G68</f>
        <v>0</v>
      </c>
      <c r="H64" s="191">
        <f>H66+H67+H68+H69+H70</f>
        <v>0</v>
      </c>
      <c r="I64" s="231">
        <f>I66+I67+I68+I69+I70</f>
        <v>0</v>
      </c>
      <c r="J64" s="191">
        <f>J66+J67+J68+J69+J70</f>
        <v>0</v>
      </c>
      <c r="K64" s="191">
        <f>K66+K67+K68+K69+K70</f>
        <v>0</v>
      </c>
      <c r="L64" s="191">
        <f>L66+L67+L68+L69+L70</f>
        <v>730.65</v>
      </c>
      <c r="M64" s="191">
        <f t="shared" ref="M64:R64" si="27">M66+M67+M68</f>
        <v>2001.297</v>
      </c>
      <c r="N64" s="191">
        <f t="shared" si="27"/>
        <v>4347.1499999999996</v>
      </c>
      <c r="O64" s="191">
        <f t="shared" si="27"/>
        <v>2700</v>
      </c>
      <c r="P64" s="191">
        <f t="shared" si="27"/>
        <v>0</v>
      </c>
      <c r="Q64" s="191">
        <f t="shared" si="27"/>
        <v>0</v>
      </c>
      <c r="R64" s="191">
        <f t="shared" si="27"/>
        <v>0</v>
      </c>
      <c r="S64" s="191">
        <f t="shared" si="2"/>
        <v>0</v>
      </c>
      <c r="U64" s="156">
        <f t="shared" si="26"/>
        <v>9779.0969999999998</v>
      </c>
    </row>
    <row r="65" spans="1:21" x14ac:dyDescent="0.3">
      <c r="A65" s="333"/>
      <c r="B65" s="334"/>
      <c r="C65" s="336"/>
      <c r="D65" s="179" t="s">
        <v>19</v>
      </c>
      <c r="E65" s="167"/>
      <c r="F65" s="167"/>
      <c r="G65" s="167"/>
      <c r="H65" s="168"/>
      <c r="I65" s="7"/>
      <c r="J65" s="168"/>
      <c r="K65" s="168"/>
      <c r="L65" s="168"/>
      <c r="M65" s="168"/>
      <c r="N65" s="168"/>
      <c r="O65" s="168"/>
      <c r="P65" s="168"/>
      <c r="Q65" s="168"/>
      <c r="R65" s="168"/>
      <c r="S65" s="191">
        <f t="shared" si="2"/>
        <v>0</v>
      </c>
      <c r="U65" s="155">
        <f t="shared" si="26"/>
        <v>0</v>
      </c>
    </row>
    <row r="66" spans="1:21" x14ac:dyDescent="0.3">
      <c r="A66" s="333"/>
      <c r="B66" s="334"/>
      <c r="C66" s="336"/>
      <c r="D66" s="192" t="s">
        <v>72</v>
      </c>
      <c r="E66" s="169"/>
      <c r="F66" s="169"/>
      <c r="G66" s="169"/>
      <c r="H66" s="168"/>
      <c r="I66" s="7"/>
      <c r="J66" s="168"/>
      <c r="K66" s="168"/>
      <c r="L66" s="168"/>
      <c r="M66" s="168"/>
      <c r="N66" s="168"/>
      <c r="O66" s="168"/>
      <c r="P66" s="168"/>
      <c r="Q66" s="168"/>
      <c r="R66" s="168"/>
      <c r="S66" s="191">
        <f t="shared" si="2"/>
        <v>0</v>
      </c>
      <c r="U66" s="155">
        <f t="shared" si="26"/>
        <v>0</v>
      </c>
    </row>
    <row r="67" spans="1:21" x14ac:dyDescent="0.3">
      <c r="A67" s="333"/>
      <c r="B67" s="334"/>
      <c r="C67" s="336"/>
      <c r="D67" s="179" t="s">
        <v>73</v>
      </c>
      <c r="E67" s="167"/>
      <c r="F67" s="167"/>
      <c r="G67" s="167"/>
      <c r="H67" s="168"/>
      <c r="I67" s="7"/>
      <c r="J67" s="168"/>
      <c r="K67" s="168"/>
      <c r="L67" s="168"/>
      <c r="M67" s="168"/>
      <c r="N67" s="168"/>
      <c r="O67" s="168"/>
      <c r="P67" s="168"/>
      <c r="Q67" s="168"/>
      <c r="R67" s="168"/>
      <c r="S67" s="191">
        <f t="shared" si="2"/>
        <v>0</v>
      </c>
      <c r="U67" s="155">
        <f t="shared" si="26"/>
        <v>0</v>
      </c>
    </row>
    <row r="68" spans="1:21" x14ac:dyDescent="0.3">
      <c r="A68" s="333"/>
      <c r="B68" s="334"/>
      <c r="C68" s="336"/>
      <c r="D68" s="179" t="s">
        <v>38</v>
      </c>
      <c r="E68" s="167">
        <v>0</v>
      </c>
      <c r="F68" s="167">
        <v>0</v>
      </c>
      <c r="G68" s="167">
        <v>0</v>
      </c>
      <c r="H68" s="168">
        <v>0</v>
      </c>
      <c r="I68" s="7">
        <v>0</v>
      </c>
      <c r="J68" s="168">
        <v>0</v>
      </c>
      <c r="K68" s="168">
        <v>0</v>
      </c>
      <c r="L68" s="168">
        <v>730.65</v>
      </c>
      <c r="M68" s="168">
        <v>2001.297</v>
      </c>
      <c r="N68" s="168">
        <v>4347.1499999999996</v>
      </c>
      <c r="O68" s="168">
        <f>'пр 8 к ОМ'!I20</f>
        <v>2700</v>
      </c>
      <c r="P68" s="168">
        <f>'пр 8 к ОМ'!J20</f>
        <v>0</v>
      </c>
      <c r="Q68" s="168">
        <f>'пр 8 к ОМ'!J20</f>
        <v>0</v>
      </c>
      <c r="R68" s="168">
        <f>'пр 8 к ОМ'!L20</f>
        <v>0</v>
      </c>
      <c r="S68" s="191">
        <f t="shared" si="2"/>
        <v>0</v>
      </c>
      <c r="U68" s="155">
        <f t="shared" si="26"/>
        <v>9779.0969999999998</v>
      </c>
    </row>
    <row r="69" spans="1:21" ht="32.25" x14ac:dyDescent="0.3">
      <c r="A69" s="333"/>
      <c r="B69" s="334"/>
      <c r="C69" s="336"/>
      <c r="D69" s="193" t="s">
        <v>74</v>
      </c>
      <c r="E69" s="170"/>
      <c r="F69" s="170"/>
      <c r="G69" s="170"/>
      <c r="H69" s="168"/>
      <c r="I69" s="7"/>
      <c r="J69" s="168"/>
      <c r="K69" s="168"/>
      <c r="L69" s="168"/>
      <c r="M69" s="168"/>
      <c r="N69" s="168"/>
      <c r="O69" s="168"/>
      <c r="P69" s="168"/>
      <c r="Q69" s="168"/>
      <c r="R69" s="168"/>
      <c r="S69" s="191">
        <f t="shared" si="2"/>
        <v>0</v>
      </c>
      <c r="U69" s="155">
        <f t="shared" si="26"/>
        <v>0</v>
      </c>
    </row>
    <row r="70" spans="1:21" x14ac:dyDescent="0.3">
      <c r="A70" s="333"/>
      <c r="B70" s="334"/>
      <c r="C70" s="337"/>
      <c r="D70" s="179" t="s">
        <v>20</v>
      </c>
      <c r="E70" s="167"/>
      <c r="F70" s="167"/>
      <c r="G70" s="167"/>
      <c r="H70" s="168"/>
      <c r="I70" s="7"/>
      <c r="J70" s="168"/>
      <c r="K70" s="168"/>
      <c r="L70" s="168"/>
      <c r="M70" s="168"/>
      <c r="N70" s="168"/>
      <c r="O70" s="168"/>
      <c r="P70" s="168"/>
      <c r="Q70" s="168"/>
      <c r="R70" s="168"/>
      <c r="S70" s="191">
        <f>O70+P70+R70</f>
        <v>0</v>
      </c>
      <c r="U70" s="155">
        <f t="shared" si="26"/>
        <v>0</v>
      </c>
    </row>
  </sheetData>
  <mergeCells count="35">
    <mergeCell ref="A64:A70"/>
    <mergeCell ref="B64:B70"/>
    <mergeCell ref="C64:C70"/>
    <mergeCell ref="A57:A63"/>
    <mergeCell ref="B57:B63"/>
    <mergeCell ref="C57:C63"/>
    <mergeCell ref="O2:S2"/>
    <mergeCell ref="A9:S9"/>
    <mergeCell ref="B22:B28"/>
    <mergeCell ref="C22:C28"/>
    <mergeCell ref="A12:A13"/>
    <mergeCell ref="B12:B13"/>
    <mergeCell ref="C12:C13"/>
    <mergeCell ref="A5:S5"/>
    <mergeCell ref="A6:S6"/>
    <mergeCell ref="A7:S7"/>
    <mergeCell ref="A8:S8"/>
    <mergeCell ref="A10:S10"/>
    <mergeCell ref="C36:C42"/>
    <mergeCell ref="B36:B42"/>
    <mergeCell ref="S12:S13"/>
    <mergeCell ref="A15:A21"/>
    <mergeCell ref="B15:B21"/>
    <mergeCell ref="C15:C21"/>
    <mergeCell ref="A29:A35"/>
    <mergeCell ref="C29:C35"/>
    <mergeCell ref="B29:B35"/>
    <mergeCell ref="D12:D13"/>
    <mergeCell ref="A36:A42"/>
    <mergeCell ref="A50:A56"/>
    <mergeCell ref="B50:B56"/>
    <mergeCell ref="C50:C56"/>
    <mergeCell ref="A43:A49"/>
    <mergeCell ref="B43:B49"/>
    <mergeCell ref="C43:C49"/>
  </mergeCells>
  <pageMargins left="0.78740157480314965" right="0.78740157480314965" top="1.1811023622047245" bottom="0.39370078740157483" header="0.31496062992125984" footer="0.31496062992125984"/>
  <pageSetup paperSize="9" scale="57" fitToHeight="2" orientation="landscape" r:id="rId1"/>
  <rowBreaks count="1" manualBreakCount="1">
    <brk id="3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18</vt:i4>
      </vt:variant>
    </vt:vector>
  </HeadingPairs>
  <TitlesOfParts>
    <vt:vector size="32"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 Windows</cp:lastModifiedBy>
  <cp:lastPrinted>2024-11-14T10:27:50Z</cp:lastPrinted>
  <dcterms:created xsi:type="dcterms:W3CDTF">2016-10-20T04:37:12Z</dcterms:created>
  <dcterms:modified xsi:type="dcterms:W3CDTF">2024-11-14T10:29:21Z</dcterms:modified>
</cp:coreProperties>
</file>