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8800" windowHeight="12330"/>
  </bookViews>
  <sheets>
    <sheet name="сессия июнь" sheetId="1" r:id="rId1"/>
    <sheet name="Лист2" sheetId="2" r:id="rId2"/>
    <sheet name="Лист3" sheetId="3" r:id="rId3"/>
  </sheets>
  <definedNames>
    <definedName name="_GoBack" localSheetId="0">'сессия июнь'!#REF!</definedName>
  </definedNames>
  <calcPr calcId="125725"/>
</workbook>
</file>

<file path=xl/calcChain.xml><?xml version="1.0" encoding="utf-8"?>
<calcChain xmlns="http://schemas.openxmlformats.org/spreadsheetml/2006/main">
  <c r="Q343" i="1"/>
  <c r="Q328"/>
  <c r="Q313"/>
  <c r="Q303"/>
  <c r="Q288"/>
  <c r="Q273"/>
  <c r="Q254"/>
  <c r="Q239"/>
  <c r="Q224"/>
  <c r="Q213"/>
  <c r="Q198"/>
  <c r="Q188"/>
  <c r="Q173"/>
  <c r="Q158"/>
  <c r="Q141"/>
  <c r="Q126"/>
  <c r="Q116"/>
  <c r="Q101"/>
  <c r="Q86"/>
  <c r="Q74"/>
  <c r="Q59"/>
  <c r="Q44"/>
  <c r="Q34"/>
  <c r="Q19"/>
  <c r="Q2"/>
  <c r="Q58"/>
  <c r="Q57"/>
  <c r="Q16" s="1"/>
  <c r="Q41"/>
  <c r="Q31"/>
  <c r="Q32"/>
  <c r="Q33"/>
  <c r="Q30"/>
  <c r="Q80"/>
  <c r="J80"/>
  <c r="I80"/>
  <c r="Q72"/>
  <c r="J72"/>
  <c r="I72"/>
  <c r="J57"/>
  <c r="I57"/>
  <c r="J42"/>
  <c r="I42"/>
  <c r="J32"/>
  <c r="I32"/>
  <c r="I16"/>
  <c r="J16" s="1"/>
  <c r="Q287"/>
  <c r="Q286"/>
  <c r="O286" s="1"/>
  <c r="Q238"/>
  <c r="Q237"/>
  <c r="Q172"/>
  <c r="Q171"/>
  <c r="Q100"/>
  <c r="Q17" l="1"/>
  <c r="Q282"/>
  <c r="Q281"/>
  <c r="O281" s="1"/>
  <c r="O282"/>
  <c r="Q284"/>
  <c r="Q20"/>
  <c r="Q280"/>
  <c r="O280" s="1"/>
  <c r="Q283"/>
  <c r="O283" s="1"/>
  <c r="O287"/>
  <c r="Q279"/>
  <c r="O279" s="1"/>
  <c r="Q278"/>
  <c r="O278" s="1"/>
  <c r="Q277"/>
  <c r="O277" s="1"/>
  <c r="Q276"/>
  <c r="O276" s="1"/>
  <c r="Q275"/>
  <c r="O275" s="1"/>
  <c r="Q274"/>
  <c r="O274" s="1"/>
  <c r="Q226"/>
  <c r="Q227"/>
  <c r="Q228"/>
  <c r="Q229"/>
  <c r="Q230"/>
  <c r="Q231"/>
  <c r="Q232"/>
  <c r="Q233"/>
  <c r="Q234"/>
  <c r="Q235"/>
  <c r="Q236"/>
  <c r="Q225"/>
  <c r="Q166"/>
  <c r="Q165"/>
  <c r="Q167"/>
  <c r="Q168"/>
  <c r="Q169"/>
  <c r="Q170"/>
  <c r="Q164"/>
  <c r="Q163"/>
  <c r="Q162"/>
  <c r="Q161"/>
  <c r="Q160"/>
  <c r="Q159"/>
  <c r="Q97"/>
  <c r="Q96"/>
  <c r="Q95"/>
  <c r="Q94"/>
  <c r="Q93"/>
  <c r="Q99"/>
  <c r="Q92"/>
  <c r="Q91"/>
  <c r="Q90"/>
  <c r="Q89"/>
  <c r="Q88"/>
  <c r="Q87"/>
  <c r="Q81"/>
  <c r="Q79"/>
  <c r="Q15" s="1"/>
  <c r="Q77"/>
  <c r="Q76"/>
  <c r="Q75"/>
  <c r="Q73"/>
  <c r="Q71"/>
  <c r="Q70"/>
  <c r="Q69"/>
  <c r="Q68"/>
  <c r="Q67"/>
  <c r="Q66"/>
  <c r="Q65"/>
  <c r="Q64"/>
  <c r="Q63"/>
  <c r="Q62"/>
  <c r="Q61"/>
  <c r="Q60"/>
  <c r="Q56"/>
  <c r="Q55"/>
  <c r="Q54"/>
  <c r="Q53"/>
  <c r="Q52"/>
  <c r="Q51"/>
  <c r="Q50"/>
  <c r="Q49"/>
  <c r="Q48"/>
  <c r="Q47"/>
  <c r="Q46"/>
  <c r="Q45"/>
  <c r="Q43"/>
  <c r="Q40"/>
  <c r="Q39"/>
  <c r="Q38"/>
  <c r="Q37"/>
  <c r="Q36"/>
  <c r="Q35"/>
  <c r="Q29"/>
  <c r="Q28"/>
  <c r="Q27"/>
  <c r="Q26"/>
  <c r="Q25"/>
  <c r="Q24"/>
  <c r="Q8" s="1"/>
  <c r="Q23"/>
  <c r="Q22"/>
  <c r="Q21"/>
  <c r="I20"/>
  <c r="I300"/>
  <c r="I285" s="1"/>
  <c r="I98"/>
  <c r="I113"/>
  <c r="I299"/>
  <c r="I284" s="1"/>
  <c r="I112"/>
  <c r="I97"/>
  <c r="Q14" l="1"/>
  <c r="Q285"/>
  <c r="O285" s="1"/>
  <c r="Q12"/>
  <c r="Q4"/>
  <c r="Q6"/>
  <c r="Q10"/>
  <c r="Q98"/>
  <c r="Q5"/>
  <c r="Q9"/>
  <c r="Q13"/>
  <c r="O284"/>
  <c r="Q7"/>
  <c r="Q11"/>
  <c r="I169"/>
  <c r="I158" s="1"/>
  <c r="I76" l="1"/>
  <c r="I77"/>
  <c r="J77" s="1"/>
  <c r="I78"/>
  <c r="J78" s="1"/>
  <c r="I79"/>
  <c r="J79" s="1"/>
  <c r="I81"/>
  <c r="J81" s="1"/>
  <c r="I75"/>
  <c r="J75" s="1"/>
  <c r="I67"/>
  <c r="J67" s="1"/>
  <c r="I68"/>
  <c r="J68" s="1"/>
  <c r="I69"/>
  <c r="J69" s="1"/>
  <c r="I70"/>
  <c r="J70" s="1"/>
  <c r="I71"/>
  <c r="J71" s="1"/>
  <c r="I73"/>
  <c r="J73" s="1"/>
  <c r="I66"/>
  <c r="J66" s="1"/>
  <c r="I65"/>
  <c r="J65" s="1"/>
  <c r="I64"/>
  <c r="I61"/>
  <c r="J61" s="1"/>
  <c r="I62"/>
  <c r="J62" s="1"/>
  <c r="I63"/>
  <c r="I60"/>
  <c r="J60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I54"/>
  <c r="J54" s="1"/>
  <c r="I55"/>
  <c r="J55" s="1"/>
  <c r="I56"/>
  <c r="J56" s="1"/>
  <c r="I58"/>
  <c r="J58" s="1"/>
  <c r="I45"/>
  <c r="J45" s="1"/>
  <c r="I36"/>
  <c r="J36" s="1"/>
  <c r="I37"/>
  <c r="J37" s="1"/>
  <c r="I38"/>
  <c r="J38" s="1"/>
  <c r="I39"/>
  <c r="J39" s="1"/>
  <c r="I40"/>
  <c r="J40" s="1"/>
  <c r="I41"/>
  <c r="J41" s="1"/>
  <c r="I43"/>
  <c r="J43" s="1"/>
  <c r="I35"/>
  <c r="J35" s="1"/>
  <c r="I27"/>
  <c r="J27" s="1"/>
  <c r="I21"/>
  <c r="J21" s="1"/>
  <c r="I22"/>
  <c r="J22" s="1"/>
  <c r="I23"/>
  <c r="J23" s="1"/>
  <c r="I24"/>
  <c r="J24" s="1"/>
  <c r="I25"/>
  <c r="J25" s="1"/>
  <c r="I26"/>
  <c r="J26" s="1"/>
  <c r="I28"/>
  <c r="J28" s="1"/>
  <c r="I29"/>
  <c r="J29" s="1"/>
  <c r="I30"/>
  <c r="J30" s="1"/>
  <c r="I31"/>
  <c r="J31" s="1"/>
  <c r="I33"/>
  <c r="I343"/>
  <c r="I328"/>
  <c r="I313"/>
  <c r="I303"/>
  <c r="I288"/>
  <c r="I273"/>
  <c r="M274" s="1"/>
  <c r="I254"/>
  <c r="I239"/>
  <c r="I224"/>
  <c r="I213"/>
  <c r="I198"/>
  <c r="I188"/>
  <c r="I173"/>
  <c r="I141"/>
  <c r="I126"/>
  <c r="I116"/>
  <c r="I101"/>
  <c r="I86"/>
  <c r="B273"/>
  <c r="B224"/>
  <c r="B158"/>
  <c r="B101"/>
  <c r="B343"/>
  <c r="B328"/>
  <c r="B313"/>
  <c r="B303"/>
  <c r="B288"/>
  <c r="B239"/>
  <c r="B254"/>
  <c r="B213"/>
  <c r="B198"/>
  <c r="B188"/>
  <c r="B173"/>
  <c r="B141"/>
  <c r="B126"/>
  <c r="B116"/>
  <c r="B86"/>
  <c r="B74"/>
  <c r="B59"/>
  <c r="B44"/>
  <c r="B34"/>
  <c r="B19"/>
  <c r="B2"/>
  <c r="I17" l="1"/>
  <c r="J17" s="1"/>
  <c r="I74"/>
  <c r="I13"/>
  <c r="J13" s="1"/>
  <c r="J76"/>
  <c r="J33"/>
  <c r="I12"/>
  <c r="J12" s="1"/>
  <c r="I7"/>
  <c r="J7" s="1"/>
  <c r="J63"/>
  <c r="I19"/>
  <c r="J20"/>
  <c r="J53"/>
  <c r="I8"/>
  <c r="J8" s="1"/>
  <c r="J64"/>
  <c r="I15"/>
  <c r="J15" s="1"/>
  <c r="I11"/>
  <c r="J11" s="1"/>
  <c r="I9"/>
  <c r="J9" s="1"/>
  <c r="I5"/>
  <c r="J5" s="1"/>
  <c r="I6"/>
  <c r="J6" s="1"/>
  <c r="I59"/>
  <c r="I44"/>
  <c r="I14"/>
  <c r="J14" s="1"/>
  <c r="I10"/>
  <c r="J10" s="1"/>
  <c r="I34"/>
  <c r="I4"/>
  <c r="J4" l="1"/>
  <c r="I2"/>
</calcChain>
</file>

<file path=xl/sharedStrings.xml><?xml version="1.0" encoding="utf-8"?>
<sst xmlns="http://schemas.openxmlformats.org/spreadsheetml/2006/main" count="90" uniqueCount="17">
  <si>
    <t xml:space="preserve">Общий объем финансирования Программы составляет           </t>
  </si>
  <si>
    <t>в том числе:</t>
  </si>
  <si>
    <t>Культурное наследие:</t>
  </si>
  <si>
    <t xml:space="preserve">Общий объем финансирования подпрограммы </t>
  </si>
  <si>
    <t>Искусство и народное творчество</t>
  </si>
  <si>
    <t>Архив</t>
  </si>
  <si>
    <t>Общий объем финансирования подпрограммы</t>
  </si>
  <si>
    <t>Обеспечение условий реализации программы и прочие мероприятия</t>
  </si>
  <si>
    <t>районный бюджет</t>
  </si>
  <si>
    <t>поселения</t>
  </si>
  <si>
    <t>краевой</t>
  </si>
  <si>
    <t>федеральный</t>
  </si>
  <si>
    <t>Ванкор</t>
  </si>
  <si>
    <t>Районный</t>
  </si>
  <si>
    <t>Краевой</t>
  </si>
  <si>
    <t>переданные</t>
  </si>
  <si>
    <t xml:space="preserve">2025-2027 Общий объем финансирования Программы составляет           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</si>
</sst>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1F497D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1F497D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horizontal="justify"/>
    </xf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justify"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4" fontId="3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justify" vertical="top" wrapText="1"/>
    </xf>
    <xf numFmtId="164" fontId="1" fillId="0" borderId="4" xfId="0" applyNumberFormat="1" applyFont="1" applyBorder="1" applyAlignment="1">
      <alignment horizontal="left" wrapText="1"/>
    </xf>
    <xf numFmtId="0" fontId="1" fillId="0" borderId="1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4" fontId="6" fillId="0" borderId="9" xfId="0" applyNumberFormat="1" applyFont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0" fillId="0" borderId="8" xfId="0" applyBorder="1"/>
    <xf numFmtId="164" fontId="1" fillId="0" borderId="2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justify"/>
    </xf>
    <xf numFmtId="0" fontId="0" fillId="0" borderId="7" xfId="0" applyBorder="1"/>
    <xf numFmtId="0" fontId="6" fillId="0" borderId="4" xfId="0" applyFont="1" applyBorder="1" applyAlignment="1">
      <alignment horizontal="justify" vertical="top" wrapText="1"/>
    </xf>
    <xf numFmtId="164" fontId="1" fillId="0" borderId="6" xfId="0" applyNumberFormat="1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wrapText="1"/>
    </xf>
    <xf numFmtId="164" fontId="6" fillId="0" borderId="4" xfId="0" applyNumberFormat="1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top" wrapText="1"/>
    </xf>
    <xf numFmtId="164" fontId="6" fillId="0" borderId="3" xfId="0" applyNumberFormat="1" applyFont="1" applyBorder="1" applyAlignment="1">
      <alignment horizontal="justify" vertical="center" wrapText="1"/>
    </xf>
    <xf numFmtId="0" fontId="1" fillId="0" borderId="12" xfId="0" applyFont="1" applyBorder="1" applyAlignment="1">
      <alignment horizontal="left" vertical="top" wrapText="1"/>
    </xf>
    <xf numFmtId="164" fontId="0" fillId="0" borderId="0" xfId="0" applyNumberFormat="1"/>
    <xf numFmtId="4" fontId="0" fillId="0" borderId="0" xfId="0" applyNumberFormat="1"/>
    <xf numFmtId="164" fontId="4" fillId="0" borderId="4" xfId="0" applyNumberFormat="1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vertical="top" wrapText="1"/>
    </xf>
    <xf numFmtId="164" fontId="7" fillId="0" borderId="4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164" fontId="0" fillId="0" borderId="7" xfId="0" applyNumberFormat="1" applyBorder="1"/>
    <xf numFmtId="164" fontId="1" fillId="0" borderId="6" xfId="0" applyNumberFormat="1" applyFont="1" applyBorder="1" applyAlignment="1">
      <alignment horizontal="justify" vertical="top" wrapText="1"/>
    </xf>
    <xf numFmtId="164" fontId="1" fillId="0" borderId="0" xfId="0" applyNumberFormat="1" applyFont="1" applyBorder="1" applyAlignment="1">
      <alignment horizontal="justify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5" borderId="0" xfId="0" applyFill="1"/>
    <xf numFmtId="164" fontId="3" fillId="5" borderId="4" xfId="0" applyNumberFormat="1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64" fontId="3" fillId="3" borderId="4" xfId="0" applyNumberFormat="1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vertical="top" wrapText="1"/>
    </xf>
    <xf numFmtId="164" fontId="6" fillId="5" borderId="9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wrapText="1"/>
    </xf>
    <xf numFmtId="164" fontId="1" fillId="5" borderId="4" xfId="0" applyNumberFormat="1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justify" vertical="top" wrapText="1"/>
    </xf>
    <xf numFmtId="164" fontId="1" fillId="5" borderId="2" xfId="0" applyNumberFormat="1" applyFont="1" applyFill="1" applyBorder="1" applyAlignment="1">
      <alignment horizontal="left" vertical="top" wrapText="1"/>
    </xf>
    <xf numFmtId="164" fontId="1" fillId="5" borderId="0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64" fontId="1" fillId="3" borderId="6" xfId="0" applyNumberFormat="1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wrapText="1"/>
    </xf>
    <xf numFmtId="164" fontId="6" fillId="5" borderId="3" xfId="0" applyNumberFormat="1" applyFont="1" applyFill="1" applyBorder="1" applyAlignment="1">
      <alignment horizontal="left" vertical="top" wrapText="1"/>
    </xf>
    <xf numFmtId="164" fontId="6" fillId="5" borderId="3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82</xdr:row>
      <xdr:rowOff>885825</xdr:rowOff>
    </xdr:from>
    <xdr:to>
      <xdr:col>9</xdr:col>
      <xdr:colOff>57150</xdr:colOff>
      <xdr:row>82</xdr:row>
      <xdr:rowOff>1181100</xdr:rowOff>
    </xdr:to>
    <xdr:sp macro="" textlink="">
      <xdr:nvSpPr>
        <xdr:cNvPr id="1026" name="Надпись 2"/>
        <xdr:cNvSpPr txBox="1">
          <a:spLocks noChangeArrowheads="1"/>
        </xdr:cNvSpPr>
      </xdr:nvSpPr>
      <xdr:spPr bwMode="auto">
        <a:xfrm>
          <a:off x="5819775" y="112671225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8</xdr:col>
      <xdr:colOff>295275</xdr:colOff>
      <xdr:row>155</xdr:row>
      <xdr:rowOff>942975</xdr:rowOff>
    </xdr:from>
    <xdr:to>
      <xdr:col>9</xdr:col>
      <xdr:colOff>19050</xdr:colOff>
      <xdr:row>156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781675" y="214541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5210175</xdr:colOff>
      <xdr:row>80</xdr:row>
      <xdr:rowOff>876300</xdr:rowOff>
    </xdr:from>
    <xdr:to>
      <xdr:col>1</xdr:col>
      <xdr:colOff>5543550</xdr:colOff>
      <xdr:row>80</xdr:row>
      <xdr:rowOff>1171575</xdr:rowOff>
    </xdr:to>
    <xdr:sp macro="" textlink="">
      <xdr:nvSpPr>
        <xdr:cNvPr id="1028" name="Надпись 2"/>
        <xdr:cNvSpPr txBox="1">
          <a:spLocks noChangeArrowheads="1"/>
        </xdr:cNvSpPr>
      </xdr:nvSpPr>
      <xdr:spPr bwMode="auto">
        <a:xfrm>
          <a:off x="5819775" y="961263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5172075</xdr:colOff>
      <xdr:row>155</xdr:row>
      <xdr:rowOff>0</xdr:rowOff>
    </xdr:from>
    <xdr:to>
      <xdr:col>1</xdr:col>
      <xdr:colOff>5505450</xdr:colOff>
      <xdr:row>155</xdr:row>
      <xdr:rowOff>38100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781675" y="198758175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8</xdr:col>
      <xdr:colOff>5210175</xdr:colOff>
      <xdr:row>80</xdr:row>
      <xdr:rowOff>876300</xdr:rowOff>
    </xdr:from>
    <xdr:to>
      <xdr:col>8</xdr:col>
      <xdr:colOff>5543550</xdr:colOff>
      <xdr:row>80</xdr:row>
      <xdr:rowOff>1171575</xdr:rowOff>
    </xdr:to>
    <xdr:sp macro="" textlink="">
      <xdr:nvSpPr>
        <xdr:cNvPr id="8" name="Надпись 2"/>
        <xdr:cNvSpPr txBox="1">
          <a:spLocks noChangeArrowheads="1"/>
        </xdr:cNvSpPr>
      </xdr:nvSpPr>
      <xdr:spPr bwMode="auto">
        <a:xfrm>
          <a:off x="4371975" y="19164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8</xdr:col>
      <xdr:colOff>5172075</xdr:colOff>
      <xdr:row>155</xdr:row>
      <xdr:rowOff>0</xdr:rowOff>
    </xdr:from>
    <xdr:to>
      <xdr:col>8</xdr:col>
      <xdr:colOff>5505450</xdr:colOff>
      <xdr:row>155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4371975" y="379380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16</xdr:col>
      <xdr:colOff>333375</xdr:colOff>
      <xdr:row>82</xdr:row>
      <xdr:rowOff>885825</xdr:rowOff>
    </xdr:from>
    <xdr:to>
      <xdr:col>17</xdr:col>
      <xdr:colOff>0</xdr:colOff>
      <xdr:row>82</xdr:row>
      <xdr:rowOff>1181100</xdr:rowOff>
    </xdr:to>
    <xdr:sp macro="" textlink="">
      <xdr:nvSpPr>
        <xdr:cNvPr id="10" name="Надпись 2"/>
        <xdr:cNvSpPr txBox="1">
          <a:spLocks noChangeArrowheads="1"/>
        </xdr:cNvSpPr>
      </xdr:nvSpPr>
      <xdr:spPr bwMode="auto">
        <a:xfrm>
          <a:off x="7648575" y="18973800"/>
          <a:ext cx="1009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16</xdr:col>
      <xdr:colOff>295275</xdr:colOff>
      <xdr:row>155</xdr:row>
      <xdr:rowOff>942975</xdr:rowOff>
    </xdr:from>
    <xdr:to>
      <xdr:col>17</xdr:col>
      <xdr:colOff>0</xdr:colOff>
      <xdr:row>156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7610475" y="35947350"/>
          <a:ext cx="1009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16</xdr:col>
      <xdr:colOff>5210175</xdr:colOff>
      <xdr:row>80</xdr:row>
      <xdr:rowOff>876300</xdr:rowOff>
    </xdr:from>
    <xdr:to>
      <xdr:col>16</xdr:col>
      <xdr:colOff>5543550</xdr:colOff>
      <xdr:row>80</xdr:row>
      <xdr:rowOff>1171575</xdr:rowOff>
    </xdr:to>
    <xdr:sp macro="" textlink="">
      <xdr:nvSpPr>
        <xdr:cNvPr id="12" name="Надпись 2"/>
        <xdr:cNvSpPr txBox="1">
          <a:spLocks noChangeArrowheads="1"/>
        </xdr:cNvSpPr>
      </xdr:nvSpPr>
      <xdr:spPr bwMode="auto">
        <a:xfrm>
          <a:off x="8601075" y="18526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16</xdr:col>
      <xdr:colOff>5172075</xdr:colOff>
      <xdr:row>155</xdr:row>
      <xdr:rowOff>0</xdr:rowOff>
    </xdr:from>
    <xdr:to>
      <xdr:col>16</xdr:col>
      <xdr:colOff>5505450</xdr:colOff>
      <xdr:row>155</xdr:row>
      <xdr:rowOff>38100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8601075" y="3561397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0"/>
  <sheetViews>
    <sheetView tabSelected="1" topLeftCell="O322" workbookViewId="0">
      <selection activeCell="Q343" sqref="Q343"/>
    </sheetView>
  </sheetViews>
  <sheetFormatPr defaultRowHeight="15"/>
  <cols>
    <col min="1" max="1" width="23.28515625" customWidth="1"/>
    <col min="2" max="2" width="18.28515625" customWidth="1"/>
    <col min="7" max="7" width="9.140625" hidden="1" customWidth="1"/>
    <col min="8" max="8" width="22.42578125" hidden="1" customWidth="1"/>
    <col min="9" max="9" width="19.28515625" style="43" hidden="1" customWidth="1"/>
    <col min="10" max="10" width="11.42578125" hidden="1" customWidth="1"/>
    <col min="11" max="12" width="0" hidden="1" customWidth="1"/>
    <col min="13" max="13" width="9.7109375" hidden="1" customWidth="1"/>
    <col min="14" max="14" width="0" hidden="1" customWidth="1"/>
    <col min="16" max="16" width="34.42578125" customWidth="1"/>
    <col min="17" max="17" width="30.7109375" customWidth="1"/>
  </cols>
  <sheetData>
    <row r="1" spans="1:20" ht="24.75" customHeight="1">
      <c r="A1" s="59" t="s">
        <v>0</v>
      </c>
      <c r="B1" s="60"/>
      <c r="C1" s="60"/>
      <c r="D1" s="60"/>
      <c r="E1" s="60"/>
      <c r="F1" s="60"/>
      <c r="H1" s="59" t="s">
        <v>0</v>
      </c>
      <c r="I1" s="60"/>
      <c r="J1" s="60"/>
      <c r="K1" s="60"/>
      <c r="L1" s="60"/>
      <c r="M1" s="60"/>
      <c r="P1" s="59" t="s">
        <v>16</v>
      </c>
      <c r="Q1" s="60"/>
      <c r="R1" s="60"/>
      <c r="S1" s="60"/>
      <c r="T1" s="60"/>
    </row>
    <row r="2" spans="1:20" ht="18.75">
      <c r="A2" s="9"/>
      <c r="B2" s="18">
        <f>SUM(B4:B17)</f>
        <v>3750202.6510000005</v>
      </c>
      <c r="H2" s="9"/>
      <c r="I2" s="45">
        <f>SUM(I4:I17)</f>
        <v>3831721.6980900001</v>
      </c>
      <c r="P2" s="9"/>
      <c r="Q2" s="45">
        <f>SUM(Q4:Q17)</f>
        <v>4126982.7490899996</v>
      </c>
    </row>
    <row r="3" spans="1:20" ht="18.75">
      <c r="A3" s="9"/>
      <c r="B3" s="2"/>
      <c r="H3" s="9"/>
      <c r="I3" s="46"/>
      <c r="P3" s="9"/>
      <c r="Q3" s="46"/>
    </row>
    <row r="4" spans="1:20" ht="18.75">
      <c r="A4" s="9">
        <v>2014</v>
      </c>
      <c r="B4" s="12">
        <v>99526.327999999994</v>
      </c>
      <c r="H4" s="9">
        <v>2014</v>
      </c>
      <c r="I4" s="16">
        <f>I20+I45+I60</f>
        <v>99526.327999999994</v>
      </c>
      <c r="J4" s="44">
        <f>B4-I4</f>
        <v>0</v>
      </c>
      <c r="P4" s="9">
        <v>2014</v>
      </c>
      <c r="Q4" s="16">
        <f>Q20+Q45+Q60</f>
        <v>99526.327999999994</v>
      </c>
    </row>
    <row r="5" spans="1:20" ht="18.75">
      <c r="A5" s="9">
        <v>2015</v>
      </c>
      <c r="B5" s="12">
        <v>90337.815000000002</v>
      </c>
      <c r="H5" s="9">
        <v>2015</v>
      </c>
      <c r="I5" s="16">
        <f>I21+I46+I61</f>
        <v>90337.815000000002</v>
      </c>
      <c r="J5" s="44">
        <f t="shared" ref="J5:J17" si="0">B5-I5</f>
        <v>0</v>
      </c>
      <c r="P5" s="9">
        <v>2015</v>
      </c>
      <c r="Q5" s="16">
        <f>Q21+Q46+Q61</f>
        <v>90337.815000000002</v>
      </c>
    </row>
    <row r="6" spans="1:20" ht="18.75" customHeight="1">
      <c r="A6" s="9">
        <v>2016</v>
      </c>
      <c r="B6" s="12">
        <v>105984.645</v>
      </c>
      <c r="H6" s="9">
        <v>2016</v>
      </c>
      <c r="I6" s="16">
        <f>I22+I47+I62</f>
        <v>105984.645</v>
      </c>
      <c r="J6" s="44">
        <f t="shared" si="0"/>
        <v>0</v>
      </c>
      <c r="P6" s="9">
        <v>2016</v>
      </c>
      <c r="Q6" s="16">
        <f>Q22+Q47+Q62</f>
        <v>105984.645</v>
      </c>
    </row>
    <row r="7" spans="1:20" ht="18.75" customHeight="1">
      <c r="A7" s="9">
        <v>2017</v>
      </c>
      <c r="B7" s="12">
        <v>127743.755</v>
      </c>
      <c r="H7" s="9">
        <v>2017</v>
      </c>
      <c r="I7" s="16">
        <f>I23+I48+I63</f>
        <v>127743.755</v>
      </c>
      <c r="J7" s="44">
        <f t="shared" si="0"/>
        <v>0</v>
      </c>
      <c r="P7" s="9">
        <v>2017</v>
      </c>
      <c r="Q7" s="16">
        <f>Q23+Q48+Q63</f>
        <v>127743.755</v>
      </c>
    </row>
    <row r="8" spans="1:20" ht="18" customHeight="1">
      <c r="A8" s="9">
        <v>2018</v>
      </c>
      <c r="B8" s="12">
        <v>197486.872</v>
      </c>
      <c r="H8" s="9">
        <v>2018</v>
      </c>
      <c r="I8" s="16">
        <f>I24+I49+I64</f>
        <v>197486.87199999997</v>
      </c>
      <c r="J8" s="44">
        <f t="shared" si="0"/>
        <v>0</v>
      </c>
      <c r="P8" s="9">
        <v>2018</v>
      </c>
      <c r="Q8" s="16">
        <f>Q24+Q49+Q64</f>
        <v>197486.87199999997</v>
      </c>
    </row>
    <row r="9" spans="1:20" ht="18.75" customHeight="1">
      <c r="A9" s="9">
        <v>2019</v>
      </c>
      <c r="B9" s="12">
        <v>217984.764</v>
      </c>
      <c r="H9" s="9">
        <v>2019</v>
      </c>
      <c r="I9" s="16">
        <f>I25+I35+I50+I65</f>
        <v>217984.76499999998</v>
      </c>
      <c r="J9" s="44">
        <f t="shared" si="0"/>
        <v>-9.9999998928979039E-4</v>
      </c>
      <c r="P9" s="9">
        <v>2019</v>
      </c>
      <c r="Q9" s="16">
        <f>Q25+Q35+Q50+Q65</f>
        <v>217984.76499999998</v>
      </c>
    </row>
    <row r="10" spans="1:20" ht="18" customHeight="1">
      <c r="A10" s="9">
        <v>2020</v>
      </c>
      <c r="B10" s="10">
        <v>287557.63199999998</v>
      </c>
      <c r="H10" s="9">
        <v>2020</v>
      </c>
      <c r="I10" s="14">
        <f>I26+I36+I51+I66</f>
        <v>287557.63199999998</v>
      </c>
      <c r="J10" s="44">
        <f t="shared" si="0"/>
        <v>0</v>
      </c>
      <c r="P10" s="9">
        <v>2020</v>
      </c>
      <c r="Q10" s="14">
        <f>Q26+Q36+Q51+Q66</f>
        <v>287557.63199999998</v>
      </c>
    </row>
    <row r="11" spans="1:20" ht="18" customHeight="1">
      <c r="A11" s="9">
        <v>2021</v>
      </c>
      <c r="B11" s="10">
        <v>337883.66600000003</v>
      </c>
      <c r="H11" s="9">
        <v>2021</v>
      </c>
      <c r="I11" s="14">
        <f>I27+I37+I52+I67+I75</f>
        <v>336250.07</v>
      </c>
      <c r="J11" s="44">
        <f t="shared" si="0"/>
        <v>1633.5960000000196</v>
      </c>
      <c r="P11" s="9">
        <v>2021</v>
      </c>
      <c r="Q11" s="14">
        <f t="shared" ref="Q11:Q17" si="1">Q27+Q37+Q52+Q67+Q75</f>
        <v>336250.07</v>
      </c>
    </row>
    <row r="12" spans="1:20" ht="20.25" customHeight="1">
      <c r="A12" s="9">
        <v>2022</v>
      </c>
      <c r="B12" s="10">
        <v>407694.50599999999</v>
      </c>
      <c r="H12" s="9">
        <v>2022</v>
      </c>
      <c r="I12" s="14">
        <f>I28+I38+I53+I68+I76</f>
        <v>407694.50600000005</v>
      </c>
      <c r="J12" s="44">
        <f t="shared" si="0"/>
        <v>0</v>
      </c>
      <c r="P12" s="9">
        <v>2022</v>
      </c>
      <c r="Q12" s="14">
        <f t="shared" si="1"/>
        <v>407694.50600000005</v>
      </c>
    </row>
    <row r="13" spans="1:20" ht="21" customHeight="1">
      <c r="A13" s="9">
        <v>2023</v>
      </c>
      <c r="B13" s="13">
        <v>430941.217</v>
      </c>
      <c r="H13" s="9">
        <v>2023</v>
      </c>
      <c r="I13" s="47">
        <f>I29+I39+I54+I69+I77</f>
        <v>430941.217</v>
      </c>
      <c r="J13" s="44">
        <f t="shared" si="0"/>
        <v>0</v>
      </c>
      <c r="P13" s="9">
        <v>2023</v>
      </c>
      <c r="Q13" s="47">
        <f t="shared" si="1"/>
        <v>430941.217</v>
      </c>
    </row>
    <row r="14" spans="1:20" ht="18" customHeight="1">
      <c r="A14" s="9">
        <v>2024</v>
      </c>
      <c r="B14" s="10">
        <v>447051.28200000001</v>
      </c>
      <c r="H14" s="9">
        <v>2024</v>
      </c>
      <c r="I14" s="47">
        <f>I30+I40+I55+I70+I78</f>
        <v>510430.32409000001</v>
      </c>
      <c r="J14" s="44">
        <f t="shared" si="0"/>
        <v>-63379.042090000003</v>
      </c>
      <c r="P14" s="9">
        <v>2024</v>
      </c>
      <c r="Q14" s="47">
        <f t="shared" si="1"/>
        <v>517900.68808999995</v>
      </c>
    </row>
    <row r="15" spans="1:20" ht="18.75">
      <c r="A15" s="9">
        <v>2025</v>
      </c>
      <c r="B15" s="10">
        <v>333484.12300000002</v>
      </c>
      <c r="H15" s="9">
        <v>2025</v>
      </c>
      <c r="I15" s="47">
        <f>I31+I41+I56+I71+I79</f>
        <v>343162.02300000004</v>
      </c>
      <c r="J15" s="44">
        <f t="shared" si="0"/>
        <v>-9677.9000000000233</v>
      </c>
      <c r="P15" s="9">
        <v>2025</v>
      </c>
      <c r="Q15" s="65">
        <f t="shared" si="1"/>
        <v>531477.33200000005</v>
      </c>
    </row>
    <row r="16" spans="1:20" ht="20.25" customHeight="1">
      <c r="A16" s="9">
        <v>2026</v>
      </c>
      <c r="B16" s="10">
        <v>333263.02299999999</v>
      </c>
      <c r="H16" s="9">
        <v>2026</v>
      </c>
      <c r="I16" s="47">
        <f>I31+I41+I56+I71+I79</f>
        <v>343162.02300000004</v>
      </c>
      <c r="J16" s="44">
        <f t="shared" ref="J16" si="2">B16-I16</f>
        <v>-9899.0000000000582</v>
      </c>
      <c r="P16" s="9">
        <v>2026</v>
      </c>
      <c r="Q16" s="65">
        <f>Q32+Q42+Q57+Q72+Q80</f>
        <v>388135.91199999995</v>
      </c>
    </row>
    <row r="17" spans="1:17" ht="20.25" customHeight="1">
      <c r="A17" s="9">
        <v>2026</v>
      </c>
      <c r="B17" s="10">
        <v>333263.02299999999</v>
      </c>
      <c r="H17" s="9">
        <v>2026</v>
      </c>
      <c r="I17" s="47">
        <f>I33+I43+I58+I73+I81</f>
        <v>333459.723</v>
      </c>
      <c r="J17" s="44">
        <f t="shared" si="0"/>
        <v>-196.70000000001164</v>
      </c>
      <c r="P17" s="9">
        <v>2027</v>
      </c>
      <c r="Q17" s="65">
        <f t="shared" si="1"/>
        <v>387961.21199999994</v>
      </c>
    </row>
    <row r="18" spans="1:17" ht="24" customHeight="1">
      <c r="A18" s="9"/>
      <c r="B18" s="2" t="s">
        <v>1</v>
      </c>
      <c r="H18" s="9"/>
      <c r="I18" s="46" t="s">
        <v>1</v>
      </c>
      <c r="P18" s="9"/>
      <c r="Q18" s="46" t="s">
        <v>1</v>
      </c>
    </row>
    <row r="19" spans="1:17" ht="23.25" customHeight="1">
      <c r="A19" s="9" t="s">
        <v>8</v>
      </c>
      <c r="B19" s="19">
        <f>SUM(B20:B33)</f>
        <v>3153292.6270000003</v>
      </c>
      <c r="H19" s="9" t="s">
        <v>8</v>
      </c>
      <c r="I19" s="48">
        <f>SUM(I20:I33)</f>
        <v>3174819.3550000004</v>
      </c>
      <c r="P19" s="9" t="s">
        <v>8</v>
      </c>
      <c r="Q19" s="48">
        <f>SUM(Q20:Q33)</f>
        <v>3353925.2659999989</v>
      </c>
    </row>
    <row r="20" spans="1:17" ht="22.5" customHeight="1">
      <c r="A20" s="9">
        <v>2014</v>
      </c>
      <c r="B20" s="11">
        <v>98292.928</v>
      </c>
      <c r="H20" s="9">
        <v>2014</v>
      </c>
      <c r="I20" s="14">
        <f t="shared" ref="I20:I31" si="3">I102+I174+I240+I289</f>
        <v>98292.928</v>
      </c>
      <c r="J20" s="43">
        <f>B20-I20</f>
        <v>0</v>
      </c>
      <c r="P20" s="9">
        <v>2014</v>
      </c>
      <c r="Q20" s="14">
        <f t="shared" ref="Q20:Q29" si="4">Q102+Q174+Q240+Q289</f>
        <v>98292.928</v>
      </c>
    </row>
    <row r="21" spans="1:17" ht="18.75">
      <c r="A21" s="9">
        <v>2015</v>
      </c>
      <c r="B21" s="11">
        <v>89604.548999999999</v>
      </c>
      <c r="H21" s="9">
        <v>2015</v>
      </c>
      <c r="I21" s="14">
        <f t="shared" si="3"/>
        <v>89604.548999999999</v>
      </c>
      <c r="J21" s="43">
        <f t="shared" ref="J21:J33" si="5">B21-I21</f>
        <v>0</v>
      </c>
      <c r="P21" s="9">
        <v>2015</v>
      </c>
      <c r="Q21" s="14">
        <f t="shared" si="4"/>
        <v>89604.548999999999</v>
      </c>
    </row>
    <row r="22" spans="1:17" ht="21" customHeight="1">
      <c r="A22" s="9">
        <v>2016</v>
      </c>
      <c r="B22" s="11">
        <v>101772.162</v>
      </c>
      <c r="H22" s="9">
        <v>2016</v>
      </c>
      <c r="I22" s="14">
        <f t="shared" si="3"/>
        <v>101772.16200000001</v>
      </c>
      <c r="J22" s="43">
        <f t="shared" si="5"/>
        <v>0</v>
      </c>
      <c r="P22" s="9">
        <v>2016</v>
      </c>
      <c r="Q22" s="14">
        <f t="shared" si="4"/>
        <v>101772.16200000001</v>
      </c>
    </row>
    <row r="23" spans="1:17" ht="18.75" customHeight="1">
      <c r="A23" s="9">
        <v>2017</v>
      </c>
      <c r="B23" s="11">
        <v>123584.505</v>
      </c>
      <c r="H23" s="9">
        <v>2017</v>
      </c>
      <c r="I23" s="14">
        <f t="shared" si="3"/>
        <v>123584.505</v>
      </c>
      <c r="J23" s="43">
        <f t="shared" si="5"/>
        <v>0</v>
      </c>
      <c r="P23" s="9">
        <v>2017</v>
      </c>
      <c r="Q23" s="14">
        <f t="shared" si="4"/>
        <v>123584.505</v>
      </c>
    </row>
    <row r="24" spans="1:17" ht="20.25" customHeight="1">
      <c r="A24" s="9">
        <v>2018</v>
      </c>
      <c r="B24" s="11">
        <v>196340.06099999999</v>
      </c>
      <c r="H24" s="9">
        <v>2018</v>
      </c>
      <c r="I24" s="14">
        <f t="shared" si="3"/>
        <v>196340.06099999999</v>
      </c>
      <c r="J24" s="43">
        <f t="shared" si="5"/>
        <v>0</v>
      </c>
      <c r="P24" s="9">
        <v>2018</v>
      </c>
      <c r="Q24" s="14">
        <f t="shared" si="4"/>
        <v>196340.06099999999</v>
      </c>
    </row>
    <row r="25" spans="1:17" ht="21.75" customHeight="1">
      <c r="A25" s="9">
        <v>2019</v>
      </c>
      <c r="B25" s="11">
        <v>154669.33499999999</v>
      </c>
      <c r="H25" s="9">
        <v>2019</v>
      </c>
      <c r="I25" s="14">
        <f t="shared" si="3"/>
        <v>154669.33499999999</v>
      </c>
      <c r="J25" s="43">
        <f t="shared" si="5"/>
        <v>0</v>
      </c>
      <c r="P25" s="9">
        <v>2019</v>
      </c>
      <c r="Q25" s="14">
        <f t="shared" si="4"/>
        <v>154669.33499999999</v>
      </c>
    </row>
    <row r="26" spans="1:17" ht="18.75" customHeight="1">
      <c r="A26" s="9">
        <v>2020</v>
      </c>
      <c r="B26" s="11">
        <v>192201.31899999999</v>
      </c>
      <c r="H26" s="9">
        <v>2020</v>
      </c>
      <c r="I26" s="14">
        <f t="shared" si="3"/>
        <v>192201.31900000002</v>
      </c>
      <c r="J26" s="43">
        <f t="shared" si="5"/>
        <v>0</v>
      </c>
      <c r="P26" s="9">
        <v>2020</v>
      </c>
      <c r="Q26" s="14">
        <f t="shared" si="4"/>
        <v>192201.31900000002</v>
      </c>
    </row>
    <row r="27" spans="1:17" ht="21.75" customHeight="1">
      <c r="A27" s="9">
        <v>2021</v>
      </c>
      <c r="B27" s="11">
        <v>244043.916</v>
      </c>
      <c r="H27" s="9">
        <v>2021</v>
      </c>
      <c r="I27" s="14">
        <f t="shared" si="3"/>
        <v>242410.32</v>
      </c>
      <c r="J27" s="43">
        <f t="shared" si="5"/>
        <v>1633.5959999999905</v>
      </c>
      <c r="P27" s="9">
        <v>2021</v>
      </c>
      <c r="Q27" s="14">
        <f t="shared" si="4"/>
        <v>242410.32</v>
      </c>
    </row>
    <row r="28" spans="1:17" ht="20.25" customHeight="1">
      <c r="A28" s="9">
        <v>2022</v>
      </c>
      <c r="B28" s="11">
        <v>304367.163</v>
      </c>
      <c r="H28" s="9">
        <v>2022</v>
      </c>
      <c r="I28" s="14">
        <f t="shared" si="3"/>
        <v>304367.163</v>
      </c>
      <c r="J28" s="43">
        <f t="shared" si="5"/>
        <v>0</v>
      </c>
      <c r="P28" s="9">
        <v>2022</v>
      </c>
      <c r="Q28" s="14">
        <f t="shared" si="4"/>
        <v>304367.163</v>
      </c>
    </row>
    <row r="29" spans="1:17" ht="18.75" customHeight="1">
      <c r="A29" s="9">
        <v>2023</v>
      </c>
      <c r="B29" s="11">
        <v>325727.45699999999</v>
      </c>
      <c r="H29" s="9">
        <v>2023</v>
      </c>
      <c r="I29" s="14">
        <f t="shared" si="3"/>
        <v>325727.45699999999</v>
      </c>
      <c r="J29" s="43">
        <f t="shared" si="5"/>
        <v>0</v>
      </c>
      <c r="P29" s="9">
        <v>2023</v>
      </c>
      <c r="Q29" s="14">
        <f t="shared" si="4"/>
        <v>325727.45699999999</v>
      </c>
    </row>
    <row r="30" spans="1:17" ht="19.5" customHeight="1">
      <c r="A30" s="9">
        <v>2024</v>
      </c>
      <c r="B30" s="11">
        <v>332525.36300000001</v>
      </c>
      <c r="H30" s="9">
        <v>2024</v>
      </c>
      <c r="I30" s="14">
        <f t="shared" si="3"/>
        <v>355985.68700000003</v>
      </c>
      <c r="J30" s="43">
        <f t="shared" si="5"/>
        <v>-23460.324000000022</v>
      </c>
      <c r="P30" s="9">
        <v>2024</v>
      </c>
      <c r="Q30" s="14">
        <f>Q112+Q184+Q250+Q299</f>
        <v>361456.05099999998</v>
      </c>
    </row>
    <row r="31" spans="1:17" ht="18.75">
      <c r="A31" s="9">
        <v>2025</v>
      </c>
      <c r="B31" s="11">
        <v>330054.62300000002</v>
      </c>
      <c r="H31" s="9">
        <v>2025</v>
      </c>
      <c r="I31" s="14">
        <f t="shared" si="3"/>
        <v>330054.62300000002</v>
      </c>
      <c r="J31" s="43">
        <f t="shared" si="5"/>
        <v>0</v>
      </c>
      <c r="P31" s="9">
        <v>2025</v>
      </c>
      <c r="Q31" s="64">
        <f>Q113+Q185+Q251+Q300</f>
        <v>394210.19200000004</v>
      </c>
    </row>
    <row r="32" spans="1:17" ht="18.75" customHeight="1">
      <c r="A32" s="9">
        <v>2026</v>
      </c>
      <c r="B32" s="11">
        <v>330054.62300000002</v>
      </c>
      <c r="H32" s="9">
        <v>2026</v>
      </c>
      <c r="I32" s="14">
        <f>I113+I186+I252+I301</f>
        <v>329754.62300000002</v>
      </c>
      <c r="J32" s="43">
        <f t="shared" ref="J32" si="6">B32-I32</f>
        <v>300</v>
      </c>
      <c r="P32" s="9">
        <v>2026</v>
      </c>
      <c r="Q32" s="64">
        <f t="shared" ref="Q32:Q33" si="7">Q114+Q186+Q252+Q301</f>
        <v>384644.61199999996</v>
      </c>
    </row>
    <row r="33" spans="1:18" ht="18.75" customHeight="1">
      <c r="A33" s="9">
        <v>2026</v>
      </c>
      <c r="B33" s="11">
        <v>330054.62300000002</v>
      </c>
      <c r="H33" s="9">
        <v>2026</v>
      </c>
      <c r="I33" s="14">
        <f>I114+I187+I253+I302</f>
        <v>330054.62300000002</v>
      </c>
      <c r="J33" s="43">
        <f t="shared" si="5"/>
        <v>0</v>
      </c>
      <c r="P33" s="9">
        <v>2027</v>
      </c>
      <c r="Q33" s="64">
        <f t="shared" si="7"/>
        <v>384644.61199999996</v>
      </c>
    </row>
    <row r="34" spans="1:18" ht="18.75" customHeight="1">
      <c r="A34" s="9" t="s">
        <v>9</v>
      </c>
      <c r="B34" s="19">
        <f>SUM(B35:B43)</f>
        <v>495391.93700000003</v>
      </c>
      <c r="H34" s="9" t="s">
        <v>9</v>
      </c>
      <c r="I34" s="48">
        <f>SUM(I35:I43)</f>
        <v>496135.33800000005</v>
      </c>
      <c r="P34" s="9" t="s">
        <v>9</v>
      </c>
      <c r="Q34" s="48">
        <f>SUM(Q35:Q43)</f>
        <v>629908.87800000003</v>
      </c>
    </row>
    <row r="35" spans="1:18" ht="21.75" customHeight="1">
      <c r="A35" s="9">
        <v>2019</v>
      </c>
      <c r="B35" s="11">
        <v>56958.199000000001</v>
      </c>
      <c r="H35" s="9">
        <v>2019</v>
      </c>
      <c r="I35" s="14">
        <f t="shared" ref="I35:I41" si="8">I117+I189+I304</f>
        <v>56958.200000000004</v>
      </c>
      <c r="J35" s="43">
        <f>B35-I35</f>
        <v>-1.0000000038417056E-3</v>
      </c>
      <c r="P35" s="9">
        <v>2019</v>
      </c>
      <c r="Q35" s="14">
        <f t="shared" ref="Q35:Q40" si="9">Q117+Q189+Q304</f>
        <v>56958.200000000004</v>
      </c>
    </row>
    <row r="36" spans="1:18" ht="18.75">
      <c r="A36" s="9">
        <v>2020</v>
      </c>
      <c r="B36" s="11">
        <v>72764.317999999999</v>
      </c>
      <c r="H36" s="9">
        <v>2020</v>
      </c>
      <c r="I36" s="14">
        <f t="shared" si="8"/>
        <v>72764.317999999999</v>
      </c>
      <c r="J36" s="43">
        <f t="shared" ref="J36:J43" si="10">B36-I36</f>
        <v>0</v>
      </c>
      <c r="P36" s="9">
        <v>2020</v>
      </c>
      <c r="Q36" s="14">
        <f t="shared" si="9"/>
        <v>72764.317999999999</v>
      </c>
    </row>
    <row r="37" spans="1:18" ht="18.75" customHeight="1">
      <c r="A37" s="9">
        <v>2021</v>
      </c>
      <c r="B37" s="11">
        <v>80357.87</v>
      </c>
      <c r="H37" s="9">
        <v>2021</v>
      </c>
      <c r="I37" s="14">
        <f t="shared" si="8"/>
        <v>80357.87000000001</v>
      </c>
      <c r="J37" s="43">
        <f t="shared" si="10"/>
        <v>0</v>
      </c>
      <c r="P37" s="9">
        <v>2021</v>
      </c>
      <c r="Q37" s="14">
        <f t="shared" si="9"/>
        <v>80357.87000000001</v>
      </c>
    </row>
    <row r="38" spans="1:18" ht="19.5" customHeight="1">
      <c r="A38" s="9">
        <v>2022</v>
      </c>
      <c r="B38" s="10">
        <v>80370.676999999996</v>
      </c>
      <c r="H38" s="9">
        <v>2022</v>
      </c>
      <c r="I38" s="14">
        <f t="shared" si="8"/>
        <v>80370.677000000011</v>
      </c>
      <c r="J38" s="43">
        <f t="shared" si="10"/>
        <v>0</v>
      </c>
      <c r="P38" s="9">
        <v>2022</v>
      </c>
      <c r="Q38" s="14">
        <f t="shared" si="9"/>
        <v>80370.677000000011</v>
      </c>
    </row>
    <row r="39" spans="1:18" ht="19.5" customHeight="1">
      <c r="A39" s="9">
        <v>2023</v>
      </c>
      <c r="B39" s="11">
        <v>93844.054000000004</v>
      </c>
      <c r="H39" s="9">
        <v>2023</v>
      </c>
      <c r="I39" s="14">
        <f t="shared" si="8"/>
        <v>93844.054000000004</v>
      </c>
      <c r="J39" s="43">
        <f t="shared" si="10"/>
        <v>0</v>
      </c>
      <c r="P39" s="9">
        <v>2023</v>
      </c>
      <c r="Q39" s="14">
        <f t="shared" si="9"/>
        <v>93844.054000000004</v>
      </c>
    </row>
    <row r="40" spans="1:18" ht="20.25" customHeight="1">
      <c r="A40" s="9">
        <v>2024</v>
      </c>
      <c r="B40" s="11">
        <v>111096.819</v>
      </c>
      <c r="H40" s="9">
        <v>2024</v>
      </c>
      <c r="I40" s="14">
        <f t="shared" si="8"/>
        <v>111840.219</v>
      </c>
      <c r="J40" s="43">
        <f t="shared" si="10"/>
        <v>-743.39999999999418</v>
      </c>
      <c r="P40" s="9">
        <v>2024</v>
      </c>
      <c r="Q40" s="14">
        <f t="shared" si="9"/>
        <v>111840.219</v>
      </c>
      <c r="R40" s="57"/>
    </row>
    <row r="41" spans="1:18" ht="18.75">
      <c r="A41" s="9">
        <v>2025</v>
      </c>
      <c r="B41" s="11">
        <v>0</v>
      </c>
      <c r="H41" s="9">
        <v>2025</v>
      </c>
      <c r="I41" s="14">
        <f t="shared" si="8"/>
        <v>0</v>
      </c>
      <c r="J41" s="43">
        <f t="shared" si="10"/>
        <v>0</v>
      </c>
      <c r="P41" s="9">
        <v>2025</v>
      </c>
      <c r="Q41" s="64">
        <f>Q123+Q195+Q310</f>
        <v>133773.54</v>
      </c>
    </row>
    <row r="42" spans="1:18" ht="18.75" customHeight="1">
      <c r="A42" s="9">
        <v>2026</v>
      </c>
      <c r="B42" s="11">
        <v>0</v>
      </c>
      <c r="H42" s="9">
        <v>2026</v>
      </c>
      <c r="I42" s="14">
        <f>I123+I196+I311</f>
        <v>0</v>
      </c>
      <c r="J42" s="43">
        <f t="shared" ref="J42" si="11">B42-I42</f>
        <v>0</v>
      </c>
      <c r="P42" s="9">
        <v>2026</v>
      </c>
      <c r="Q42" s="64">
        <v>0</v>
      </c>
    </row>
    <row r="43" spans="1:18" ht="18.75" customHeight="1">
      <c r="A43" s="9">
        <v>2026</v>
      </c>
      <c r="B43" s="11">
        <v>0</v>
      </c>
      <c r="H43" s="9">
        <v>2026</v>
      </c>
      <c r="I43" s="14">
        <f>I124+I197+I312</f>
        <v>0</v>
      </c>
      <c r="J43" s="43">
        <f t="shared" si="10"/>
        <v>0</v>
      </c>
      <c r="P43" s="9">
        <v>2027</v>
      </c>
      <c r="Q43" s="64">
        <f>Q124+Q197+Q312</f>
        <v>0</v>
      </c>
    </row>
    <row r="44" spans="1:18" ht="22.5" customHeight="1">
      <c r="A44" s="9" t="s">
        <v>10</v>
      </c>
      <c r="B44" s="20">
        <f>SUM(B45:B58)</f>
        <v>85275.575999999986</v>
      </c>
      <c r="H44" s="9" t="s">
        <v>10</v>
      </c>
      <c r="I44" s="20">
        <f>SUM(I45:I58)</f>
        <v>127641.95629</v>
      </c>
      <c r="P44" s="9" t="s">
        <v>10</v>
      </c>
      <c r="Q44" s="20">
        <f>SUM(Q45:Q58)</f>
        <v>120596.19600000001</v>
      </c>
    </row>
    <row r="45" spans="1:18" ht="17.25" customHeight="1">
      <c r="A45" s="4">
        <v>2014</v>
      </c>
      <c r="B45" s="14">
        <v>500.2</v>
      </c>
      <c r="H45" s="4">
        <v>2014</v>
      </c>
      <c r="I45" s="14">
        <f t="shared" ref="I45:I56" si="12">I127+I199+I255+I314</f>
        <v>500.20000000000005</v>
      </c>
      <c r="J45" s="43">
        <f>B45-I45</f>
        <v>0</v>
      </c>
      <c r="P45" s="4">
        <v>2014</v>
      </c>
      <c r="Q45" s="14">
        <f t="shared" ref="Q45:Q56" si="13">Q127+Q199+Q255+Q314</f>
        <v>500.20000000000005</v>
      </c>
    </row>
    <row r="46" spans="1:18" ht="18.75">
      <c r="A46" s="4">
        <v>2015</v>
      </c>
      <c r="B46" s="14">
        <v>614.56600000000003</v>
      </c>
      <c r="H46" s="4">
        <v>2015</v>
      </c>
      <c r="I46" s="14">
        <f t="shared" si="12"/>
        <v>614.56600000000003</v>
      </c>
      <c r="J46" s="43">
        <f t="shared" ref="J46:J58" si="14">B46-I46</f>
        <v>0</v>
      </c>
      <c r="P46" s="4">
        <v>2015</v>
      </c>
      <c r="Q46" s="14">
        <f t="shared" si="13"/>
        <v>614.56600000000003</v>
      </c>
    </row>
    <row r="47" spans="1:18" ht="18.75">
      <c r="A47" s="4">
        <v>2016</v>
      </c>
      <c r="B47" s="14">
        <v>3888</v>
      </c>
      <c r="H47" s="4">
        <v>2016</v>
      </c>
      <c r="I47" s="14">
        <f t="shared" si="12"/>
        <v>3888</v>
      </c>
      <c r="J47" s="43">
        <f t="shared" si="14"/>
        <v>0</v>
      </c>
      <c r="P47" s="4">
        <v>2016</v>
      </c>
      <c r="Q47" s="14">
        <f t="shared" si="13"/>
        <v>3888</v>
      </c>
    </row>
    <row r="48" spans="1:18" ht="19.5" customHeight="1">
      <c r="A48" s="4">
        <v>2017</v>
      </c>
      <c r="B48" s="14">
        <v>2492.41</v>
      </c>
      <c r="H48" s="4">
        <v>2017</v>
      </c>
      <c r="I48" s="14">
        <f t="shared" si="12"/>
        <v>2492.41</v>
      </c>
      <c r="J48" s="43">
        <f t="shared" si="14"/>
        <v>0</v>
      </c>
      <c r="P48" s="4">
        <v>2017</v>
      </c>
      <c r="Q48" s="14">
        <f t="shared" si="13"/>
        <v>2492.41</v>
      </c>
    </row>
    <row r="49" spans="1:18" ht="18.75">
      <c r="A49" s="4">
        <v>2018</v>
      </c>
      <c r="B49" s="14">
        <v>735.81100000000004</v>
      </c>
      <c r="H49" s="4">
        <v>2018</v>
      </c>
      <c r="I49" s="14">
        <f t="shared" si="12"/>
        <v>735.81100000000004</v>
      </c>
      <c r="J49" s="43">
        <f t="shared" si="14"/>
        <v>0</v>
      </c>
      <c r="P49" s="4">
        <v>2018</v>
      </c>
      <c r="Q49" s="14">
        <f t="shared" si="13"/>
        <v>735.81100000000004</v>
      </c>
    </row>
    <row r="50" spans="1:18" ht="18.75">
      <c r="A50" s="4">
        <v>2019</v>
      </c>
      <c r="B50" s="14">
        <v>5829.43</v>
      </c>
      <c r="H50" s="4">
        <v>2019</v>
      </c>
      <c r="I50" s="14">
        <f t="shared" si="12"/>
        <v>5829.43</v>
      </c>
      <c r="J50" s="43">
        <f t="shared" si="14"/>
        <v>0</v>
      </c>
      <c r="P50" s="4">
        <v>2019</v>
      </c>
      <c r="Q50" s="14">
        <f t="shared" si="13"/>
        <v>5829.43</v>
      </c>
    </row>
    <row r="51" spans="1:18" ht="18.75">
      <c r="A51" s="4">
        <v>2020</v>
      </c>
      <c r="B51" s="14">
        <v>20787.598999999998</v>
      </c>
      <c r="H51" s="4">
        <v>2020</v>
      </c>
      <c r="I51" s="14">
        <f t="shared" si="12"/>
        <v>20787.598999999998</v>
      </c>
      <c r="J51" s="43">
        <f t="shared" si="14"/>
        <v>0</v>
      </c>
      <c r="P51" s="4">
        <v>2020</v>
      </c>
      <c r="Q51" s="14">
        <f t="shared" si="13"/>
        <v>20787.598999999998</v>
      </c>
    </row>
    <row r="52" spans="1:18" ht="18.75">
      <c r="A52" s="4">
        <v>2021</v>
      </c>
      <c r="B52" s="14">
        <v>5945.1360000000004</v>
      </c>
      <c r="H52" s="4">
        <v>2021</v>
      </c>
      <c r="I52" s="14">
        <f t="shared" si="12"/>
        <v>5945.1360000000004</v>
      </c>
      <c r="J52" s="43">
        <f t="shared" si="14"/>
        <v>0</v>
      </c>
      <c r="P52" s="4">
        <v>2021</v>
      </c>
      <c r="Q52" s="14">
        <f t="shared" si="13"/>
        <v>5945.1360000000004</v>
      </c>
    </row>
    <row r="53" spans="1:18" ht="18.75">
      <c r="A53" s="4">
        <v>2022</v>
      </c>
      <c r="B53" s="14">
        <v>20239.992999999999</v>
      </c>
      <c r="H53" s="4">
        <v>2022</v>
      </c>
      <c r="I53" s="14">
        <f t="shared" si="12"/>
        <v>20239.992999999999</v>
      </c>
      <c r="J53" s="43">
        <f t="shared" si="14"/>
        <v>0</v>
      </c>
      <c r="P53" s="4">
        <v>2022</v>
      </c>
      <c r="Q53" s="14">
        <f t="shared" si="13"/>
        <v>20239.992999999999</v>
      </c>
    </row>
    <row r="54" spans="1:18" ht="18.75" customHeight="1">
      <c r="A54" s="4">
        <v>2023</v>
      </c>
      <c r="B54" s="15">
        <v>10967.031000000001</v>
      </c>
      <c r="H54" s="4">
        <v>2023</v>
      </c>
      <c r="I54" s="14">
        <f t="shared" si="12"/>
        <v>10967.030999999999</v>
      </c>
      <c r="J54" s="43">
        <f t="shared" si="14"/>
        <v>0</v>
      </c>
      <c r="P54" s="4">
        <v>2023</v>
      </c>
      <c r="Q54" s="14">
        <f t="shared" si="13"/>
        <v>10967.030999999999</v>
      </c>
    </row>
    <row r="55" spans="1:18" ht="20.25" customHeight="1">
      <c r="A55" s="4">
        <v>2024</v>
      </c>
      <c r="B55" s="14">
        <v>3429.1</v>
      </c>
      <c r="H55" s="4">
        <v>2024</v>
      </c>
      <c r="I55" s="52">
        <f t="shared" si="12"/>
        <v>36294.520000000004</v>
      </c>
      <c r="J55" s="43">
        <f t="shared" si="14"/>
        <v>-32865.420000000006</v>
      </c>
      <c r="P55" s="4">
        <v>2024</v>
      </c>
      <c r="Q55" s="58">
        <f t="shared" si="13"/>
        <v>38294.520000000004</v>
      </c>
      <c r="R55" s="57"/>
    </row>
    <row r="56" spans="1:18" ht="18.75">
      <c r="A56" s="4">
        <v>2025</v>
      </c>
      <c r="B56" s="14">
        <v>3429.5</v>
      </c>
      <c r="H56" s="4">
        <v>2025</v>
      </c>
      <c r="I56" s="14">
        <f t="shared" si="12"/>
        <v>12908.399729999999</v>
      </c>
      <c r="J56" s="43">
        <f t="shared" si="14"/>
        <v>-9478.8997299999992</v>
      </c>
      <c r="P56" s="4">
        <v>2025</v>
      </c>
      <c r="Q56" s="64">
        <f t="shared" si="13"/>
        <v>3493.6</v>
      </c>
    </row>
    <row r="57" spans="1:18" ht="18.75">
      <c r="A57" s="4">
        <v>2026</v>
      </c>
      <c r="B57" s="14">
        <v>3208.4</v>
      </c>
      <c r="H57" s="4">
        <v>2026</v>
      </c>
      <c r="I57" s="14">
        <f>I138+I211+I267+I326</f>
        <v>3208.3997299999996</v>
      </c>
      <c r="J57" s="43">
        <f t="shared" ref="J57" si="15">B57-I57</f>
        <v>2.7000000045518391E-4</v>
      </c>
      <c r="P57" s="4">
        <v>2026</v>
      </c>
      <c r="Q57" s="64">
        <f>Q139+Q211+Q267+Q326</f>
        <v>3491.3</v>
      </c>
    </row>
    <row r="58" spans="1:18" ht="18.75">
      <c r="A58" s="4">
        <v>2026</v>
      </c>
      <c r="B58" s="14">
        <v>3208.4</v>
      </c>
      <c r="H58" s="4">
        <v>2026</v>
      </c>
      <c r="I58" s="14">
        <f>I139+I212+I268+I327</f>
        <v>3230.46083</v>
      </c>
      <c r="J58" s="43">
        <f t="shared" si="14"/>
        <v>-22.060829999999896</v>
      </c>
      <c r="P58" s="4">
        <v>2027</v>
      </c>
      <c r="Q58" s="64">
        <f>Q140+Q212+Q268+Q327</f>
        <v>3316.6</v>
      </c>
    </row>
    <row r="59" spans="1:18" ht="20.25" customHeight="1">
      <c r="A59" s="4" t="s">
        <v>11</v>
      </c>
      <c r="B59" s="20">
        <f>SUM(B60:B73)</f>
        <v>8112.2</v>
      </c>
      <c r="H59" s="4" t="s">
        <v>11</v>
      </c>
      <c r="I59" s="20">
        <f>SUM(I60:I73)</f>
        <v>8970.3767000000025</v>
      </c>
      <c r="P59" s="4" t="s">
        <v>11</v>
      </c>
      <c r="Q59" s="20">
        <f>SUM(Q60:Q73)</f>
        <v>8422.0980900000013</v>
      </c>
    </row>
    <row r="60" spans="1:18" ht="18.75">
      <c r="A60" s="4">
        <v>2014</v>
      </c>
      <c r="B60" s="11">
        <v>733.2</v>
      </c>
      <c r="H60" s="4">
        <v>2014</v>
      </c>
      <c r="I60" s="14">
        <f>I329</f>
        <v>733.2</v>
      </c>
      <c r="J60" s="43">
        <f>B60-I60</f>
        <v>0</v>
      </c>
      <c r="P60" s="4">
        <v>2014</v>
      </c>
      <c r="Q60" s="14">
        <f>Q329</f>
        <v>733.2</v>
      </c>
    </row>
    <row r="61" spans="1:18" ht="18.75">
      <c r="A61" s="4">
        <v>2015</v>
      </c>
      <c r="B61" s="11">
        <v>118.7</v>
      </c>
      <c r="H61" s="4">
        <v>2015</v>
      </c>
      <c r="I61" s="14">
        <f>I142+I330</f>
        <v>118.7</v>
      </c>
      <c r="J61" s="43">
        <f t="shared" ref="J61:J73" si="16">B61-I61</f>
        <v>0</v>
      </c>
      <c r="P61" s="4">
        <v>2015</v>
      </c>
      <c r="Q61" s="14">
        <f>Q142+Q330</f>
        <v>118.7</v>
      </c>
    </row>
    <row r="62" spans="1:18" ht="18.75" customHeight="1">
      <c r="A62" s="4">
        <v>2016</v>
      </c>
      <c r="B62" s="11">
        <v>324.483</v>
      </c>
      <c r="H62" s="4">
        <v>2016</v>
      </c>
      <c r="I62" s="14">
        <f>I143+I331</f>
        <v>324.483</v>
      </c>
      <c r="J62" s="43">
        <f t="shared" si="16"/>
        <v>0</v>
      </c>
      <c r="P62" s="4">
        <v>2016</v>
      </c>
      <c r="Q62" s="14">
        <f>Q143+Q331</f>
        <v>324.483</v>
      </c>
    </row>
    <row r="63" spans="1:18" ht="19.5" customHeight="1">
      <c r="A63" s="4">
        <v>2017</v>
      </c>
      <c r="B63" s="11">
        <v>1666.84</v>
      </c>
      <c r="H63" s="4">
        <v>2017</v>
      </c>
      <c r="I63" s="14">
        <f>I144+I332</f>
        <v>1666.84</v>
      </c>
      <c r="J63" s="43">
        <f t="shared" si="16"/>
        <v>0</v>
      </c>
      <c r="P63" s="4">
        <v>2017</v>
      </c>
      <c r="Q63" s="14">
        <f>Q144+Q332</f>
        <v>1666.84</v>
      </c>
    </row>
    <row r="64" spans="1:18" ht="19.5" customHeight="1">
      <c r="A64" s="4">
        <v>2018</v>
      </c>
      <c r="B64" s="11">
        <v>411</v>
      </c>
      <c r="H64" s="4">
        <v>2018</v>
      </c>
      <c r="I64" s="14">
        <f>I145+I333</f>
        <v>411</v>
      </c>
      <c r="J64" s="43">
        <f t="shared" si="16"/>
        <v>0</v>
      </c>
      <c r="P64" s="4">
        <v>2018</v>
      </c>
      <c r="Q64" s="14">
        <f>Q145+Q333</f>
        <v>411</v>
      </c>
    </row>
    <row r="65" spans="1:18" ht="19.5" customHeight="1">
      <c r="A65" s="4">
        <v>2019</v>
      </c>
      <c r="B65" s="11">
        <v>527.79999999999995</v>
      </c>
      <c r="H65" s="4">
        <v>2019</v>
      </c>
      <c r="I65" s="14">
        <f>I146+I334</f>
        <v>527.79999999999995</v>
      </c>
      <c r="J65" s="43">
        <f t="shared" si="16"/>
        <v>0</v>
      </c>
      <c r="P65" s="4">
        <v>2019</v>
      </c>
      <c r="Q65" s="14">
        <f>Q146+Q334</f>
        <v>527.79999999999995</v>
      </c>
    </row>
    <row r="66" spans="1:18" ht="20.25" customHeight="1">
      <c r="A66" s="4">
        <v>2020</v>
      </c>
      <c r="B66" s="11">
        <v>1804.396</v>
      </c>
      <c r="H66" s="4">
        <v>2020</v>
      </c>
      <c r="I66" s="14">
        <f t="shared" ref="I66:I71" si="17">I147+I214+I335</f>
        <v>1804.396</v>
      </c>
      <c r="J66" s="43">
        <f t="shared" si="16"/>
        <v>0</v>
      </c>
      <c r="P66" s="4">
        <v>2020</v>
      </c>
      <c r="Q66" s="14">
        <f t="shared" ref="Q66:Q71" si="18">Q147+Q214+Q335</f>
        <v>1804.396</v>
      </c>
    </row>
    <row r="67" spans="1:18" ht="18" customHeight="1">
      <c r="A67" s="4">
        <v>2021</v>
      </c>
      <c r="B67" s="11">
        <v>1036.7439999999999</v>
      </c>
      <c r="H67" s="4">
        <v>2021</v>
      </c>
      <c r="I67" s="14">
        <f t="shared" si="17"/>
        <v>1036.7440000000001</v>
      </c>
      <c r="J67" s="43">
        <f t="shared" si="16"/>
        <v>0</v>
      </c>
      <c r="P67" s="4">
        <v>2021</v>
      </c>
      <c r="Q67" s="14">
        <f t="shared" si="18"/>
        <v>1036.7440000000001</v>
      </c>
    </row>
    <row r="68" spans="1:18" ht="18.75" customHeight="1">
      <c r="A68" s="4">
        <v>2022</v>
      </c>
      <c r="B68" s="11">
        <v>1086.3620000000001</v>
      </c>
      <c r="H68" s="4">
        <v>2022</v>
      </c>
      <c r="I68" s="14">
        <f t="shared" si="17"/>
        <v>1086.3620000000001</v>
      </c>
      <c r="J68" s="43">
        <f t="shared" si="16"/>
        <v>0</v>
      </c>
      <c r="P68" s="4">
        <v>2022</v>
      </c>
      <c r="Q68" s="14">
        <f t="shared" si="18"/>
        <v>1086.3620000000001</v>
      </c>
    </row>
    <row r="69" spans="1:18" ht="20.25" customHeight="1">
      <c r="A69" s="4">
        <v>2023</v>
      </c>
      <c r="B69" s="11">
        <v>402.67500000000001</v>
      </c>
      <c r="H69" s="4">
        <v>2023</v>
      </c>
      <c r="I69" s="14">
        <f t="shared" si="17"/>
        <v>402.67500000000001</v>
      </c>
      <c r="J69" s="43">
        <f t="shared" si="16"/>
        <v>0</v>
      </c>
      <c r="P69" s="4">
        <v>2023</v>
      </c>
      <c r="Q69" s="14">
        <f t="shared" si="18"/>
        <v>402.67500000000001</v>
      </c>
    </row>
    <row r="70" spans="1:18" ht="18.75" customHeight="1">
      <c r="A70" s="4">
        <v>2024</v>
      </c>
      <c r="B70" s="11">
        <v>0</v>
      </c>
      <c r="H70" s="4">
        <v>2024</v>
      </c>
      <c r="I70" s="14">
        <f t="shared" si="17"/>
        <v>309.89808999999997</v>
      </c>
      <c r="J70" s="43">
        <f t="shared" si="16"/>
        <v>-309.89808999999997</v>
      </c>
      <c r="P70" s="4">
        <v>2024</v>
      </c>
      <c r="Q70" s="14">
        <f t="shared" si="18"/>
        <v>309.89808999999997</v>
      </c>
      <c r="R70" s="56"/>
    </row>
    <row r="71" spans="1:18" ht="18.75">
      <c r="A71" s="4">
        <v>2025</v>
      </c>
      <c r="B71" s="11">
        <v>0</v>
      </c>
      <c r="H71" s="4">
        <v>2025</v>
      </c>
      <c r="I71" s="14">
        <f t="shared" si="17"/>
        <v>199.00027</v>
      </c>
      <c r="J71" s="43">
        <f t="shared" si="16"/>
        <v>-199.00027</v>
      </c>
      <c r="P71" s="4">
        <v>2025</v>
      </c>
      <c r="Q71" s="64">
        <f t="shared" si="18"/>
        <v>0</v>
      </c>
    </row>
    <row r="72" spans="1:18" ht="18.75" customHeight="1">
      <c r="A72" s="4">
        <v>2026</v>
      </c>
      <c r="B72" s="11">
        <v>0</v>
      </c>
      <c r="H72" s="4">
        <v>2026</v>
      </c>
      <c r="I72" s="14">
        <f>I153+I220+I341</f>
        <v>174.63917000000001</v>
      </c>
      <c r="J72" s="43">
        <f t="shared" ref="J72" si="19">B72-I72</f>
        <v>-174.63917000000001</v>
      </c>
      <c r="P72" s="4">
        <v>2026</v>
      </c>
      <c r="Q72" s="64">
        <f>Q153+Q220+Q341</f>
        <v>0</v>
      </c>
    </row>
    <row r="73" spans="1:18" ht="18.75" customHeight="1">
      <c r="A73" s="4">
        <v>2026</v>
      </c>
      <c r="B73" s="11">
        <v>0</v>
      </c>
      <c r="H73" s="4">
        <v>2026</v>
      </c>
      <c r="I73" s="14">
        <f>I154+I221+I342</f>
        <v>174.63917000000001</v>
      </c>
      <c r="J73" s="43">
        <f t="shared" si="16"/>
        <v>-174.63917000000001</v>
      </c>
      <c r="P73" s="4">
        <v>2027</v>
      </c>
      <c r="Q73" s="64">
        <f>Q154+Q221+Q342</f>
        <v>0</v>
      </c>
    </row>
    <row r="74" spans="1:18" ht="18.75" customHeight="1">
      <c r="A74" s="4" t="s">
        <v>12</v>
      </c>
      <c r="B74" s="21">
        <f>SUM(B75:B81)</f>
        <v>8130.3109999999997</v>
      </c>
      <c r="H74" s="4" t="s">
        <v>12</v>
      </c>
      <c r="I74" s="48">
        <f>SUM(I75:I81)</f>
        <v>14130.311</v>
      </c>
      <c r="P74" s="4" t="s">
        <v>12</v>
      </c>
      <c r="Q74" s="48">
        <f>SUM(Q75:Q81)</f>
        <v>14130.311</v>
      </c>
    </row>
    <row r="75" spans="1:18" ht="19.5" customHeight="1">
      <c r="A75" s="4">
        <v>2021</v>
      </c>
      <c r="B75" s="10">
        <v>6500</v>
      </c>
      <c r="H75" s="4">
        <v>2021</v>
      </c>
      <c r="I75" s="14">
        <f>I344</f>
        <v>6500</v>
      </c>
      <c r="J75" s="44">
        <f>B75-I75</f>
        <v>0</v>
      </c>
      <c r="P75" s="4">
        <v>2021</v>
      </c>
      <c r="Q75" s="14">
        <f>Q344</f>
        <v>6500</v>
      </c>
    </row>
    <row r="76" spans="1:18" ht="18.75">
      <c r="A76" s="4">
        <v>2022</v>
      </c>
      <c r="B76" s="11">
        <v>1630.3109999999999</v>
      </c>
      <c r="H76" s="4">
        <v>2022</v>
      </c>
      <c r="I76" s="14">
        <f t="shared" ref="I76:I77" si="20">I345</f>
        <v>1630.3109999999999</v>
      </c>
      <c r="J76" s="44">
        <f t="shared" ref="J76:J81" si="21">B76-I76</f>
        <v>0</v>
      </c>
      <c r="P76" s="4">
        <v>2022</v>
      </c>
      <c r="Q76" s="14">
        <f t="shared" ref="Q76:Q77" si="22">Q345</f>
        <v>1630.3109999999999</v>
      </c>
    </row>
    <row r="77" spans="1:18" ht="18.75" customHeight="1">
      <c r="A77" s="4">
        <v>2023</v>
      </c>
      <c r="B77" s="11">
        <v>0</v>
      </c>
      <c r="H77" s="4">
        <v>2023</v>
      </c>
      <c r="I77" s="14">
        <f t="shared" si="20"/>
        <v>0</v>
      </c>
      <c r="J77" s="44">
        <f t="shared" si="21"/>
        <v>0</v>
      </c>
      <c r="P77" s="4">
        <v>2023</v>
      </c>
      <c r="Q77" s="14">
        <f t="shared" si="22"/>
        <v>0</v>
      </c>
    </row>
    <row r="78" spans="1:18" ht="19.5" customHeight="1">
      <c r="A78" s="4">
        <v>2024</v>
      </c>
      <c r="B78" s="11">
        <v>0</v>
      </c>
      <c r="H78" s="4">
        <v>2024</v>
      </c>
      <c r="I78" s="14">
        <f>I348</f>
        <v>6000</v>
      </c>
      <c r="J78" s="44">
        <f t="shared" si="21"/>
        <v>-6000</v>
      </c>
      <c r="P78" s="4">
        <v>2024</v>
      </c>
      <c r="Q78" s="14">
        <v>6000</v>
      </c>
      <c r="R78" s="56"/>
    </row>
    <row r="79" spans="1:18" ht="18.75">
      <c r="A79" s="4">
        <v>2025</v>
      </c>
      <c r="B79" s="11">
        <v>0</v>
      </c>
      <c r="H79" s="4">
        <v>2025</v>
      </c>
      <c r="I79" s="14">
        <f>I349</f>
        <v>0</v>
      </c>
      <c r="J79" s="44">
        <f t="shared" si="21"/>
        <v>0</v>
      </c>
      <c r="P79" s="4">
        <v>2025</v>
      </c>
      <c r="Q79" s="64">
        <f>Q349</f>
        <v>0</v>
      </c>
    </row>
    <row r="80" spans="1:18" ht="19.5" customHeight="1" thickBot="1">
      <c r="A80" s="8">
        <v>2026</v>
      </c>
      <c r="B80" s="17">
        <v>0</v>
      </c>
      <c r="H80" s="8">
        <v>2026</v>
      </c>
      <c r="I80" s="14">
        <f>I349</f>
        <v>0</v>
      </c>
      <c r="J80" s="44">
        <f t="shared" ref="J80" si="23">B80-I80</f>
        <v>0</v>
      </c>
      <c r="P80" s="8">
        <v>2026</v>
      </c>
      <c r="Q80" s="64">
        <f>Q349</f>
        <v>0</v>
      </c>
    </row>
    <row r="81" spans="1:17" ht="19.5" customHeight="1" thickBot="1">
      <c r="A81" s="8">
        <v>2026</v>
      </c>
      <c r="B81" s="17">
        <v>0</v>
      </c>
      <c r="H81" s="8">
        <v>2026</v>
      </c>
      <c r="I81" s="14">
        <f>I350</f>
        <v>0</v>
      </c>
      <c r="J81" s="44">
        <f t="shared" si="21"/>
        <v>0</v>
      </c>
      <c r="P81" s="8">
        <v>2027</v>
      </c>
      <c r="Q81" s="64">
        <f>Q350</f>
        <v>0</v>
      </c>
    </row>
    <row r="82" spans="1:17" ht="18" customHeight="1">
      <c r="A82" s="6"/>
      <c r="H82" s="6"/>
      <c r="P82" s="6"/>
      <c r="Q82" s="43"/>
    </row>
    <row r="83" spans="1:17" ht="17.25" customHeight="1">
      <c r="A83" s="5"/>
      <c r="H83" s="5"/>
      <c r="P83" s="5"/>
      <c r="Q83" s="43"/>
    </row>
    <row r="84" spans="1:17" ht="18.75">
      <c r="A84" s="6"/>
      <c r="H84" s="6"/>
      <c r="P84" s="6"/>
      <c r="Q84" s="43"/>
    </row>
    <row r="85" spans="1:17" ht="30.75" customHeight="1">
      <c r="A85" s="61" t="s">
        <v>2</v>
      </c>
      <c r="B85" s="61"/>
      <c r="H85" s="61" t="s">
        <v>2</v>
      </c>
      <c r="I85" s="61"/>
      <c r="P85" s="61" t="s">
        <v>2</v>
      </c>
      <c r="Q85" s="61"/>
    </row>
    <row r="86" spans="1:17" ht="37.5" customHeight="1">
      <c r="A86" s="24" t="s">
        <v>3</v>
      </c>
      <c r="B86" s="26">
        <f>SUM(B87:B99)</f>
        <v>927553.20099999988</v>
      </c>
      <c r="H86" s="24" t="s">
        <v>3</v>
      </c>
      <c r="I86" s="26">
        <f>SUM(I87:I99)</f>
        <v>934808.22599999991</v>
      </c>
      <c r="P86" s="66" t="s">
        <v>3</v>
      </c>
      <c r="Q86" s="67">
        <f>SUM(Q87:Q100)</f>
        <v>1141850.6779999998</v>
      </c>
    </row>
    <row r="87" spans="1:17" ht="19.5" customHeight="1">
      <c r="A87" s="9">
        <v>2014</v>
      </c>
      <c r="B87" s="16">
        <v>23586.617999999999</v>
      </c>
      <c r="H87" s="9">
        <v>2014</v>
      </c>
      <c r="I87" s="16">
        <v>23586.617999999999</v>
      </c>
      <c r="P87" s="68">
        <v>2014</v>
      </c>
      <c r="Q87" s="69">
        <f>Q102+Q127</f>
        <v>23586.618000000002</v>
      </c>
    </row>
    <row r="88" spans="1:17" ht="18.75">
      <c r="A88" s="9">
        <v>2015</v>
      </c>
      <c r="B88" s="16">
        <v>22867.928</v>
      </c>
      <c r="H88" s="9">
        <v>2015</v>
      </c>
      <c r="I88" s="16">
        <v>22867.928</v>
      </c>
      <c r="P88" s="68">
        <v>2015</v>
      </c>
      <c r="Q88" s="69">
        <f>Q103+Q128+Q142</f>
        <v>22867.928</v>
      </c>
    </row>
    <row r="89" spans="1:17" ht="19.5" customHeight="1">
      <c r="A89" s="9">
        <v>2016</v>
      </c>
      <c r="B89" s="16">
        <v>26389.612000000001</v>
      </c>
      <c r="H89" s="9">
        <v>2016</v>
      </c>
      <c r="I89" s="16">
        <v>26389.612000000001</v>
      </c>
      <c r="P89" s="68">
        <v>2016</v>
      </c>
      <c r="Q89" s="69">
        <f>Q104+Q129+Q143</f>
        <v>26389.612000000001</v>
      </c>
    </row>
    <row r="90" spans="1:17" ht="18.75" customHeight="1">
      <c r="A90" s="9">
        <v>2017</v>
      </c>
      <c r="B90" s="16">
        <v>33176.476999999999</v>
      </c>
      <c r="H90" s="9">
        <v>2017</v>
      </c>
      <c r="I90" s="16">
        <v>33176.476999999999</v>
      </c>
      <c r="P90" s="68">
        <v>2017</v>
      </c>
      <c r="Q90" s="69">
        <f>Q105+Q130+Q144</f>
        <v>33176.477000000006</v>
      </c>
    </row>
    <row r="91" spans="1:17" ht="18.75" customHeight="1">
      <c r="A91" s="9">
        <v>2018</v>
      </c>
      <c r="B91" s="16">
        <v>50087.667000000001</v>
      </c>
      <c r="H91" s="9">
        <v>2018</v>
      </c>
      <c r="I91" s="16">
        <v>50087.667000000001</v>
      </c>
      <c r="P91" s="68">
        <v>2018</v>
      </c>
      <c r="Q91" s="69">
        <f>Q106+Q131+Q145</f>
        <v>50087.667999999998</v>
      </c>
    </row>
    <row r="92" spans="1:17" ht="22.5" customHeight="1">
      <c r="A92" s="9">
        <v>2019</v>
      </c>
      <c r="B92" s="16">
        <v>55116.517</v>
      </c>
      <c r="H92" s="9">
        <v>2019</v>
      </c>
      <c r="I92" s="16">
        <v>55116.517</v>
      </c>
      <c r="P92" s="68">
        <v>2019</v>
      </c>
      <c r="Q92" s="69">
        <f t="shared" ref="Q92:Q98" si="24">Q107+Q117+Q132+Q146</f>
        <v>55116.517</v>
      </c>
    </row>
    <row r="93" spans="1:17" ht="20.25" customHeight="1">
      <c r="A93" s="9">
        <v>2020</v>
      </c>
      <c r="B93" s="16">
        <v>80465.509000000005</v>
      </c>
      <c r="H93" s="9">
        <v>2020</v>
      </c>
      <c r="I93" s="16">
        <v>80465.509000000005</v>
      </c>
      <c r="P93" s="68">
        <v>2020</v>
      </c>
      <c r="Q93" s="69">
        <f t="shared" si="24"/>
        <v>80465.508999999991</v>
      </c>
    </row>
    <row r="94" spans="1:17" ht="18" customHeight="1">
      <c r="A94" s="9">
        <v>2021</v>
      </c>
      <c r="B94" s="16">
        <v>91903.345000000001</v>
      </c>
      <c r="H94" s="9">
        <v>2021</v>
      </c>
      <c r="I94" s="16">
        <v>91903.345000000001</v>
      </c>
      <c r="P94" s="68">
        <v>2021</v>
      </c>
      <c r="Q94" s="69">
        <f t="shared" si="24"/>
        <v>91903.345000000001</v>
      </c>
    </row>
    <row r="95" spans="1:17" ht="20.25" customHeight="1">
      <c r="A95" s="9">
        <v>2022</v>
      </c>
      <c r="B95" s="16">
        <v>110640.97</v>
      </c>
      <c r="H95" s="9">
        <v>2022</v>
      </c>
      <c r="I95" s="16">
        <v>110640.97</v>
      </c>
      <c r="P95" s="68">
        <v>2022</v>
      </c>
      <c r="Q95" s="69">
        <f t="shared" si="24"/>
        <v>110640.96999999999</v>
      </c>
    </row>
    <row r="96" spans="1:17" ht="18" customHeight="1">
      <c r="A96" s="9">
        <v>2023</v>
      </c>
      <c r="B96" s="16">
        <v>130149.068</v>
      </c>
      <c r="H96" s="9">
        <v>2023</v>
      </c>
      <c r="I96" s="16">
        <v>130149.068</v>
      </c>
      <c r="P96" s="68">
        <v>2023</v>
      </c>
      <c r="Q96" s="69">
        <f t="shared" si="24"/>
        <v>130149.068</v>
      </c>
    </row>
    <row r="97" spans="1:18" ht="19.5" customHeight="1">
      <c r="A97" s="9">
        <v>2024</v>
      </c>
      <c r="B97" s="16">
        <v>130633.36199999999</v>
      </c>
      <c r="H97" s="9">
        <v>2024</v>
      </c>
      <c r="I97" s="16">
        <f>138463.787-450</f>
        <v>138013.78700000001</v>
      </c>
      <c r="P97" s="68">
        <v>2024</v>
      </c>
      <c r="Q97" s="69">
        <f t="shared" si="24"/>
        <v>139221.13099999999</v>
      </c>
      <c r="R97" s="56"/>
    </row>
    <row r="98" spans="1:18" ht="18.75">
      <c r="A98" s="9">
        <v>2025</v>
      </c>
      <c r="B98" s="16">
        <v>86378.614000000001</v>
      </c>
      <c r="H98" s="9">
        <v>2025</v>
      </c>
      <c r="I98" s="16">
        <f>86356.514-300</f>
        <v>86056.513999999996</v>
      </c>
      <c r="P98" s="68">
        <v>2025</v>
      </c>
      <c r="Q98" s="53">
        <f t="shared" si="24"/>
        <v>163185.70300000001</v>
      </c>
    </row>
    <row r="99" spans="1:18" ht="21" customHeight="1">
      <c r="A99" s="9">
        <v>2026</v>
      </c>
      <c r="B99" s="16">
        <v>86157.513999999996</v>
      </c>
      <c r="H99" s="9">
        <v>2026</v>
      </c>
      <c r="I99" s="16">
        <v>86354.214000000007</v>
      </c>
      <c r="P99" s="68">
        <v>2026</v>
      </c>
      <c r="Q99" s="53">
        <f t="shared" ref="Q99" si="25">Q114+Q124+Q139+Q154</f>
        <v>107617.416</v>
      </c>
    </row>
    <row r="100" spans="1:18" ht="21" customHeight="1">
      <c r="A100" s="9">
        <v>2026</v>
      </c>
      <c r="B100" s="16">
        <v>86157.513999999996</v>
      </c>
      <c r="H100" s="9">
        <v>2026</v>
      </c>
      <c r="I100" s="16">
        <v>86354.214000000007</v>
      </c>
      <c r="P100" s="68">
        <v>2027</v>
      </c>
      <c r="Q100" s="53">
        <f>Q115+Q125+Q140+Q155</f>
        <v>107442.716</v>
      </c>
    </row>
    <row r="101" spans="1:18" ht="17.25" customHeight="1">
      <c r="A101" s="25" t="s">
        <v>13</v>
      </c>
      <c r="B101" s="27">
        <f>SUM(B102:B114)</f>
        <v>715090.51</v>
      </c>
      <c r="H101" s="42" t="s">
        <v>13</v>
      </c>
      <c r="I101" s="27">
        <f>SUM(I102:I114)</f>
        <v>722202.83500000008</v>
      </c>
      <c r="P101" s="42" t="s">
        <v>13</v>
      </c>
      <c r="Q101" s="27">
        <f>SUM(Q102:Q115)</f>
        <v>870682.75500000012</v>
      </c>
    </row>
    <row r="102" spans="1:18" ht="18" customHeight="1">
      <c r="A102" s="9">
        <v>2014</v>
      </c>
      <c r="B102" s="22">
        <v>23455.718000000001</v>
      </c>
      <c r="H102" s="9">
        <v>2014</v>
      </c>
      <c r="I102" s="22">
        <v>23455.718000000001</v>
      </c>
      <c r="P102" s="9">
        <v>2014</v>
      </c>
      <c r="Q102" s="22">
        <v>23455.718000000001</v>
      </c>
    </row>
    <row r="103" spans="1:18" ht="18.75">
      <c r="A103" s="9">
        <v>2015</v>
      </c>
      <c r="B103" s="22">
        <v>22535.928</v>
      </c>
      <c r="H103" s="9">
        <v>2015</v>
      </c>
      <c r="I103" s="22">
        <v>22535.928</v>
      </c>
      <c r="P103" s="9">
        <v>2015</v>
      </c>
      <c r="Q103" s="22">
        <v>22535.928</v>
      </c>
    </row>
    <row r="104" spans="1:18" ht="16.5" customHeight="1">
      <c r="A104" s="9">
        <v>2016</v>
      </c>
      <c r="B104" s="22">
        <v>26028.712</v>
      </c>
      <c r="H104" s="9">
        <v>2016</v>
      </c>
      <c r="I104" s="22">
        <v>26028.712</v>
      </c>
      <c r="P104" s="9">
        <v>2016</v>
      </c>
      <c r="Q104" s="22">
        <v>26028.712</v>
      </c>
    </row>
    <row r="105" spans="1:18" ht="18" customHeight="1">
      <c r="A105" s="9">
        <v>2017</v>
      </c>
      <c r="B105" s="22">
        <v>32829.277000000002</v>
      </c>
      <c r="H105" s="9">
        <v>2017</v>
      </c>
      <c r="I105" s="22">
        <v>32829.277000000002</v>
      </c>
      <c r="P105" s="9">
        <v>2017</v>
      </c>
      <c r="Q105" s="22">
        <v>32829.277000000002</v>
      </c>
    </row>
    <row r="106" spans="1:18" ht="16.5" customHeight="1">
      <c r="A106" s="9">
        <v>2018</v>
      </c>
      <c r="B106" s="22">
        <v>49737.567999999999</v>
      </c>
      <c r="H106" s="9">
        <v>2018</v>
      </c>
      <c r="I106" s="22">
        <v>49737.567999999999</v>
      </c>
      <c r="P106" s="9">
        <v>2018</v>
      </c>
      <c r="Q106" s="22">
        <v>49737.567999999999</v>
      </c>
    </row>
    <row r="107" spans="1:18" ht="18.75" customHeight="1">
      <c r="A107" s="9">
        <v>2019</v>
      </c>
      <c r="B107" s="22">
        <v>33118.423000000003</v>
      </c>
      <c r="H107" s="9">
        <v>2019</v>
      </c>
      <c r="I107" s="22">
        <v>33118.423000000003</v>
      </c>
      <c r="P107" s="9">
        <v>2019</v>
      </c>
      <c r="Q107" s="22">
        <v>33118.423000000003</v>
      </c>
    </row>
    <row r="108" spans="1:18" ht="18.75" customHeight="1">
      <c r="A108" s="9">
        <v>2020</v>
      </c>
      <c r="B108" s="22">
        <v>48552.732000000004</v>
      </c>
      <c r="H108" s="9">
        <v>2020</v>
      </c>
      <c r="I108" s="22">
        <v>48552.732000000004</v>
      </c>
      <c r="P108" s="9">
        <v>2020</v>
      </c>
      <c r="Q108" s="22">
        <v>48552.732000000004</v>
      </c>
    </row>
    <row r="109" spans="1:18" ht="18.75" customHeight="1">
      <c r="A109" s="9">
        <v>2021</v>
      </c>
      <c r="B109" s="22">
        <v>60174.578999999998</v>
      </c>
      <c r="H109" s="9">
        <v>2021</v>
      </c>
      <c r="I109" s="22">
        <v>60174.578999999998</v>
      </c>
      <c r="P109" s="9">
        <v>2021</v>
      </c>
      <c r="Q109" s="22">
        <v>60174.578999999998</v>
      </c>
    </row>
    <row r="110" spans="1:18" ht="21" customHeight="1">
      <c r="A110" s="9">
        <v>2022</v>
      </c>
      <c r="B110" s="22">
        <v>78559.903999999995</v>
      </c>
      <c r="H110" s="9">
        <v>2022</v>
      </c>
      <c r="I110" s="22">
        <v>78559.903999999995</v>
      </c>
      <c r="P110" s="9">
        <v>2022</v>
      </c>
      <c r="Q110" s="22">
        <v>78559.903999999995</v>
      </c>
    </row>
    <row r="111" spans="1:18" ht="20.25" customHeight="1">
      <c r="A111" s="9">
        <v>2023</v>
      </c>
      <c r="B111" s="22">
        <v>89776.726999999999</v>
      </c>
      <c r="H111" s="9">
        <v>2023</v>
      </c>
      <c r="I111" s="22">
        <v>89776.726999999999</v>
      </c>
      <c r="P111" s="9">
        <v>2023</v>
      </c>
      <c r="Q111" s="22">
        <v>89776.726999999999</v>
      </c>
    </row>
    <row r="112" spans="1:18" ht="18.75" customHeight="1">
      <c r="A112" s="9">
        <v>2024</v>
      </c>
      <c r="B112" s="22">
        <v>83440.313999999998</v>
      </c>
      <c r="H112" s="9">
        <v>2024</v>
      </c>
      <c r="I112" s="22">
        <f>91302.639-450</f>
        <v>90852.638999999996</v>
      </c>
      <c r="P112" s="9">
        <v>2024</v>
      </c>
      <c r="Q112" s="22">
        <v>91802.638999999996</v>
      </c>
      <c r="R112" s="56"/>
    </row>
    <row r="113" spans="1:18" ht="18.75">
      <c r="A113" s="9">
        <v>2025</v>
      </c>
      <c r="B113" s="22">
        <v>83440.313999999998</v>
      </c>
      <c r="H113" s="9">
        <v>2025</v>
      </c>
      <c r="I113" s="22">
        <f>83440.314-300</f>
        <v>83140.313999999998</v>
      </c>
      <c r="P113" s="9">
        <v>2025</v>
      </c>
      <c r="Q113" s="70">
        <v>104703.516</v>
      </c>
    </row>
    <row r="114" spans="1:18" ht="18.75" customHeight="1">
      <c r="A114" s="9">
        <v>2026</v>
      </c>
      <c r="B114" s="22">
        <v>83440.313999999998</v>
      </c>
      <c r="H114" s="9">
        <v>2026</v>
      </c>
      <c r="I114" s="22">
        <v>83440.313999999998</v>
      </c>
      <c r="P114" s="9">
        <v>2026</v>
      </c>
      <c r="Q114" s="70">
        <v>104703.516</v>
      </c>
    </row>
    <row r="115" spans="1:18" ht="18.75" customHeight="1">
      <c r="A115" s="9">
        <v>2026</v>
      </c>
      <c r="B115" s="22">
        <v>83440.313999999998</v>
      </c>
      <c r="H115" s="9">
        <v>2026</v>
      </c>
      <c r="I115" s="22">
        <v>83440.313999999998</v>
      </c>
      <c r="P115" s="9">
        <v>2027</v>
      </c>
      <c r="Q115" s="70">
        <v>104703.516</v>
      </c>
    </row>
    <row r="116" spans="1:18" ht="24" customHeight="1">
      <c r="A116" s="9" t="s">
        <v>9</v>
      </c>
      <c r="B116" s="28">
        <f>SUM(B117:B124)</f>
        <v>196993.10000000003</v>
      </c>
      <c r="H116" s="9" t="s">
        <v>9</v>
      </c>
      <c r="I116" s="28">
        <f>SUM(I117:I124)</f>
        <v>196993.10000000003</v>
      </c>
      <c r="P116" s="9" t="s">
        <v>9</v>
      </c>
      <c r="Q116" s="28">
        <f>SUM(Q117:Q125)</f>
        <v>252816.43100000001</v>
      </c>
    </row>
    <row r="117" spans="1:18" ht="24" customHeight="1">
      <c r="A117" s="9">
        <v>2019</v>
      </c>
      <c r="B117" s="23">
        <v>21648.694</v>
      </c>
      <c r="H117" s="9">
        <v>2019</v>
      </c>
      <c r="I117" s="23">
        <v>21648.694</v>
      </c>
      <c r="P117" s="9">
        <v>2019</v>
      </c>
      <c r="Q117" s="23">
        <v>21648.694</v>
      </c>
    </row>
    <row r="118" spans="1:18" ht="18.75">
      <c r="A118" s="9">
        <v>2020</v>
      </c>
      <c r="B118" s="22">
        <v>30923.884999999998</v>
      </c>
      <c r="H118" s="9">
        <v>2020</v>
      </c>
      <c r="I118" s="22">
        <v>30923.884999999998</v>
      </c>
      <c r="P118" s="9">
        <v>2020</v>
      </c>
      <c r="Q118" s="22">
        <v>30923.884999999998</v>
      </c>
    </row>
    <row r="119" spans="1:18" ht="19.5" customHeight="1">
      <c r="A119" s="9">
        <v>2021</v>
      </c>
      <c r="B119" s="22">
        <v>31363.366000000002</v>
      </c>
      <c r="H119" s="9">
        <v>2021</v>
      </c>
      <c r="I119" s="22">
        <v>31363.366000000002</v>
      </c>
      <c r="P119" s="9">
        <v>2021</v>
      </c>
      <c r="Q119" s="22">
        <v>31363.366000000002</v>
      </c>
    </row>
    <row r="120" spans="1:18" ht="19.5" customHeight="1">
      <c r="A120" s="9">
        <v>2022</v>
      </c>
      <c r="B120" s="22">
        <v>31363.366000000002</v>
      </c>
      <c r="H120" s="9">
        <v>2022</v>
      </c>
      <c r="I120" s="22">
        <v>31363.366000000002</v>
      </c>
      <c r="P120" s="9">
        <v>2022</v>
      </c>
      <c r="Q120" s="22">
        <v>31363.366000000002</v>
      </c>
    </row>
    <row r="121" spans="1:18" ht="20.25" customHeight="1">
      <c r="A121" s="9">
        <v>2023</v>
      </c>
      <c r="B121" s="22">
        <v>37438.641000000003</v>
      </c>
      <c r="H121" s="9">
        <v>2023</v>
      </c>
      <c r="I121" s="22">
        <v>37438.641000000003</v>
      </c>
      <c r="P121" s="9">
        <v>2023</v>
      </c>
      <c r="Q121" s="22">
        <v>37438.641000000003</v>
      </c>
    </row>
    <row r="122" spans="1:18" ht="20.25" customHeight="1">
      <c r="A122" s="9">
        <v>2024</v>
      </c>
      <c r="B122" s="22">
        <v>44255.148000000001</v>
      </c>
      <c r="H122" s="9">
        <v>2024</v>
      </c>
      <c r="I122" s="22">
        <v>44255.148000000001</v>
      </c>
      <c r="P122" s="9">
        <v>2024</v>
      </c>
      <c r="Q122" s="22">
        <v>44512.491999999998</v>
      </c>
      <c r="R122" s="56"/>
    </row>
    <row r="123" spans="1:18" ht="18.75">
      <c r="A123" s="9">
        <v>2025</v>
      </c>
      <c r="B123" s="22">
        <v>0</v>
      </c>
      <c r="H123" s="9">
        <v>2025</v>
      </c>
      <c r="I123" s="22">
        <v>0</v>
      </c>
      <c r="P123" s="9">
        <v>2025</v>
      </c>
      <c r="Q123" s="70">
        <v>55565.987000000001</v>
      </c>
    </row>
    <row r="124" spans="1:18" ht="19.5" customHeight="1">
      <c r="A124" s="9">
        <v>2026</v>
      </c>
      <c r="B124" s="22">
        <v>0</v>
      </c>
      <c r="H124" s="9">
        <v>2026</v>
      </c>
      <c r="I124" s="22">
        <v>0</v>
      </c>
      <c r="P124" s="9">
        <v>2026</v>
      </c>
      <c r="Q124" s="70">
        <v>0</v>
      </c>
    </row>
    <row r="125" spans="1:18" ht="19.5" customHeight="1">
      <c r="A125" s="9">
        <v>2026</v>
      </c>
      <c r="B125" s="22">
        <v>0</v>
      </c>
      <c r="H125" s="9">
        <v>2026</v>
      </c>
      <c r="I125" s="22">
        <v>0</v>
      </c>
      <c r="P125" s="9">
        <v>2027</v>
      </c>
      <c r="Q125" s="70">
        <v>0</v>
      </c>
    </row>
    <row r="126" spans="1:18" ht="18" customHeight="1">
      <c r="A126" s="9" t="s">
        <v>10</v>
      </c>
      <c r="B126" s="29">
        <f>SUM(B127:B139)</f>
        <v>14710.166000000001</v>
      </c>
      <c r="H126" s="9" t="s">
        <v>10</v>
      </c>
      <c r="I126" s="29">
        <f>SUM(I127:I139)</f>
        <v>14274.67556</v>
      </c>
      <c r="P126" s="9" t="s">
        <v>10</v>
      </c>
      <c r="Q126" s="29">
        <f>SUM(Q127:Q140)</f>
        <v>17387.514999999999</v>
      </c>
    </row>
    <row r="127" spans="1:18" ht="20.25" customHeight="1">
      <c r="A127" s="9">
        <v>2014</v>
      </c>
      <c r="B127" s="16">
        <v>130.9</v>
      </c>
      <c r="H127" s="9">
        <v>2014</v>
      </c>
      <c r="I127" s="16">
        <v>130.9</v>
      </c>
      <c r="P127" s="9">
        <v>2014</v>
      </c>
      <c r="Q127" s="16">
        <v>130.9</v>
      </c>
    </row>
    <row r="128" spans="1:18" ht="18.75">
      <c r="A128" s="9">
        <v>2015</v>
      </c>
      <c r="B128" s="16">
        <v>313.3</v>
      </c>
      <c r="H128" s="9">
        <v>2015</v>
      </c>
      <c r="I128" s="16">
        <v>313.3</v>
      </c>
      <c r="P128" s="9">
        <v>2015</v>
      </c>
      <c r="Q128" s="16">
        <v>313.3</v>
      </c>
    </row>
    <row r="129" spans="1:18" ht="18" customHeight="1">
      <c r="A129" s="9">
        <v>2016</v>
      </c>
      <c r="B129" s="16">
        <v>342.5</v>
      </c>
      <c r="H129" s="9">
        <v>2016</v>
      </c>
      <c r="I129" s="16">
        <v>342.5</v>
      </c>
      <c r="P129" s="9">
        <v>2016</v>
      </c>
      <c r="Q129" s="16">
        <v>342.5</v>
      </c>
    </row>
    <row r="130" spans="1:18" ht="18.75" customHeight="1">
      <c r="A130" s="9">
        <v>2017</v>
      </c>
      <c r="B130" s="16">
        <v>330.4</v>
      </c>
      <c r="H130" s="9">
        <v>2017</v>
      </c>
      <c r="I130" s="16">
        <v>330.4</v>
      </c>
      <c r="P130" s="9">
        <v>2017</v>
      </c>
      <c r="Q130" s="16">
        <v>330.4</v>
      </c>
    </row>
    <row r="131" spans="1:18" ht="20.25" customHeight="1">
      <c r="A131" s="9">
        <v>2018</v>
      </c>
      <c r="B131" s="16">
        <v>331.6</v>
      </c>
      <c r="H131" s="9">
        <v>2018</v>
      </c>
      <c r="I131" s="16">
        <v>331.6</v>
      </c>
      <c r="P131" s="9">
        <v>2018</v>
      </c>
      <c r="Q131" s="16">
        <v>331.6</v>
      </c>
    </row>
    <row r="132" spans="1:18" ht="20.25" customHeight="1">
      <c r="A132" s="9">
        <v>2019</v>
      </c>
      <c r="B132" s="16">
        <v>331.6</v>
      </c>
      <c r="H132" s="9">
        <v>2019</v>
      </c>
      <c r="I132" s="16">
        <v>331.6</v>
      </c>
      <c r="P132" s="9">
        <v>2019</v>
      </c>
      <c r="Q132" s="16">
        <v>331.6</v>
      </c>
    </row>
    <row r="133" spans="1:18" ht="20.25" customHeight="1">
      <c r="A133" s="9">
        <v>2020</v>
      </c>
      <c r="B133" s="16">
        <v>795.995</v>
      </c>
      <c r="H133" s="9">
        <v>2020</v>
      </c>
      <c r="I133" s="16">
        <v>795.995</v>
      </c>
      <c r="P133" s="9">
        <v>2020</v>
      </c>
      <c r="Q133" s="16">
        <v>795.995</v>
      </c>
    </row>
    <row r="134" spans="1:18" ht="18" customHeight="1">
      <c r="A134" s="9">
        <v>2021</v>
      </c>
      <c r="B134" s="16">
        <v>365.4</v>
      </c>
      <c r="H134" s="9">
        <v>2021</v>
      </c>
      <c r="I134" s="16">
        <v>365.4</v>
      </c>
      <c r="P134" s="9">
        <v>2021</v>
      </c>
      <c r="Q134" s="16">
        <v>365.4</v>
      </c>
    </row>
    <row r="135" spans="1:18" ht="18.75" customHeight="1">
      <c r="A135" s="9">
        <v>2022</v>
      </c>
      <c r="B135" s="16">
        <v>467.35500000000002</v>
      </c>
      <c r="H135" s="9">
        <v>2022</v>
      </c>
      <c r="I135" s="16">
        <v>467.35500000000002</v>
      </c>
      <c r="P135" s="9">
        <v>2022</v>
      </c>
      <c r="Q135" s="16">
        <v>467.35500000000002</v>
      </c>
    </row>
    <row r="136" spans="1:18" ht="18.75" customHeight="1">
      <c r="A136" s="9">
        <v>2023</v>
      </c>
      <c r="B136" s="16">
        <v>2707.7159999999999</v>
      </c>
      <c r="H136" s="9">
        <v>2023</v>
      </c>
      <c r="I136" s="16">
        <v>2707.7159999999999</v>
      </c>
      <c r="P136" s="9">
        <v>2023</v>
      </c>
      <c r="Q136" s="16">
        <v>2707.7159999999999</v>
      </c>
    </row>
    <row r="137" spans="1:18" ht="19.5" customHeight="1">
      <c r="A137" s="9">
        <v>2024</v>
      </c>
      <c r="B137" s="16">
        <v>2937.9</v>
      </c>
      <c r="H137" s="9">
        <v>2024</v>
      </c>
      <c r="I137" s="53">
        <v>2701.4490000000001</v>
      </c>
      <c r="P137" s="9">
        <v>2024</v>
      </c>
      <c r="Q137" s="69">
        <v>2701.4490000000001</v>
      </c>
      <c r="R137" s="56"/>
    </row>
    <row r="138" spans="1:18" ht="18.75">
      <c r="A138" s="9">
        <v>2025</v>
      </c>
      <c r="B138" s="16">
        <v>2938.3</v>
      </c>
      <c r="H138" s="9">
        <v>2025</v>
      </c>
      <c r="I138" s="16">
        <v>2717.1997299999998</v>
      </c>
      <c r="P138" s="9">
        <v>2025</v>
      </c>
      <c r="Q138" s="53">
        <v>2916.2</v>
      </c>
    </row>
    <row r="139" spans="1:18" ht="20.25" customHeight="1">
      <c r="A139" s="9">
        <v>2026</v>
      </c>
      <c r="B139" s="16">
        <v>2717.2</v>
      </c>
      <c r="H139" s="9">
        <v>2026</v>
      </c>
      <c r="I139" s="16">
        <v>2739.2608300000002</v>
      </c>
      <c r="P139" s="9">
        <v>2026</v>
      </c>
      <c r="Q139" s="53">
        <v>2913.9</v>
      </c>
    </row>
    <row r="140" spans="1:18" ht="20.25" customHeight="1">
      <c r="A140" s="9">
        <v>2026</v>
      </c>
      <c r="B140" s="16">
        <v>2717.2</v>
      </c>
      <c r="H140" s="9">
        <v>2026</v>
      </c>
      <c r="I140" s="16">
        <v>2739.2608300000002</v>
      </c>
      <c r="P140" s="9">
        <v>2027</v>
      </c>
      <c r="Q140" s="53">
        <v>2739.2</v>
      </c>
    </row>
    <row r="141" spans="1:18" ht="21" customHeight="1">
      <c r="A141" s="9" t="s">
        <v>11</v>
      </c>
      <c r="B141" s="29">
        <f>SUM(B142:B154)</f>
        <v>759.42600000000004</v>
      </c>
      <c r="H141" s="9" t="s">
        <v>11</v>
      </c>
      <c r="I141" s="29">
        <f>SUM(I142:I154)</f>
        <v>1512.2556099999999</v>
      </c>
      <c r="P141" s="9" t="s">
        <v>11</v>
      </c>
      <c r="Q141" s="29">
        <f>SUM(Q142:Q154)</f>
        <v>963.97700000000009</v>
      </c>
    </row>
    <row r="142" spans="1:18" ht="18.75" customHeight="1">
      <c r="A142" s="9">
        <v>2015</v>
      </c>
      <c r="B142" s="16">
        <v>18.7</v>
      </c>
      <c r="H142" s="9">
        <v>2015</v>
      </c>
      <c r="I142" s="16">
        <v>18.7</v>
      </c>
      <c r="P142" s="9">
        <v>2015</v>
      </c>
      <c r="Q142" s="16">
        <v>18.7</v>
      </c>
    </row>
    <row r="143" spans="1:18" ht="18.75">
      <c r="A143" s="9">
        <v>2016</v>
      </c>
      <c r="B143" s="16">
        <v>18.399999999999999</v>
      </c>
      <c r="H143" s="9">
        <v>2016</v>
      </c>
      <c r="I143" s="16">
        <v>18.399999999999999</v>
      </c>
      <c r="P143" s="9">
        <v>2016</v>
      </c>
      <c r="Q143" s="16">
        <v>18.399999999999999</v>
      </c>
    </row>
    <row r="144" spans="1:18" ht="18.75" customHeight="1">
      <c r="A144" s="9">
        <v>2017</v>
      </c>
      <c r="B144" s="16">
        <v>16.8</v>
      </c>
      <c r="H144" s="9">
        <v>2017</v>
      </c>
      <c r="I144" s="16">
        <v>16.8</v>
      </c>
      <c r="P144" s="9">
        <v>2017</v>
      </c>
      <c r="Q144" s="16">
        <v>16.8</v>
      </c>
    </row>
    <row r="145" spans="1:18" ht="19.5" customHeight="1">
      <c r="A145" s="9">
        <v>2018</v>
      </c>
      <c r="B145" s="16">
        <v>18.5</v>
      </c>
      <c r="H145" s="9">
        <v>2018</v>
      </c>
      <c r="I145" s="16">
        <v>18.5</v>
      </c>
      <c r="P145" s="9">
        <v>2018</v>
      </c>
      <c r="Q145" s="16">
        <v>18.5</v>
      </c>
    </row>
    <row r="146" spans="1:18" ht="18.75" customHeight="1">
      <c r="A146" s="9">
        <v>2019</v>
      </c>
      <c r="B146" s="16">
        <v>17.8</v>
      </c>
      <c r="H146" s="9">
        <v>2019</v>
      </c>
      <c r="I146" s="16">
        <v>17.8</v>
      </c>
      <c r="P146" s="9">
        <v>2019</v>
      </c>
      <c r="Q146" s="16">
        <v>17.8</v>
      </c>
    </row>
    <row r="147" spans="1:18" ht="16.5" customHeight="1">
      <c r="A147" s="9">
        <v>2020</v>
      </c>
      <c r="B147" s="16">
        <v>192.89699999999999</v>
      </c>
      <c r="H147" s="9">
        <v>2020</v>
      </c>
      <c r="I147" s="16">
        <v>192.89699999999999</v>
      </c>
      <c r="P147" s="9">
        <v>2020</v>
      </c>
      <c r="Q147" s="16">
        <v>192.89699999999999</v>
      </c>
    </row>
    <row r="148" spans="1:18" ht="18.75" customHeight="1">
      <c r="A148" s="9">
        <v>2021</v>
      </c>
      <c r="B148" s="16">
        <v>0</v>
      </c>
      <c r="H148" s="9">
        <v>2021</v>
      </c>
      <c r="I148" s="16">
        <v>0</v>
      </c>
      <c r="P148" s="9">
        <v>2021</v>
      </c>
      <c r="Q148" s="16">
        <v>0</v>
      </c>
    </row>
    <row r="149" spans="1:18" ht="16.5" customHeight="1">
      <c r="A149" s="9">
        <v>2022</v>
      </c>
      <c r="B149" s="16">
        <v>250.345</v>
      </c>
      <c r="H149" s="9">
        <v>2022</v>
      </c>
      <c r="I149" s="16">
        <v>250.345</v>
      </c>
      <c r="P149" s="9">
        <v>2022</v>
      </c>
      <c r="Q149" s="16">
        <v>250.345</v>
      </c>
    </row>
    <row r="150" spans="1:18" ht="18.75" customHeight="1">
      <c r="A150" s="9">
        <v>2023</v>
      </c>
      <c r="B150" s="16">
        <v>225.98400000000001</v>
      </c>
      <c r="H150" s="9">
        <v>2023</v>
      </c>
      <c r="I150" s="16">
        <v>225.98400000000001</v>
      </c>
      <c r="P150" s="9">
        <v>2023</v>
      </c>
      <c r="Q150" s="16">
        <v>225.98400000000001</v>
      </c>
    </row>
    <row r="151" spans="1:18" ht="17.25" customHeight="1">
      <c r="A151" s="4">
        <v>2024</v>
      </c>
      <c r="B151" s="16">
        <v>0</v>
      </c>
      <c r="H151" s="4">
        <v>2024</v>
      </c>
      <c r="I151" s="53">
        <v>204.55099999999999</v>
      </c>
      <c r="P151" s="4">
        <v>2024</v>
      </c>
      <c r="Q151" s="69">
        <v>204.55099999999999</v>
      </c>
      <c r="R151" s="56"/>
    </row>
    <row r="152" spans="1:18" ht="18.75">
      <c r="A152" s="25">
        <v>2025</v>
      </c>
      <c r="B152" s="32">
        <v>0</v>
      </c>
      <c r="C152" s="31"/>
      <c r="H152" s="25">
        <v>2025</v>
      </c>
      <c r="I152" s="32">
        <v>199.00027</v>
      </c>
      <c r="J152" s="31"/>
      <c r="P152" s="25">
        <v>2025</v>
      </c>
      <c r="Q152" s="71">
        <v>0</v>
      </c>
    </row>
    <row r="153" spans="1:18" ht="18.75">
      <c r="A153" s="3">
        <v>2026</v>
      </c>
      <c r="B153" s="30">
        <v>0</v>
      </c>
      <c r="C153" s="31"/>
      <c r="H153" s="3">
        <v>2026</v>
      </c>
      <c r="I153" s="30">
        <v>174.63917000000001</v>
      </c>
      <c r="J153" s="31"/>
      <c r="P153" s="3">
        <v>2026</v>
      </c>
      <c r="Q153" s="72">
        <v>0</v>
      </c>
    </row>
    <row r="154" spans="1:18" ht="18.75">
      <c r="A154" s="3">
        <v>2026</v>
      </c>
      <c r="B154" s="30">
        <v>0</v>
      </c>
      <c r="C154" s="31"/>
      <c r="H154" s="3">
        <v>2026</v>
      </c>
      <c r="I154" s="30">
        <v>174.63917000000001</v>
      </c>
      <c r="J154" s="31"/>
      <c r="P154" s="3">
        <v>2027</v>
      </c>
      <c r="Q154" s="72">
        <v>0</v>
      </c>
    </row>
    <row r="155" spans="1:18" ht="17.25" customHeight="1" thickBot="1">
      <c r="A155" s="5"/>
      <c r="H155" s="5"/>
      <c r="P155" s="5"/>
      <c r="Q155" s="43"/>
    </row>
    <row r="156" spans="1:18" ht="26.25" customHeight="1">
      <c r="A156" s="33"/>
      <c r="B156" s="34"/>
      <c r="H156" s="33"/>
      <c r="I156" s="49"/>
      <c r="P156" s="33"/>
      <c r="Q156" s="49"/>
    </row>
    <row r="157" spans="1:18" ht="30" customHeight="1">
      <c r="A157" s="61" t="s">
        <v>4</v>
      </c>
      <c r="B157" s="61"/>
      <c r="H157" s="61" t="s">
        <v>4</v>
      </c>
      <c r="I157" s="61"/>
      <c r="P157" s="61" t="s">
        <v>4</v>
      </c>
      <c r="Q157" s="61"/>
    </row>
    <row r="158" spans="1:18" ht="44.25" customHeight="1">
      <c r="A158" s="24" t="s">
        <v>3</v>
      </c>
      <c r="B158" s="26">
        <f>SUM(B159:B172)</f>
        <v>1093950.746</v>
      </c>
      <c r="H158" s="24" t="s">
        <v>3</v>
      </c>
      <c r="I158" s="26">
        <f>SUM(I159:I172)</f>
        <v>1106431.398</v>
      </c>
      <c r="P158" s="66" t="s">
        <v>3</v>
      </c>
      <c r="Q158" s="67">
        <f>SUM(Q159:Q172)</f>
        <v>1231467.348</v>
      </c>
    </row>
    <row r="159" spans="1:18" ht="20.25" customHeight="1">
      <c r="A159" s="4">
        <v>2014</v>
      </c>
      <c r="B159" s="16">
        <v>31846.669000000002</v>
      </c>
      <c r="H159" s="4">
        <v>2014</v>
      </c>
      <c r="I159" s="16">
        <v>31846.669000000002</v>
      </c>
      <c r="P159" s="73">
        <v>2014</v>
      </c>
      <c r="Q159" s="69">
        <f>Q174+Q199</f>
        <v>31846.669000000002</v>
      </c>
    </row>
    <row r="160" spans="1:18" ht="18.75">
      <c r="A160" s="4">
        <v>2015</v>
      </c>
      <c r="B160" s="16">
        <v>31563.69</v>
      </c>
      <c r="H160" s="4">
        <v>2015</v>
      </c>
      <c r="I160" s="16">
        <v>31563.69</v>
      </c>
      <c r="P160" s="73">
        <v>2015</v>
      </c>
      <c r="Q160" s="69">
        <f>Q175+Q200</f>
        <v>31563.69</v>
      </c>
    </row>
    <row r="161" spans="1:18" ht="17.25" customHeight="1">
      <c r="A161" s="4">
        <v>2016</v>
      </c>
      <c r="B161" s="16">
        <v>37794.938000000002</v>
      </c>
      <c r="H161" s="4">
        <v>2016</v>
      </c>
      <c r="I161" s="16">
        <v>37794.938000000002</v>
      </c>
      <c r="P161" s="73">
        <v>2016</v>
      </c>
      <c r="Q161" s="69">
        <f>Q176+Q201</f>
        <v>37794.938000000002</v>
      </c>
    </row>
    <row r="162" spans="1:18" ht="20.25" customHeight="1">
      <c r="A162" s="4">
        <v>2017</v>
      </c>
      <c r="B162" s="16">
        <v>44221.902999999998</v>
      </c>
      <c r="H162" s="4">
        <v>2017</v>
      </c>
      <c r="I162" s="16">
        <v>44221.902999999998</v>
      </c>
      <c r="P162" s="73">
        <v>2017</v>
      </c>
      <c r="Q162" s="69">
        <f>Q177+Q202</f>
        <v>44221.902999999998</v>
      </c>
    </row>
    <row r="163" spans="1:18" ht="20.25" customHeight="1">
      <c r="A163" s="4">
        <v>2018</v>
      </c>
      <c r="B163" s="16">
        <v>60381.646000000001</v>
      </c>
      <c r="H163" s="4">
        <v>2018</v>
      </c>
      <c r="I163" s="16">
        <v>60381.646000000001</v>
      </c>
      <c r="P163" s="73">
        <v>2018</v>
      </c>
      <c r="Q163" s="69">
        <f>Q178+Q203</f>
        <v>60381.644999999997</v>
      </c>
    </row>
    <row r="164" spans="1:18" ht="22.5" customHeight="1">
      <c r="A164" s="4">
        <v>2019</v>
      </c>
      <c r="B164" s="16">
        <v>62043.178</v>
      </c>
      <c r="H164" s="4">
        <v>2019</v>
      </c>
      <c r="I164" s="16">
        <v>62043.178</v>
      </c>
      <c r="P164" s="73">
        <v>2019</v>
      </c>
      <c r="Q164" s="69">
        <f>Q179+Q189+Q204</f>
        <v>62043.178</v>
      </c>
    </row>
    <row r="165" spans="1:18" ht="18" customHeight="1">
      <c r="A165" s="4">
        <v>2020</v>
      </c>
      <c r="B165" s="16">
        <v>89221.153000000006</v>
      </c>
      <c r="H165" s="4">
        <v>2020</v>
      </c>
      <c r="I165" s="16">
        <v>89221.153000000006</v>
      </c>
      <c r="P165" s="73">
        <v>2020</v>
      </c>
      <c r="Q165" s="69">
        <f t="shared" ref="Q165:Q172" si="26">Q180+Q190+Q205+Q214</f>
        <v>89221.152999999991</v>
      </c>
    </row>
    <row r="166" spans="1:18" ht="19.5" customHeight="1">
      <c r="A166" s="4">
        <v>2021</v>
      </c>
      <c r="B166" s="16">
        <v>98991.195999999996</v>
      </c>
      <c r="H166" s="4">
        <v>2021</v>
      </c>
      <c r="I166" s="16">
        <v>98991.195999999996</v>
      </c>
      <c r="P166" s="73">
        <v>2021</v>
      </c>
      <c r="Q166" s="69">
        <f t="shared" si="26"/>
        <v>98991.195999999996</v>
      </c>
    </row>
    <row r="167" spans="1:18" ht="20.25" customHeight="1">
      <c r="A167" s="4">
        <v>2022</v>
      </c>
      <c r="B167" s="16">
        <v>117992.015</v>
      </c>
      <c r="H167" s="4">
        <v>2022</v>
      </c>
      <c r="I167" s="16">
        <v>117992.015</v>
      </c>
      <c r="P167" s="73">
        <v>2022</v>
      </c>
      <c r="Q167" s="69">
        <f t="shared" si="26"/>
        <v>117992.015</v>
      </c>
    </row>
    <row r="168" spans="1:18" ht="18.75" customHeight="1">
      <c r="A168" s="4">
        <v>2023</v>
      </c>
      <c r="B168" s="16">
        <v>126552.586</v>
      </c>
      <c r="H168" s="4">
        <v>2023</v>
      </c>
      <c r="I168" s="16">
        <v>126552.586</v>
      </c>
      <c r="P168" s="73">
        <v>2023</v>
      </c>
      <c r="Q168" s="69">
        <f t="shared" si="26"/>
        <v>126552.586</v>
      </c>
    </row>
    <row r="169" spans="1:18" ht="20.25" customHeight="1">
      <c r="A169" s="4">
        <v>2024</v>
      </c>
      <c r="B169" s="16">
        <v>138989.71799999999</v>
      </c>
      <c r="H169" s="4">
        <v>2024</v>
      </c>
      <c r="I169" s="16">
        <f>I184+I194+I209+I218</f>
        <v>151470.37</v>
      </c>
      <c r="P169" s="73">
        <v>2024</v>
      </c>
      <c r="Q169" s="69">
        <f t="shared" si="26"/>
        <v>153649.91</v>
      </c>
      <c r="R169" s="56"/>
    </row>
    <row r="170" spans="1:18" ht="18.75">
      <c r="A170" s="4">
        <v>2025</v>
      </c>
      <c r="B170" s="16">
        <v>84784.017999999996</v>
      </c>
      <c r="H170" s="4">
        <v>2025</v>
      </c>
      <c r="I170" s="16">
        <v>84784.017999999996</v>
      </c>
      <c r="P170" s="73">
        <v>2025</v>
      </c>
      <c r="Q170" s="53">
        <f t="shared" si="26"/>
        <v>172938.81100000002</v>
      </c>
    </row>
    <row r="171" spans="1:18" ht="19.5" customHeight="1">
      <c r="A171" s="4">
        <v>2026</v>
      </c>
      <c r="B171" s="16">
        <v>84784.017999999996</v>
      </c>
      <c r="H171" s="4">
        <v>2026</v>
      </c>
      <c r="I171" s="16">
        <v>84784.017999999996</v>
      </c>
      <c r="P171" s="73">
        <v>2026</v>
      </c>
      <c r="Q171" s="53">
        <f t="shared" si="26"/>
        <v>102134.827</v>
      </c>
    </row>
    <row r="172" spans="1:18" ht="19.5" customHeight="1">
      <c r="A172" s="4">
        <v>2026</v>
      </c>
      <c r="B172" s="16">
        <v>84784.017999999996</v>
      </c>
      <c r="H172" s="4">
        <v>2026</v>
      </c>
      <c r="I172" s="16">
        <v>84784.017999999996</v>
      </c>
      <c r="P172" s="73">
        <v>2027</v>
      </c>
      <c r="Q172" s="53">
        <f t="shared" si="26"/>
        <v>102134.827</v>
      </c>
    </row>
    <row r="173" spans="1:18" ht="19.5" customHeight="1">
      <c r="A173" s="4" t="s">
        <v>13</v>
      </c>
      <c r="B173" s="20">
        <f>SUM(B174:B187)</f>
        <v>842033.86499999999</v>
      </c>
      <c r="H173" s="4" t="s">
        <v>13</v>
      </c>
      <c r="I173" s="20">
        <f>SUM(I174:I187)</f>
        <v>854357.11700000009</v>
      </c>
      <c r="P173" s="4" t="s">
        <v>13</v>
      </c>
      <c r="Q173" s="20">
        <f>SUM(Q174:Q187)</f>
        <v>915575.00800000003</v>
      </c>
    </row>
    <row r="174" spans="1:18" ht="20.25" customHeight="1">
      <c r="A174" s="4">
        <v>2014</v>
      </c>
      <c r="B174" s="16">
        <v>31846.669000000002</v>
      </c>
      <c r="H174" s="4">
        <v>2014</v>
      </c>
      <c r="I174" s="16">
        <v>31846.669000000002</v>
      </c>
      <c r="P174" s="4">
        <v>2014</v>
      </c>
      <c r="Q174" s="16">
        <v>31846.669000000002</v>
      </c>
    </row>
    <row r="175" spans="1:18" ht="18.75">
      <c r="A175" s="4">
        <v>2015</v>
      </c>
      <c r="B175" s="16">
        <v>31563.69</v>
      </c>
      <c r="H175" s="4">
        <v>2015</v>
      </c>
      <c r="I175" s="16">
        <v>31563.69</v>
      </c>
      <c r="P175" s="4">
        <v>2015</v>
      </c>
      <c r="Q175" s="16">
        <v>31563.69</v>
      </c>
    </row>
    <row r="176" spans="1:18" ht="19.5" customHeight="1">
      <c r="A176" s="4">
        <v>2016</v>
      </c>
      <c r="B176" s="16">
        <v>37794.938000000002</v>
      </c>
      <c r="H176" s="4">
        <v>2016</v>
      </c>
      <c r="I176" s="16">
        <v>37794.938000000002</v>
      </c>
      <c r="P176" s="4">
        <v>2016</v>
      </c>
      <c r="Q176" s="16">
        <v>37794.938000000002</v>
      </c>
    </row>
    <row r="177" spans="1:18" ht="17.25" customHeight="1">
      <c r="A177" s="4">
        <v>2017</v>
      </c>
      <c r="B177" s="16">
        <v>44130.953000000001</v>
      </c>
      <c r="H177" s="4">
        <v>2017</v>
      </c>
      <c r="I177" s="16">
        <v>44130.953000000001</v>
      </c>
      <c r="P177" s="4">
        <v>2017</v>
      </c>
      <c r="Q177" s="16">
        <v>44130.953000000001</v>
      </c>
    </row>
    <row r="178" spans="1:18" ht="19.5" customHeight="1">
      <c r="A178" s="4">
        <v>2018</v>
      </c>
      <c r="B178" s="16">
        <v>60339.644999999997</v>
      </c>
      <c r="H178" s="4">
        <v>2018</v>
      </c>
      <c r="I178" s="16">
        <v>60339.644999999997</v>
      </c>
      <c r="P178" s="4">
        <v>2018</v>
      </c>
      <c r="Q178" s="16">
        <v>60339.644999999997</v>
      </c>
    </row>
    <row r="179" spans="1:18" ht="19.5" customHeight="1">
      <c r="A179" s="4">
        <v>2019</v>
      </c>
      <c r="B179" s="16">
        <v>33892.303</v>
      </c>
      <c r="H179" s="4">
        <v>2019</v>
      </c>
      <c r="I179" s="16">
        <v>33892.303</v>
      </c>
      <c r="P179" s="4">
        <v>2019</v>
      </c>
      <c r="Q179" s="16">
        <v>33892.303</v>
      </c>
    </row>
    <row r="180" spans="1:18" ht="18.75" customHeight="1">
      <c r="A180" s="4">
        <v>2020</v>
      </c>
      <c r="B180" s="16">
        <v>46293.72</v>
      </c>
      <c r="H180" s="4">
        <v>2020</v>
      </c>
      <c r="I180" s="16">
        <v>46293.72</v>
      </c>
      <c r="P180" s="4">
        <v>2020</v>
      </c>
      <c r="Q180" s="16">
        <v>46293.72</v>
      </c>
    </row>
    <row r="181" spans="1:18" ht="19.5" customHeight="1">
      <c r="A181" s="4">
        <v>2021</v>
      </c>
      <c r="B181" s="16">
        <v>58024.639000000003</v>
      </c>
      <c r="H181" s="4">
        <v>2021</v>
      </c>
      <c r="I181" s="16">
        <v>58024.639000000003</v>
      </c>
      <c r="P181" s="4">
        <v>2021</v>
      </c>
      <c r="Q181" s="16">
        <v>58024.639000000003</v>
      </c>
    </row>
    <row r="182" spans="1:18" ht="18.75" customHeight="1">
      <c r="A182" s="4">
        <v>2022</v>
      </c>
      <c r="B182" s="16">
        <v>77257.877999999997</v>
      </c>
      <c r="H182" s="4">
        <v>2022</v>
      </c>
      <c r="I182" s="16">
        <v>77257.877999999997</v>
      </c>
      <c r="P182" s="4">
        <v>2022</v>
      </c>
      <c r="Q182" s="16">
        <v>77257.877999999997</v>
      </c>
    </row>
    <row r="183" spans="1:18" ht="21" customHeight="1">
      <c r="A183" s="4">
        <v>2023</v>
      </c>
      <c r="B183" s="16">
        <v>80757.517999999996</v>
      </c>
      <c r="H183" s="4">
        <v>2023</v>
      </c>
      <c r="I183" s="16">
        <v>80757.517999999996</v>
      </c>
      <c r="P183" s="4">
        <v>2023</v>
      </c>
      <c r="Q183" s="16">
        <v>80757.517999999996</v>
      </c>
    </row>
    <row r="184" spans="1:18" ht="20.25" customHeight="1">
      <c r="A184" s="4">
        <v>2024</v>
      </c>
      <c r="B184" s="16">
        <v>85779.857999999993</v>
      </c>
      <c r="H184" s="4">
        <v>2024</v>
      </c>
      <c r="I184" s="16">
        <v>98103.11</v>
      </c>
      <c r="P184" s="4">
        <v>2024</v>
      </c>
      <c r="Q184" s="74">
        <v>98539.994000000006</v>
      </c>
      <c r="R184" s="56"/>
    </row>
    <row r="185" spans="1:18" ht="18.75">
      <c r="A185" s="4">
        <v>2025</v>
      </c>
      <c r="B185" s="16">
        <v>84784.017999999996</v>
      </c>
      <c r="H185" s="4">
        <v>2025</v>
      </c>
      <c r="I185" s="16">
        <v>84784.017999999996</v>
      </c>
      <c r="P185" s="4">
        <v>2025</v>
      </c>
      <c r="Q185" s="53">
        <v>110863.40700000001</v>
      </c>
    </row>
    <row r="186" spans="1:18" ht="20.25" customHeight="1">
      <c r="A186" s="4">
        <v>2026</v>
      </c>
      <c r="B186" s="16">
        <v>84784.017999999996</v>
      </c>
      <c r="H186" s="4">
        <v>2026</v>
      </c>
      <c r="I186" s="16">
        <v>84784.017999999996</v>
      </c>
      <c r="P186" s="4">
        <v>2026</v>
      </c>
      <c r="Q186" s="53">
        <v>102134.827</v>
      </c>
    </row>
    <row r="187" spans="1:18" ht="20.25" customHeight="1">
      <c r="A187" s="4">
        <v>2026</v>
      </c>
      <c r="B187" s="16">
        <v>84784.017999999996</v>
      </c>
      <c r="H187" s="4">
        <v>2026</v>
      </c>
      <c r="I187" s="16">
        <v>84784.017999999996</v>
      </c>
      <c r="P187" s="4">
        <v>2027</v>
      </c>
      <c r="Q187" s="53">
        <v>102134.827</v>
      </c>
    </row>
    <row r="188" spans="1:18" ht="18.75" customHeight="1">
      <c r="A188" s="4" t="s">
        <v>9</v>
      </c>
      <c r="B188" s="35">
        <f>SUM(B189:B197)</f>
        <v>248107.15700000001</v>
      </c>
      <c r="H188" s="4" t="s">
        <v>9</v>
      </c>
      <c r="I188" s="29">
        <f>SUM(I189:I197)</f>
        <v>248264.557</v>
      </c>
      <c r="P188" s="4" t="s">
        <v>9</v>
      </c>
      <c r="Q188" s="29">
        <f>SUM(Q189:Q197)</f>
        <v>310082.61699999997</v>
      </c>
    </row>
    <row r="189" spans="1:18" ht="19.5" customHeight="1">
      <c r="A189" s="4">
        <v>2019</v>
      </c>
      <c r="B189" s="16">
        <v>28150.875</v>
      </c>
      <c r="H189" s="4">
        <v>2019</v>
      </c>
      <c r="I189" s="16">
        <v>28150.875</v>
      </c>
      <c r="P189" s="4">
        <v>2019</v>
      </c>
      <c r="Q189" s="16">
        <v>28150.875</v>
      </c>
    </row>
    <row r="190" spans="1:18" ht="18.75">
      <c r="A190" s="4">
        <v>2020</v>
      </c>
      <c r="B190" s="16">
        <v>41445.432999999997</v>
      </c>
      <c r="H190" s="4">
        <v>2020</v>
      </c>
      <c r="I190" s="16">
        <v>41445.432999999997</v>
      </c>
      <c r="P190" s="4">
        <v>2020</v>
      </c>
      <c r="Q190" s="16">
        <v>41445.432999999997</v>
      </c>
    </row>
    <row r="191" spans="1:18" ht="20.25" customHeight="1">
      <c r="A191" s="4">
        <v>2021</v>
      </c>
      <c r="B191" s="16">
        <v>39791.057000000001</v>
      </c>
      <c r="H191" s="4">
        <v>2021</v>
      </c>
      <c r="I191" s="16">
        <v>39791.057000000001</v>
      </c>
      <c r="P191" s="4">
        <v>2021</v>
      </c>
      <c r="Q191" s="16">
        <v>39791.057000000001</v>
      </c>
    </row>
    <row r="192" spans="1:18" ht="19.5" customHeight="1">
      <c r="A192" s="4">
        <v>2022</v>
      </c>
      <c r="B192" s="16">
        <v>39803.864000000001</v>
      </c>
      <c r="H192" s="4">
        <v>2022</v>
      </c>
      <c r="I192" s="16">
        <v>39803.864000000001</v>
      </c>
      <c r="P192" s="4">
        <v>2022</v>
      </c>
      <c r="Q192" s="16">
        <v>39803.864000000001</v>
      </c>
    </row>
    <row r="193" spans="1:18" ht="20.25" customHeight="1">
      <c r="A193" s="4">
        <v>2023</v>
      </c>
      <c r="B193" s="16">
        <v>45706.067999999999</v>
      </c>
      <c r="H193" s="4">
        <v>2023</v>
      </c>
      <c r="I193" s="16">
        <v>45706.067999999999</v>
      </c>
      <c r="P193" s="4">
        <v>2023</v>
      </c>
      <c r="Q193" s="16">
        <v>45706.067999999999</v>
      </c>
    </row>
    <row r="194" spans="1:18" ht="20.25" customHeight="1">
      <c r="A194" s="4">
        <v>2024</v>
      </c>
      <c r="B194" s="16">
        <v>53209.86</v>
      </c>
      <c r="H194" s="4">
        <v>2024</v>
      </c>
      <c r="I194" s="16">
        <v>53367.26</v>
      </c>
      <c r="P194" s="4">
        <v>2024</v>
      </c>
      <c r="Q194" s="16">
        <v>53109.915999999997</v>
      </c>
      <c r="R194" s="56"/>
    </row>
    <row r="195" spans="1:18" ht="18.75">
      <c r="A195" s="4">
        <v>2025</v>
      </c>
      <c r="B195" s="16">
        <v>0</v>
      </c>
      <c r="H195" s="4">
        <v>2025</v>
      </c>
      <c r="I195" s="16">
        <v>0</v>
      </c>
      <c r="P195" s="4">
        <v>2025</v>
      </c>
      <c r="Q195" s="53">
        <v>62075.404000000002</v>
      </c>
    </row>
    <row r="196" spans="1:18" ht="19.5" customHeight="1">
      <c r="A196" s="4">
        <v>2026</v>
      </c>
      <c r="B196" s="16">
        <v>0</v>
      </c>
      <c r="H196" s="4">
        <v>2026</v>
      </c>
      <c r="I196" s="16">
        <v>0</v>
      </c>
      <c r="P196" s="4">
        <v>2026</v>
      </c>
      <c r="Q196" s="53">
        <v>0</v>
      </c>
    </row>
    <row r="197" spans="1:18" ht="19.5" customHeight="1">
      <c r="A197" s="4">
        <v>2026</v>
      </c>
      <c r="B197" s="16">
        <v>0</v>
      </c>
      <c r="H197" s="4">
        <v>2026</v>
      </c>
      <c r="I197" s="16">
        <v>0</v>
      </c>
      <c r="P197" s="4">
        <v>2027</v>
      </c>
      <c r="Q197" s="53">
        <v>0</v>
      </c>
    </row>
    <row r="198" spans="1:18" ht="21.75" customHeight="1">
      <c r="A198" s="4" t="s">
        <v>10</v>
      </c>
      <c r="B198" s="29">
        <f>SUM(B199:B212)</f>
        <v>1261.106</v>
      </c>
      <c r="H198" s="4" t="s">
        <v>10</v>
      </c>
      <c r="I198" s="29">
        <f>SUM(I199:I212)</f>
        <v>1261.106</v>
      </c>
      <c r="P198" s="4" t="s">
        <v>10</v>
      </c>
      <c r="Q198" s="29">
        <f>SUM(Q199:Q212)</f>
        <v>3261.1059999999998</v>
      </c>
    </row>
    <row r="199" spans="1:18" ht="18" customHeight="1">
      <c r="A199" s="4">
        <v>2014</v>
      </c>
      <c r="B199" s="16">
        <v>0</v>
      </c>
      <c r="H199" s="4">
        <v>2014</v>
      </c>
      <c r="I199" s="16">
        <v>0</v>
      </c>
      <c r="P199" s="4">
        <v>2014</v>
      </c>
      <c r="Q199" s="16">
        <v>0</v>
      </c>
    </row>
    <row r="200" spans="1:18" ht="18.75">
      <c r="A200" s="4">
        <v>2015</v>
      </c>
      <c r="B200" s="16">
        <v>0</v>
      </c>
      <c r="H200" s="4">
        <v>2015</v>
      </c>
      <c r="I200" s="16">
        <v>0</v>
      </c>
      <c r="P200" s="4">
        <v>2015</v>
      </c>
      <c r="Q200" s="16">
        <v>0</v>
      </c>
    </row>
    <row r="201" spans="1:18" ht="18.75" customHeight="1">
      <c r="A201" s="4">
        <v>2016</v>
      </c>
      <c r="B201" s="16">
        <v>0</v>
      </c>
      <c r="H201" s="4">
        <v>2016</v>
      </c>
      <c r="I201" s="16">
        <v>0</v>
      </c>
      <c r="P201" s="4">
        <v>2016</v>
      </c>
      <c r="Q201" s="16">
        <v>0</v>
      </c>
    </row>
    <row r="202" spans="1:18" ht="19.5" customHeight="1">
      <c r="A202" s="4">
        <v>2017</v>
      </c>
      <c r="B202" s="16">
        <v>90.95</v>
      </c>
      <c r="H202" s="4">
        <v>2017</v>
      </c>
      <c r="I202" s="16">
        <v>90.95</v>
      </c>
      <c r="P202" s="4">
        <v>2017</v>
      </c>
      <c r="Q202" s="16">
        <v>90.95</v>
      </c>
    </row>
    <row r="203" spans="1:18" ht="20.25" customHeight="1">
      <c r="A203" s="4">
        <v>2018</v>
      </c>
      <c r="B203" s="16">
        <v>42</v>
      </c>
      <c r="H203" s="4">
        <v>2018</v>
      </c>
      <c r="I203" s="16">
        <v>42</v>
      </c>
      <c r="P203" s="4">
        <v>2018</v>
      </c>
      <c r="Q203" s="16">
        <v>42</v>
      </c>
    </row>
    <row r="204" spans="1:18" ht="17.25" customHeight="1">
      <c r="A204" s="4">
        <v>2019</v>
      </c>
      <c r="B204" s="16">
        <v>0</v>
      </c>
      <c r="H204" s="4">
        <v>2019</v>
      </c>
      <c r="I204" s="16">
        <v>0</v>
      </c>
      <c r="P204" s="4">
        <v>2019</v>
      </c>
      <c r="Q204" s="16">
        <v>0</v>
      </c>
    </row>
    <row r="205" spans="1:18" ht="18" customHeight="1">
      <c r="A205" s="4">
        <v>2020</v>
      </c>
      <c r="B205" s="16">
        <v>370.50099999999998</v>
      </c>
      <c r="H205" s="4">
        <v>2020</v>
      </c>
      <c r="I205" s="16">
        <v>370.50099999999998</v>
      </c>
      <c r="P205" s="4">
        <v>2020</v>
      </c>
      <c r="Q205" s="16">
        <v>370.50099999999998</v>
      </c>
    </row>
    <row r="206" spans="1:18" ht="20.25" customHeight="1">
      <c r="A206" s="4">
        <v>2021</v>
      </c>
      <c r="B206" s="16">
        <v>398.875</v>
      </c>
      <c r="H206" s="4">
        <v>2021</v>
      </c>
      <c r="I206" s="16">
        <v>398.875</v>
      </c>
      <c r="P206" s="4">
        <v>2021</v>
      </c>
      <c r="Q206" s="16">
        <v>398.875</v>
      </c>
    </row>
    <row r="207" spans="1:18" ht="18" customHeight="1">
      <c r="A207" s="4">
        <v>2022</v>
      </c>
      <c r="B207" s="16">
        <v>269.77999999999997</v>
      </c>
      <c r="H207" s="4">
        <v>2022</v>
      </c>
      <c r="I207" s="16">
        <v>269.77999999999997</v>
      </c>
      <c r="P207" s="4">
        <v>2022</v>
      </c>
      <c r="Q207" s="16">
        <v>269.77999999999997</v>
      </c>
    </row>
    <row r="208" spans="1:18" ht="18" customHeight="1">
      <c r="A208" s="4">
        <v>2023</v>
      </c>
      <c r="B208" s="16">
        <v>89</v>
      </c>
      <c r="H208" s="4">
        <v>2023</v>
      </c>
      <c r="I208" s="16">
        <v>89</v>
      </c>
      <c r="P208" s="4">
        <v>2023</v>
      </c>
      <c r="Q208" s="16">
        <v>89</v>
      </c>
    </row>
    <row r="209" spans="1:18" ht="20.25" customHeight="1">
      <c r="A209" s="4">
        <v>2024</v>
      </c>
      <c r="B209" s="16">
        <v>0</v>
      </c>
      <c r="H209" s="4">
        <v>2024</v>
      </c>
      <c r="I209" s="16">
        <v>0</v>
      </c>
      <c r="P209" s="4">
        <v>2024</v>
      </c>
      <c r="Q209" s="16">
        <v>2000</v>
      </c>
      <c r="R209" s="56"/>
    </row>
    <row r="210" spans="1:18" ht="18.75">
      <c r="A210" s="4">
        <v>2025</v>
      </c>
      <c r="B210" s="16">
        <v>0</v>
      </c>
      <c r="H210" s="4">
        <v>2025</v>
      </c>
      <c r="I210" s="16">
        <v>0</v>
      </c>
      <c r="P210" s="4">
        <v>2025</v>
      </c>
      <c r="Q210" s="53">
        <v>0</v>
      </c>
    </row>
    <row r="211" spans="1:18" ht="16.5" customHeight="1">
      <c r="A211" s="4">
        <v>2026</v>
      </c>
      <c r="B211" s="16">
        <v>0</v>
      </c>
      <c r="H211" s="4">
        <v>2026</v>
      </c>
      <c r="I211" s="16">
        <v>0</v>
      </c>
      <c r="P211" s="4">
        <v>2026</v>
      </c>
      <c r="Q211" s="53">
        <v>0</v>
      </c>
    </row>
    <row r="212" spans="1:18" ht="16.5" customHeight="1">
      <c r="A212" s="4">
        <v>2026</v>
      </c>
      <c r="B212" s="16">
        <v>0</v>
      </c>
      <c r="H212" s="4">
        <v>2026</v>
      </c>
      <c r="I212" s="16">
        <v>0</v>
      </c>
      <c r="P212" s="4">
        <v>2027</v>
      </c>
      <c r="Q212" s="53">
        <v>0</v>
      </c>
    </row>
    <row r="213" spans="1:18" ht="21.75" customHeight="1">
      <c r="A213" s="4" t="s">
        <v>11</v>
      </c>
      <c r="B213" s="28">
        <f>SUM(B214:B221)</f>
        <v>2548.6170000000002</v>
      </c>
      <c r="H213" s="4" t="s">
        <v>11</v>
      </c>
      <c r="I213" s="28">
        <f>SUM(I214:I221)</f>
        <v>2548.6170000000002</v>
      </c>
      <c r="P213" s="4" t="s">
        <v>11</v>
      </c>
      <c r="Q213" s="28">
        <f>SUM(Q214:Q221)</f>
        <v>2548.6170000000002</v>
      </c>
    </row>
    <row r="214" spans="1:18" ht="21" customHeight="1">
      <c r="A214" s="4">
        <v>2020</v>
      </c>
      <c r="B214" s="16">
        <v>1111.499</v>
      </c>
      <c r="H214" s="4">
        <v>2020</v>
      </c>
      <c r="I214" s="16">
        <v>1111.499</v>
      </c>
      <c r="P214" s="4">
        <v>2020</v>
      </c>
      <c r="Q214" s="16">
        <v>1111.499</v>
      </c>
    </row>
    <row r="215" spans="1:18" ht="18.75">
      <c r="A215" s="4">
        <v>2021</v>
      </c>
      <c r="B215" s="16">
        <v>776.625</v>
      </c>
      <c r="H215" s="4">
        <v>2021</v>
      </c>
      <c r="I215" s="16">
        <v>776.625</v>
      </c>
      <c r="P215" s="4">
        <v>2021</v>
      </c>
      <c r="Q215" s="16">
        <v>776.625</v>
      </c>
    </row>
    <row r="216" spans="1:18" ht="18" customHeight="1">
      <c r="A216" s="4">
        <v>2022</v>
      </c>
      <c r="B216" s="16">
        <v>660.49300000000005</v>
      </c>
      <c r="H216" s="4">
        <v>2022</v>
      </c>
      <c r="I216" s="16">
        <v>660.49300000000005</v>
      </c>
      <c r="P216" s="4">
        <v>2022</v>
      </c>
      <c r="Q216" s="16">
        <v>660.49300000000005</v>
      </c>
    </row>
    <row r="217" spans="1:18" ht="20.25" customHeight="1">
      <c r="A217" s="4">
        <v>2023</v>
      </c>
      <c r="B217" s="16">
        <v>0</v>
      </c>
      <c r="H217" s="4">
        <v>2023</v>
      </c>
      <c r="I217" s="16">
        <v>0</v>
      </c>
      <c r="P217" s="4">
        <v>2023</v>
      </c>
      <c r="Q217" s="16">
        <v>0</v>
      </c>
    </row>
    <row r="218" spans="1:18" ht="17.25" customHeight="1">
      <c r="A218" s="4">
        <v>2024</v>
      </c>
      <c r="B218" s="16">
        <v>0</v>
      </c>
      <c r="H218" s="4">
        <v>2024</v>
      </c>
      <c r="I218" s="16">
        <v>0</v>
      </c>
      <c r="P218" s="4">
        <v>2024</v>
      </c>
      <c r="Q218" s="16">
        <v>0</v>
      </c>
    </row>
    <row r="219" spans="1:18" ht="18.75">
      <c r="A219" s="4">
        <v>2025</v>
      </c>
      <c r="B219" s="16">
        <v>0</v>
      </c>
      <c r="H219" s="4">
        <v>2025</v>
      </c>
      <c r="I219" s="16">
        <v>0</v>
      </c>
      <c r="P219" s="4">
        <v>2025</v>
      </c>
      <c r="Q219" s="53">
        <v>0</v>
      </c>
    </row>
    <row r="220" spans="1:18" ht="17.25" customHeight="1" thickBot="1">
      <c r="A220" s="8">
        <v>2026</v>
      </c>
      <c r="B220" s="36">
        <v>0</v>
      </c>
      <c r="H220" s="8">
        <v>2026</v>
      </c>
      <c r="I220" s="36">
        <v>0</v>
      </c>
      <c r="P220" s="8">
        <v>2026</v>
      </c>
      <c r="Q220" s="75">
        <v>0</v>
      </c>
    </row>
    <row r="221" spans="1:18" ht="17.25" customHeight="1" thickBot="1">
      <c r="A221" s="8">
        <v>2026</v>
      </c>
      <c r="B221" s="36">
        <v>0</v>
      </c>
      <c r="H221" s="8">
        <v>2026</v>
      </c>
      <c r="I221" s="36">
        <v>0</v>
      </c>
      <c r="P221" s="8">
        <v>2027</v>
      </c>
      <c r="Q221" s="75">
        <v>0</v>
      </c>
    </row>
    <row r="222" spans="1:18" ht="18.75">
      <c r="A222" s="6"/>
      <c r="H222" s="6"/>
      <c r="P222" s="6"/>
      <c r="Q222" s="43"/>
    </row>
    <row r="223" spans="1:18" ht="19.5" thickBot="1">
      <c r="A223" s="62" t="s">
        <v>5</v>
      </c>
      <c r="B223" s="62"/>
      <c r="H223" s="62" t="s">
        <v>5</v>
      </c>
      <c r="I223" s="62"/>
      <c r="P223" s="62" t="s">
        <v>5</v>
      </c>
      <c r="Q223" s="62"/>
    </row>
    <row r="224" spans="1:18" ht="37.5" customHeight="1">
      <c r="A224" s="1" t="s">
        <v>6</v>
      </c>
      <c r="B224" s="37">
        <f>SUM(B225:B238)</f>
        <v>82697.792000000016</v>
      </c>
      <c r="H224" s="1" t="s">
        <v>6</v>
      </c>
      <c r="I224" s="37">
        <f>SUM(I225:I238)</f>
        <v>82778.092000000004</v>
      </c>
      <c r="P224" s="76" t="s">
        <v>6</v>
      </c>
      <c r="Q224" s="77">
        <f>SUM(Q225:Q238)</f>
        <v>84835.404999999999</v>
      </c>
    </row>
    <row r="225" spans="1:17" ht="21.75" customHeight="1">
      <c r="A225" s="9">
        <v>2014</v>
      </c>
      <c r="B225" s="16">
        <v>1735.16</v>
      </c>
      <c r="H225" s="9">
        <v>2014</v>
      </c>
      <c r="I225" s="16">
        <v>1735.16</v>
      </c>
      <c r="P225" s="68">
        <v>2014</v>
      </c>
      <c r="Q225" s="69">
        <f t="shared" ref="Q225:Q236" si="27">Q240+Q255</f>
        <v>1735.1599999999999</v>
      </c>
    </row>
    <row r="226" spans="1:17" ht="18.75">
      <c r="A226" s="9">
        <v>2015</v>
      </c>
      <c r="B226" s="16">
        <v>3980.4490000000001</v>
      </c>
      <c r="H226" s="9">
        <v>2015</v>
      </c>
      <c r="I226" s="16">
        <v>3980.4490000000001</v>
      </c>
      <c r="P226" s="68">
        <v>2015</v>
      </c>
      <c r="Q226" s="69">
        <f t="shared" si="27"/>
        <v>3980.4490000000001</v>
      </c>
    </row>
    <row r="227" spans="1:17" ht="17.25" customHeight="1">
      <c r="A227" s="9">
        <v>2016</v>
      </c>
      <c r="B227" s="16">
        <v>3737.9839999999999</v>
      </c>
      <c r="H227" s="9">
        <v>2016</v>
      </c>
      <c r="I227" s="16">
        <v>3737.9839999999999</v>
      </c>
      <c r="P227" s="68">
        <v>2016</v>
      </c>
      <c r="Q227" s="69">
        <f t="shared" si="27"/>
        <v>3737.9840000000004</v>
      </c>
    </row>
    <row r="228" spans="1:17" ht="18" customHeight="1">
      <c r="A228" s="9">
        <v>2017</v>
      </c>
      <c r="B228" s="16">
        <v>4385.6840000000002</v>
      </c>
      <c r="H228" s="9">
        <v>2017</v>
      </c>
      <c r="I228" s="16">
        <v>4385.6840000000002</v>
      </c>
      <c r="P228" s="68">
        <v>2017</v>
      </c>
      <c r="Q228" s="69">
        <f t="shared" si="27"/>
        <v>4385.6840000000002</v>
      </c>
    </row>
    <row r="229" spans="1:17" ht="18.75" customHeight="1">
      <c r="A229" s="9">
        <v>2018</v>
      </c>
      <c r="B229" s="16">
        <v>4739.3689999999997</v>
      </c>
      <c r="H229" s="9">
        <v>2018</v>
      </c>
      <c r="I229" s="16">
        <v>4739.3689999999997</v>
      </c>
      <c r="P229" s="68">
        <v>2018</v>
      </c>
      <c r="Q229" s="69">
        <f t="shared" si="27"/>
        <v>4739.3690000000006</v>
      </c>
    </row>
    <row r="230" spans="1:17" ht="18" customHeight="1">
      <c r="A230" s="9">
        <v>2019</v>
      </c>
      <c r="B230" s="16">
        <v>5100.6350000000002</v>
      </c>
      <c r="H230" s="9">
        <v>2019</v>
      </c>
      <c r="I230" s="16">
        <v>5100.6350000000002</v>
      </c>
      <c r="P230" s="68">
        <v>2019</v>
      </c>
      <c r="Q230" s="69">
        <f t="shared" si="27"/>
        <v>5100.6350000000002</v>
      </c>
    </row>
    <row r="231" spans="1:17" ht="18" customHeight="1">
      <c r="A231" s="9">
        <v>2020</v>
      </c>
      <c r="B231" s="16">
        <v>5882.5110000000004</v>
      </c>
      <c r="H231" s="9">
        <v>2020</v>
      </c>
      <c r="I231" s="16">
        <v>5882.5110000000004</v>
      </c>
      <c r="P231" s="68">
        <v>2020</v>
      </c>
      <c r="Q231" s="69">
        <f t="shared" si="27"/>
        <v>5882.5109999999995</v>
      </c>
    </row>
    <row r="232" spans="1:17" ht="17.25" customHeight="1">
      <c r="A232" s="9">
        <v>2021</v>
      </c>
      <c r="B232" s="16">
        <v>6316.3329999999996</v>
      </c>
      <c r="H232" s="9">
        <v>2021</v>
      </c>
      <c r="I232" s="16">
        <v>6316.3329999999996</v>
      </c>
      <c r="P232" s="68">
        <v>2021</v>
      </c>
      <c r="Q232" s="69">
        <f t="shared" si="27"/>
        <v>6316.3329999999996</v>
      </c>
    </row>
    <row r="233" spans="1:17" ht="18" customHeight="1">
      <c r="A233" s="9">
        <v>2022</v>
      </c>
      <c r="B233" s="16">
        <v>6619.8940000000002</v>
      </c>
      <c r="H233" s="9">
        <v>2022</v>
      </c>
      <c r="I233" s="16">
        <v>6619.8940000000002</v>
      </c>
      <c r="P233" s="68">
        <v>2022</v>
      </c>
      <c r="Q233" s="69">
        <f t="shared" si="27"/>
        <v>6619.8939999999993</v>
      </c>
    </row>
    <row r="234" spans="1:17" ht="21" customHeight="1">
      <c r="A234" s="9">
        <v>2023</v>
      </c>
      <c r="B234" s="16">
        <v>7512.7849999999999</v>
      </c>
      <c r="H234" s="9">
        <v>2023</v>
      </c>
      <c r="I234" s="16">
        <v>7512.7849999999999</v>
      </c>
      <c r="P234" s="68">
        <v>2023</v>
      </c>
      <c r="Q234" s="69">
        <f t="shared" si="27"/>
        <v>7512.7850000000008</v>
      </c>
    </row>
    <row r="235" spans="1:17" ht="18" customHeight="1">
      <c r="A235" s="9">
        <v>2024</v>
      </c>
      <c r="B235" s="16">
        <v>8171.7470000000003</v>
      </c>
      <c r="H235" s="9">
        <v>2024</v>
      </c>
      <c r="I235" s="16">
        <v>8252.0470000000005</v>
      </c>
      <c r="P235" s="68">
        <v>2024</v>
      </c>
      <c r="Q235" s="69">
        <f t="shared" si="27"/>
        <v>8252.0469999999987</v>
      </c>
    </row>
    <row r="236" spans="1:17" ht="18.75">
      <c r="A236" s="9">
        <v>2025</v>
      </c>
      <c r="B236" s="16">
        <v>8171.7470000000003</v>
      </c>
      <c r="H236" s="9">
        <v>2025</v>
      </c>
      <c r="I236" s="16">
        <v>8171.7470000000003</v>
      </c>
      <c r="P236" s="68">
        <v>2025</v>
      </c>
      <c r="Q236" s="53">
        <f t="shared" si="27"/>
        <v>8857.518</v>
      </c>
    </row>
    <row r="237" spans="1:17" ht="19.5" customHeight="1">
      <c r="A237" s="9">
        <v>2026</v>
      </c>
      <c r="B237" s="16">
        <v>8171.7470000000003</v>
      </c>
      <c r="H237" s="9">
        <v>2026</v>
      </c>
      <c r="I237" s="16">
        <v>8171.7470000000003</v>
      </c>
      <c r="P237" s="68">
        <v>2026</v>
      </c>
      <c r="Q237" s="53">
        <f>Q251+Q266</f>
        <v>8857.518</v>
      </c>
    </row>
    <row r="238" spans="1:17" ht="19.5" customHeight="1">
      <c r="A238" s="9">
        <v>2026</v>
      </c>
      <c r="B238" s="16">
        <v>8171.7470000000003</v>
      </c>
      <c r="H238" s="9">
        <v>2026</v>
      </c>
      <c r="I238" s="16">
        <v>8171.7470000000003</v>
      </c>
      <c r="P238" s="68">
        <v>2027</v>
      </c>
      <c r="Q238" s="53">
        <f>Q253+Q268</f>
        <v>8857.518</v>
      </c>
    </row>
    <row r="239" spans="1:17" ht="19.5" customHeight="1">
      <c r="A239" s="9" t="s">
        <v>13</v>
      </c>
      <c r="B239" s="29">
        <f>SUM(B240:B253)</f>
        <v>77329.225000000006</v>
      </c>
      <c r="H239" s="9" t="s">
        <v>13</v>
      </c>
      <c r="I239" s="29">
        <f>SUM(I240:I253)</f>
        <v>77329.225000000006</v>
      </c>
      <c r="P239" s="9" t="s">
        <v>13</v>
      </c>
      <c r="Q239" s="29">
        <f>SUM(Q240:Q253)</f>
        <v>79127.937999999995</v>
      </c>
    </row>
    <row r="240" spans="1:17" ht="18.75" customHeight="1">
      <c r="A240" s="9">
        <v>2014</v>
      </c>
      <c r="B240" s="16">
        <v>1477.86</v>
      </c>
      <c r="H240" s="9">
        <v>2014</v>
      </c>
      <c r="I240" s="16">
        <v>1477.86</v>
      </c>
      <c r="P240" s="9">
        <v>2014</v>
      </c>
      <c r="Q240" s="16">
        <v>1477.86</v>
      </c>
    </row>
    <row r="241" spans="1:17" ht="18.75">
      <c r="A241" s="9">
        <v>2015</v>
      </c>
      <c r="B241" s="16">
        <v>3679.183</v>
      </c>
      <c r="H241" s="9">
        <v>2015</v>
      </c>
      <c r="I241" s="16">
        <v>3679.183</v>
      </c>
      <c r="P241" s="9">
        <v>2015</v>
      </c>
      <c r="Q241" s="16">
        <v>3679.183</v>
      </c>
    </row>
    <row r="242" spans="1:17" ht="19.5" customHeight="1">
      <c r="A242" s="9">
        <v>2016</v>
      </c>
      <c r="B242" s="16">
        <v>3475.6840000000002</v>
      </c>
      <c r="H242" s="9">
        <v>2016</v>
      </c>
      <c r="I242" s="16">
        <v>3475.6840000000002</v>
      </c>
      <c r="P242" s="9">
        <v>2016</v>
      </c>
      <c r="Q242" s="16">
        <v>3475.6840000000002</v>
      </c>
    </row>
    <row r="243" spans="1:17" ht="22.5" customHeight="1">
      <c r="A243" s="9">
        <v>2017</v>
      </c>
      <c r="B243" s="16">
        <v>4090.6840000000002</v>
      </c>
      <c r="H243" s="9">
        <v>2017</v>
      </c>
      <c r="I243" s="16">
        <v>4090.6840000000002</v>
      </c>
      <c r="P243" s="9">
        <v>2017</v>
      </c>
      <c r="Q243" s="16">
        <v>4090.6840000000002</v>
      </c>
    </row>
    <row r="244" spans="1:17" ht="20.25" customHeight="1">
      <c r="A244" s="9">
        <v>2018</v>
      </c>
      <c r="B244" s="16">
        <v>4424.6580000000004</v>
      </c>
      <c r="H244" s="9">
        <v>2018</v>
      </c>
      <c r="I244" s="16">
        <v>4424.6580000000004</v>
      </c>
      <c r="P244" s="9">
        <v>2018</v>
      </c>
      <c r="Q244" s="16">
        <v>4424.6580000000004</v>
      </c>
    </row>
    <row r="245" spans="1:17" ht="21" customHeight="1">
      <c r="A245" s="9">
        <v>2019</v>
      </c>
      <c r="B245" s="16">
        <v>4775.6350000000002</v>
      </c>
      <c r="H245" s="9">
        <v>2019</v>
      </c>
      <c r="I245" s="16">
        <v>4775.6350000000002</v>
      </c>
      <c r="P245" s="9">
        <v>2019</v>
      </c>
      <c r="Q245" s="16">
        <v>4775.6350000000002</v>
      </c>
    </row>
    <row r="246" spans="1:17" ht="20.25" customHeight="1">
      <c r="A246" s="9">
        <v>2020</v>
      </c>
      <c r="B246" s="16">
        <v>5527.8829999999998</v>
      </c>
      <c r="H246" s="9">
        <v>2020</v>
      </c>
      <c r="I246" s="16">
        <v>5527.8829999999998</v>
      </c>
      <c r="P246" s="9">
        <v>2020</v>
      </c>
      <c r="Q246" s="16">
        <v>5527.8829999999998</v>
      </c>
    </row>
    <row r="247" spans="1:17" ht="18.75" customHeight="1">
      <c r="A247" s="9">
        <v>2021</v>
      </c>
      <c r="B247" s="16">
        <v>5936.2529999999997</v>
      </c>
      <c r="H247" s="9">
        <v>2021</v>
      </c>
      <c r="I247" s="16">
        <v>5936.2529999999997</v>
      </c>
      <c r="P247" s="9">
        <v>2021</v>
      </c>
      <c r="Q247" s="16">
        <v>5936.2529999999997</v>
      </c>
    </row>
    <row r="248" spans="1:17" ht="19.5" customHeight="1">
      <c r="A248" s="9">
        <v>2022</v>
      </c>
      <c r="B248" s="16">
        <v>6191.5119999999997</v>
      </c>
      <c r="H248" s="9">
        <v>2022</v>
      </c>
      <c r="I248" s="16">
        <v>6191.5119999999997</v>
      </c>
      <c r="P248" s="9">
        <v>2022</v>
      </c>
      <c r="Q248" s="16">
        <v>6191.5119999999997</v>
      </c>
    </row>
    <row r="249" spans="1:17" ht="18" customHeight="1">
      <c r="A249" s="9">
        <v>2023</v>
      </c>
      <c r="B249" s="16">
        <v>7027.6850000000004</v>
      </c>
      <c r="H249" s="9">
        <v>2023</v>
      </c>
      <c r="I249" s="16">
        <v>7027.6850000000004</v>
      </c>
      <c r="P249" s="9">
        <v>2023</v>
      </c>
      <c r="Q249" s="16">
        <v>7027.6850000000004</v>
      </c>
    </row>
    <row r="250" spans="1:17" ht="18.75" customHeight="1">
      <c r="A250" s="9">
        <v>2024</v>
      </c>
      <c r="B250" s="16">
        <v>7680.5469999999996</v>
      </c>
      <c r="H250" s="9">
        <v>2024</v>
      </c>
      <c r="I250" s="16">
        <v>7680.5469999999996</v>
      </c>
      <c r="P250" s="9">
        <v>2024</v>
      </c>
      <c r="Q250" s="16">
        <v>7680.5469999999996</v>
      </c>
    </row>
    <row r="251" spans="1:17" ht="18.75">
      <c r="A251" s="9">
        <v>2025</v>
      </c>
      <c r="B251" s="16">
        <v>7680.5469999999996</v>
      </c>
      <c r="H251" s="9">
        <v>2025</v>
      </c>
      <c r="I251" s="16">
        <v>7680.5469999999996</v>
      </c>
      <c r="P251" s="9">
        <v>2025</v>
      </c>
      <c r="Q251" s="53">
        <v>8280.1180000000004</v>
      </c>
    </row>
    <row r="252" spans="1:17" ht="18" customHeight="1">
      <c r="A252" s="9">
        <v>2026</v>
      </c>
      <c r="B252" s="16">
        <v>7680.5469999999996</v>
      </c>
      <c r="H252" s="9">
        <v>2026</v>
      </c>
      <c r="I252" s="16">
        <v>7680.5469999999996</v>
      </c>
      <c r="P252" s="9">
        <v>2026</v>
      </c>
      <c r="Q252" s="53">
        <v>8280.1180000000004</v>
      </c>
    </row>
    <row r="253" spans="1:17" ht="18" customHeight="1">
      <c r="A253" s="9">
        <v>2026</v>
      </c>
      <c r="B253" s="16">
        <v>7680.5469999999996</v>
      </c>
      <c r="H253" s="9">
        <v>2026</v>
      </c>
      <c r="I253" s="16">
        <v>7680.5469999999996</v>
      </c>
      <c r="P253" s="9">
        <v>2027</v>
      </c>
      <c r="Q253" s="53">
        <v>8280.1180000000004</v>
      </c>
    </row>
    <row r="254" spans="1:17" ht="20.25" customHeight="1">
      <c r="A254" s="9" t="s">
        <v>14</v>
      </c>
      <c r="B254" s="39">
        <f>SUM(B255:B268)</f>
        <v>5368.5669999999991</v>
      </c>
      <c r="H254" s="9" t="s">
        <v>14</v>
      </c>
      <c r="I254" s="39">
        <f>SUM(I255:I268)</f>
        <v>5448.8669999999993</v>
      </c>
      <c r="P254" s="9" t="s">
        <v>14</v>
      </c>
      <c r="Q254" s="39">
        <f>SUM(Q255:Q268)</f>
        <v>5707.4669999999987</v>
      </c>
    </row>
    <row r="255" spans="1:17" ht="16.5" customHeight="1">
      <c r="A255" s="9">
        <v>2014</v>
      </c>
      <c r="B255" s="16">
        <v>257.3</v>
      </c>
      <c r="H255" s="9">
        <v>2014</v>
      </c>
      <c r="I255" s="16">
        <v>257.3</v>
      </c>
      <c r="P255" s="9">
        <v>2014</v>
      </c>
      <c r="Q255" s="16">
        <v>257.3</v>
      </c>
    </row>
    <row r="256" spans="1:17" ht="18.75">
      <c r="A256" s="9">
        <v>2015</v>
      </c>
      <c r="B256" s="16">
        <v>301.26600000000002</v>
      </c>
      <c r="H256" s="9">
        <v>2015</v>
      </c>
      <c r="I256" s="16">
        <v>301.26600000000002</v>
      </c>
      <c r="P256" s="9">
        <v>2015</v>
      </c>
      <c r="Q256" s="16">
        <v>301.26600000000002</v>
      </c>
    </row>
    <row r="257" spans="1:17" ht="18.75" customHeight="1">
      <c r="A257" s="9">
        <v>2016</v>
      </c>
      <c r="B257" s="16">
        <v>262.3</v>
      </c>
      <c r="H257" s="9">
        <v>2016</v>
      </c>
      <c r="I257" s="16">
        <v>262.3</v>
      </c>
      <c r="P257" s="9">
        <v>2016</v>
      </c>
      <c r="Q257" s="16">
        <v>262.3</v>
      </c>
    </row>
    <row r="258" spans="1:17" ht="18" customHeight="1">
      <c r="A258" s="9">
        <v>2017</v>
      </c>
      <c r="B258" s="16">
        <v>295</v>
      </c>
      <c r="H258" s="9">
        <v>2017</v>
      </c>
      <c r="I258" s="16">
        <v>295</v>
      </c>
      <c r="P258" s="9">
        <v>2017</v>
      </c>
      <c r="Q258" s="16">
        <v>295</v>
      </c>
    </row>
    <row r="259" spans="1:17" ht="19.5" customHeight="1">
      <c r="A259" s="9">
        <v>2018</v>
      </c>
      <c r="B259" s="16">
        <v>314.71100000000001</v>
      </c>
      <c r="H259" s="9">
        <v>2018</v>
      </c>
      <c r="I259" s="16">
        <v>314.71100000000001</v>
      </c>
      <c r="P259" s="9">
        <v>2018</v>
      </c>
      <c r="Q259" s="16">
        <v>314.71100000000001</v>
      </c>
    </row>
    <row r="260" spans="1:17" ht="20.25" customHeight="1">
      <c r="A260" s="9">
        <v>2019</v>
      </c>
      <c r="B260" s="16">
        <v>325</v>
      </c>
      <c r="H260" s="9">
        <v>2019</v>
      </c>
      <c r="I260" s="16">
        <v>325</v>
      </c>
      <c r="P260" s="9">
        <v>2019</v>
      </c>
      <c r="Q260" s="16">
        <v>325</v>
      </c>
    </row>
    <row r="261" spans="1:17" ht="19.5" customHeight="1">
      <c r="A261" s="9">
        <v>2020</v>
      </c>
      <c r="B261" s="16">
        <v>354.62799999999999</v>
      </c>
      <c r="H261" s="9">
        <v>2020</v>
      </c>
      <c r="I261" s="16">
        <v>354.62799999999999</v>
      </c>
      <c r="P261" s="9">
        <v>2020</v>
      </c>
      <c r="Q261" s="16">
        <v>354.62799999999999</v>
      </c>
    </row>
    <row r="262" spans="1:17" ht="19.5" customHeight="1">
      <c r="A262" s="9">
        <v>2021</v>
      </c>
      <c r="B262" s="16">
        <v>380.08</v>
      </c>
      <c r="H262" s="9">
        <v>2021</v>
      </c>
      <c r="I262" s="16">
        <v>380.08</v>
      </c>
      <c r="P262" s="9">
        <v>2021</v>
      </c>
      <c r="Q262" s="16">
        <v>380.08</v>
      </c>
    </row>
    <row r="263" spans="1:17" ht="18" customHeight="1">
      <c r="A263" s="9">
        <v>2022</v>
      </c>
      <c r="B263" s="16">
        <v>428.38200000000001</v>
      </c>
      <c r="H263" s="9">
        <v>2022</v>
      </c>
      <c r="I263" s="16">
        <v>428.38200000000001</v>
      </c>
      <c r="P263" s="9">
        <v>2022</v>
      </c>
      <c r="Q263" s="16">
        <v>428.38200000000001</v>
      </c>
    </row>
    <row r="264" spans="1:17" ht="21" customHeight="1">
      <c r="A264" s="9">
        <v>2023</v>
      </c>
      <c r="B264" s="16">
        <v>485.1</v>
      </c>
      <c r="H264" s="9">
        <v>2023</v>
      </c>
      <c r="I264" s="16">
        <v>485.1</v>
      </c>
      <c r="P264" s="9">
        <v>2023</v>
      </c>
      <c r="Q264" s="16">
        <v>485.1</v>
      </c>
    </row>
    <row r="265" spans="1:17" ht="21" customHeight="1">
      <c r="A265" s="9">
        <v>2024</v>
      </c>
      <c r="B265" s="16">
        <v>491.2</v>
      </c>
      <c r="H265" s="9">
        <v>2024</v>
      </c>
      <c r="I265" s="16">
        <v>571.5</v>
      </c>
      <c r="P265" s="9">
        <v>2024</v>
      </c>
      <c r="Q265" s="16">
        <v>571.5</v>
      </c>
    </row>
    <row r="266" spans="1:17" ht="18.75">
      <c r="A266" s="9">
        <v>2025</v>
      </c>
      <c r="B266" s="16">
        <v>491.2</v>
      </c>
      <c r="H266" s="9">
        <v>2025</v>
      </c>
      <c r="I266" s="16">
        <v>491.2</v>
      </c>
      <c r="P266" s="9">
        <v>2025</v>
      </c>
      <c r="Q266" s="53">
        <v>577.4</v>
      </c>
    </row>
    <row r="267" spans="1:17" ht="20.25" customHeight="1" thickBot="1">
      <c r="A267" s="38">
        <v>2026</v>
      </c>
      <c r="B267" s="36">
        <v>491.2</v>
      </c>
      <c r="H267" s="38">
        <v>2026</v>
      </c>
      <c r="I267" s="36">
        <v>491.2</v>
      </c>
      <c r="P267" s="38">
        <v>2026</v>
      </c>
      <c r="Q267" s="75">
        <v>577.4</v>
      </c>
    </row>
    <row r="268" spans="1:17" ht="20.25" customHeight="1" thickBot="1">
      <c r="A268" s="38">
        <v>2026</v>
      </c>
      <c r="B268" s="36">
        <v>491.2</v>
      </c>
      <c r="H268" s="38">
        <v>2026</v>
      </c>
      <c r="I268" s="36">
        <v>491.2</v>
      </c>
      <c r="P268" s="38">
        <v>2027</v>
      </c>
      <c r="Q268" s="75">
        <v>577.4</v>
      </c>
    </row>
    <row r="269" spans="1:17" ht="75" hidden="1" customHeight="1" thickBot="1">
      <c r="A269" s="8"/>
      <c r="B269" s="7"/>
      <c r="H269" s="8"/>
      <c r="I269" s="50"/>
      <c r="P269" s="8"/>
      <c r="Q269" s="50"/>
    </row>
    <row r="270" spans="1:17" ht="75" customHeight="1">
      <c r="A270" s="25"/>
      <c r="B270" s="40"/>
      <c r="H270" s="25"/>
      <c r="I270" s="51"/>
      <c r="P270" s="25"/>
      <c r="Q270" s="51"/>
    </row>
    <row r="271" spans="1:17" ht="61.5" customHeight="1">
      <c r="A271" s="63" t="s">
        <v>7</v>
      </c>
      <c r="B271" s="63"/>
      <c r="H271" s="63" t="s">
        <v>7</v>
      </c>
      <c r="I271" s="63"/>
      <c r="P271" s="63" t="s">
        <v>7</v>
      </c>
      <c r="Q271" s="63"/>
    </row>
    <row r="272" spans="1:17" ht="19.5" thickBot="1">
      <c r="A272" s="6"/>
      <c r="H272" s="6"/>
      <c r="P272" s="6"/>
      <c r="Q272" s="43"/>
    </row>
    <row r="273" spans="1:18" ht="54" customHeight="1">
      <c r="A273" s="1" t="s">
        <v>6</v>
      </c>
      <c r="B273" s="41">
        <f>SUM(B274:B287)</f>
        <v>1558210.0519999999</v>
      </c>
      <c r="H273" s="1" t="s">
        <v>6</v>
      </c>
      <c r="I273" s="41">
        <f>SUM(I274:I287)</f>
        <v>1611647.7170899999</v>
      </c>
      <c r="P273" s="76" t="s">
        <v>6</v>
      </c>
      <c r="Q273" s="78">
        <f>SUM(Q274:Q287)</f>
        <v>1662829.3180900002</v>
      </c>
    </row>
    <row r="274" spans="1:18" ht="21" customHeight="1">
      <c r="A274" s="9">
        <v>2014</v>
      </c>
      <c r="B274" s="16">
        <v>42357.881000000001</v>
      </c>
      <c r="H274" s="9">
        <v>2014</v>
      </c>
      <c r="I274" s="16">
        <v>42357.881000000001</v>
      </c>
      <c r="M274" s="43">
        <f>Q273-I273</f>
        <v>51181.601000000257</v>
      </c>
      <c r="O274" s="43">
        <f>I274-Q274</f>
        <v>0</v>
      </c>
      <c r="P274" s="68">
        <v>2014</v>
      </c>
      <c r="Q274" s="69">
        <f>Q289+Q314+Q329</f>
        <v>42357.880999999994</v>
      </c>
    </row>
    <row r="275" spans="1:18" ht="18.75">
      <c r="A275" s="9">
        <v>2015</v>
      </c>
      <c r="B275" s="16">
        <v>31925.748</v>
      </c>
      <c r="H275" s="9">
        <v>2015</v>
      </c>
      <c r="I275" s="16">
        <v>31925.748</v>
      </c>
      <c r="O275" s="43">
        <f t="shared" ref="O275:O287" si="28">I275-Q275</f>
        <v>0</v>
      </c>
      <c r="P275" s="68">
        <v>2015</v>
      </c>
      <c r="Q275" s="69">
        <f>Q290+Q315+Q330</f>
        <v>31925.748</v>
      </c>
    </row>
    <row r="276" spans="1:18" ht="20.25" customHeight="1">
      <c r="A276" s="9">
        <v>2016</v>
      </c>
      <c r="B276" s="16">
        <v>38062.110999999997</v>
      </c>
      <c r="H276" s="9">
        <v>2016</v>
      </c>
      <c r="I276" s="16">
        <v>38062.110999999997</v>
      </c>
      <c r="O276" s="43">
        <f t="shared" si="28"/>
        <v>0</v>
      </c>
      <c r="P276" s="68">
        <v>2016</v>
      </c>
      <c r="Q276" s="69">
        <f>Q291+Q316+Q331</f>
        <v>38062.110999999997</v>
      </c>
    </row>
    <row r="277" spans="1:18" ht="21" customHeight="1">
      <c r="A277" s="9">
        <v>2017</v>
      </c>
      <c r="B277" s="16">
        <v>45959.690999999999</v>
      </c>
      <c r="H277" s="9">
        <v>2017</v>
      </c>
      <c r="I277" s="16">
        <v>45959.690999999999</v>
      </c>
      <c r="O277" s="43">
        <f t="shared" si="28"/>
        <v>0</v>
      </c>
      <c r="P277" s="68">
        <v>2017</v>
      </c>
      <c r="Q277" s="69">
        <f>Q292+Q317+Q332</f>
        <v>45959.690999999999</v>
      </c>
    </row>
    <row r="278" spans="1:18" ht="21" customHeight="1">
      <c r="A278" s="9">
        <v>2018</v>
      </c>
      <c r="B278" s="16">
        <v>82278.19</v>
      </c>
      <c r="H278" s="9">
        <v>2018</v>
      </c>
      <c r="I278" s="16">
        <v>82278.19</v>
      </c>
      <c r="O278" s="43">
        <f t="shared" si="28"/>
        <v>0</v>
      </c>
      <c r="P278" s="68">
        <v>2018</v>
      </c>
      <c r="Q278" s="69">
        <f>Q293+Q318+Q333</f>
        <v>82278.19</v>
      </c>
    </row>
    <row r="279" spans="1:18" ht="18.75" customHeight="1">
      <c r="A279" s="9">
        <v>2019</v>
      </c>
      <c r="B279" s="16">
        <v>95724.433999999994</v>
      </c>
      <c r="H279" s="9">
        <v>2019</v>
      </c>
      <c r="I279" s="16">
        <v>95724.433999999994</v>
      </c>
      <c r="O279" s="43">
        <f t="shared" si="28"/>
        <v>-1.0000000038417056E-3</v>
      </c>
      <c r="P279" s="68">
        <v>2019</v>
      </c>
      <c r="Q279" s="69">
        <f>Q294+Q304+Q319+Q334</f>
        <v>95724.434999999998</v>
      </c>
    </row>
    <row r="280" spans="1:18" ht="18.75" customHeight="1">
      <c r="A280" s="9">
        <v>2020</v>
      </c>
      <c r="B280" s="16">
        <v>111988.459</v>
      </c>
      <c r="H280" s="9">
        <v>2020</v>
      </c>
      <c r="I280" s="16">
        <v>111988.459</v>
      </c>
      <c r="O280" s="43">
        <f t="shared" si="28"/>
        <v>0</v>
      </c>
      <c r="P280" s="68">
        <v>2020</v>
      </c>
      <c r="Q280" s="69">
        <f>Q295+Q305+Q320+Q335</f>
        <v>111988.459</v>
      </c>
    </row>
    <row r="281" spans="1:18" ht="18" customHeight="1">
      <c r="A281" s="9">
        <v>2021</v>
      </c>
      <c r="B281" s="16">
        <v>139039.196</v>
      </c>
      <c r="H281" s="9">
        <v>2021</v>
      </c>
      <c r="I281" s="16">
        <v>139039.196</v>
      </c>
      <c r="O281" s="43">
        <f t="shared" si="28"/>
        <v>0</v>
      </c>
      <c r="P281" s="68">
        <v>2021</v>
      </c>
      <c r="Q281" s="69">
        <f>Q296+Q306+Q321+Q336+Q344</f>
        <v>139039.196</v>
      </c>
    </row>
    <row r="282" spans="1:18" ht="18.75" customHeight="1">
      <c r="A282" s="9">
        <v>2022</v>
      </c>
      <c r="B282" s="16">
        <v>172441.87700000001</v>
      </c>
      <c r="H282" s="9">
        <v>2022</v>
      </c>
      <c r="I282" s="16">
        <v>172441.87700000001</v>
      </c>
      <c r="O282" s="43">
        <f t="shared" si="28"/>
        <v>0.25000000002910383</v>
      </c>
      <c r="P282" s="68">
        <v>2022</v>
      </c>
      <c r="Q282" s="69">
        <f>Q297+Q307+Q322+Q337+Q345</f>
        <v>172441.62699999998</v>
      </c>
    </row>
    <row r="283" spans="1:18" ht="20.25" customHeight="1">
      <c r="A283" s="9">
        <v>2023</v>
      </c>
      <c r="B283" s="16">
        <v>166726.77799999999</v>
      </c>
      <c r="H283" s="9">
        <v>2023</v>
      </c>
      <c r="I283" s="16">
        <v>166726.77799999999</v>
      </c>
      <c r="O283" s="43">
        <f t="shared" si="28"/>
        <v>0</v>
      </c>
      <c r="P283" s="68">
        <v>2023</v>
      </c>
      <c r="Q283" s="69">
        <f>Q298+Q308+Q323+Q338</f>
        <v>166726.77799999999</v>
      </c>
    </row>
    <row r="284" spans="1:18" ht="18" customHeight="1">
      <c r="A284" s="9">
        <v>2024</v>
      </c>
      <c r="B284" s="16">
        <v>169256.45499999999</v>
      </c>
      <c r="H284" s="9">
        <v>2024</v>
      </c>
      <c r="I284" s="16">
        <f>I299+I309+I324+I339+I348</f>
        <v>212694.12008999998</v>
      </c>
      <c r="O284" s="43">
        <f t="shared" si="28"/>
        <v>1916.5199999999895</v>
      </c>
      <c r="P284" s="68">
        <v>2024</v>
      </c>
      <c r="Q284" s="69">
        <f>Q299+Q309+Q324+Q339+Q348</f>
        <v>210777.60008999999</v>
      </c>
      <c r="R284" s="56"/>
    </row>
    <row r="285" spans="1:18" ht="18.75">
      <c r="A285" s="9">
        <v>2025</v>
      </c>
      <c r="B285" s="16">
        <v>154149.74400000001</v>
      </c>
      <c r="H285" s="9">
        <v>2025</v>
      </c>
      <c r="I285" s="16">
        <f>I300+I310+I325+I340</f>
        <v>164149.74400000001</v>
      </c>
      <c r="O285" s="43">
        <f t="shared" si="28"/>
        <v>-22345.556000000011</v>
      </c>
      <c r="P285" s="68">
        <v>2025</v>
      </c>
      <c r="Q285" s="53">
        <f>Q300+Q310+Q325+Q340</f>
        <v>186495.30000000002</v>
      </c>
    </row>
    <row r="286" spans="1:18" ht="19.5" customHeight="1">
      <c r="A286" s="9">
        <v>2026</v>
      </c>
      <c r="B286" s="16">
        <v>154149.74400000001</v>
      </c>
      <c r="H286" s="9">
        <v>2026</v>
      </c>
      <c r="I286" s="16">
        <v>154149.74400000001</v>
      </c>
      <c r="O286" s="43">
        <f t="shared" ref="O286" si="29">I286-Q286</f>
        <v>-15376.407000000007</v>
      </c>
      <c r="P286" s="68">
        <v>2026</v>
      </c>
      <c r="Q286" s="53">
        <f>Q301+Q311+Q326+Q341+Q349</f>
        <v>169526.15100000001</v>
      </c>
    </row>
    <row r="287" spans="1:18" ht="19.5" customHeight="1">
      <c r="A287" s="9">
        <v>2026</v>
      </c>
      <c r="B287" s="16">
        <v>154149.74400000001</v>
      </c>
      <c r="H287" s="9">
        <v>2026</v>
      </c>
      <c r="I287" s="16">
        <v>154149.74400000001</v>
      </c>
      <c r="O287" s="43">
        <f t="shared" si="28"/>
        <v>-15376.407000000007</v>
      </c>
      <c r="P287" s="68">
        <v>2027</v>
      </c>
      <c r="Q287" s="53">
        <f>Q302+Q312+Q327+Q342</f>
        <v>169526.15100000001</v>
      </c>
    </row>
    <row r="288" spans="1:18" ht="27.75" customHeight="1">
      <c r="A288" s="9" t="s">
        <v>13</v>
      </c>
      <c r="B288" s="28">
        <f>SUM(B289:B302)</f>
        <v>1433765.1169999999</v>
      </c>
      <c r="H288" s="9" t="s">
        <v>13</v>
      </c>
      <c r="I288" s="28">
        <f>SUM(I289:I302)</f>
        <v>1437789.8639999998</v>
      </c>
      <c r="P288" s="9" t="s">
        <v>13</v>
      </c>
      <c r="Q288" s="28">
        <f>SUM(Q289:Q302)</f>
        <v>1488539.5650000002</v>
      </c>
    </row>
    <row r="289" spans="1:18" ht="18" customHeight="1">
      <c r="A289" s="9">
        <v>2014</v>
      </c>
      <c r="B289" s="16">
        <v>41512.680999999997</v>
      </c>
      <c r="H289" s="9">
        <v>2014</v>
      </c>
      <c r="I289" s="16">
        <v>41512.680999999997</v>
      </c>
      <c r="P289" s="9">
        <v>2014</v>
      </c>
      <c r="Q289" s="16">
        <v>41512.680999999997</v>
      </c>
    </row>
    <row r="290" spans="1:18" ht="18.75">
      <c r="A290" s="9">
        <v>2015</v>
      </c>
      <c r="B290" s="16">
        <v>31825.748</v>
      </c>
      <c r="H290" s="9">
        <v>2015</v>
      </c>
      <c r="I290" s="16">
        <v>31825.748</v>
      </c>
      <c r="P290" s="9">
        <v>2015</v>
      </c>
      <c r="Q290" s="16">
        <v>31825.748</v>
      </c>
    </row>
    <row r="291" spans="1:18" ht="20.25" customHeight="1">
      <c r="A291" s="9">
        <v>2016</v>
      </c>
      <c r="B291" s="16">
        <v>34472.828000000001</v>
      </c>
      <c r="H291" s="9">
        <v>2016</v>
      </c>
      <c r="I291" s="16">
        <v>34472.828000000001</v>
      </c>
      <c r="P291" s="9">
        <v>2016</v>
      </c>
      <c r="Q291" s="16">
        <v>34472.828000000001</v>
      </c>
    </row>
    <row r="292" spans="1:18" ht="18.75" customHeight="1">
      <c r="A292" s="9">
        <v>2017</v>
      </c>
      <c r="B292" s="16">
        <v>42533.591</v>
      </c>
      <c r="H292" s="9">
        <v>2017</v>
      </c>
      <c r="I292" s="16">
        <v>42533.591</v>
      </c>
      <c r="P292" s="9">
        <v>2017</v>
      </c>
      <c r="Q292" s="16">
        <v>42533.591</v>
      </c>
    </row>
    <row r="293" spans="1:18" ht="20.25" customHeight="1">
      <c r="A293" s="9">
        <v>2018</v>
      </c>
      <c r="B293" s="16">
        <v>81838.19</v>
      </c>
      <c r="H293" s="9">
        <v>2018</v>
      </c>
      <c r="I293" s="16">
        <v>81838.19</v>
      </c>
      <c r="P293" s="9">
        <v>2018</v>
      </c>
      <c r="Q293" s="16">
        <v>81838.19</v>
      </c>
    </row>
    <row r="294" spans="1:18" ht="19.5" customHeight="1">
      <c r="A294" s="9">
        <v>2019</v>
      </c>
      <c r="B294" s="16">
        <v>82882.974000000002</v>
      </c>
      <c r="H294" s="9">
        <v>2019</v>
      </c>
      <c r="I294" s="16">
        <v>82882.974000000002</v>
      </c>
      <c r="P294" s="9">
        <v>2019</v>
      </c>
      <c r="Q294" s="16">
        <v>82882.974000000002</v>
      </c>
    </row>
    <row r="295" spans="1:18" ht="16.5" customHeight="1">
      <c r="A295" s="9">
        <v>2020</v>
      </c>
      <c r="B295" s="16">
        <v>91826.983999999997</v>
      </c>
      <c r="H295" s="9">
        <v>2020</v>
      </c>
      <c r="I295" s="16">
        <v>91826.983999999997</v>
      </c>
      <c r="P295" s="9">
        <v>2020</v>
      </c>
      <c r="Q295" s="16">
        <v>91826.983999999997</v>
      </c>
    </row>
    <row r="296" spans="1:18" ht="18.75" customHeight="1">
      <c r="A296" s="9">
        <v>2021</v>
      </c>
      <c r="B296" s="16">
        <v>118274.849</v>
      </c>
      <c r="H296" s="9">
        <v>2021</v>
      </c>
      <c r="I296" s="16">
        <v>118274.849</v>
      </c>
      <c r="P296" s="9">
        <v>2021</v>
      </c>
      <c r="Q296" s="16">
        <v>118274.849</v>
      </c>
    </row>
    <row r="297" spans="1:18" ht="18.75" customHeight="1">
      <c r="A297" s="9">
        <v>2022</v>
      </c>
      <c r="B297" s="16">
        <v>142357.86900000001</v>
      </c>
      <c r="H297" s="9">
        <v>2022</v>
      </c>
      <c r="I297" s="16">
        <v>142357.86900000001</v>
      </c>
      <c r="P297" s="9">
        <v>2022</v>
      </c>
      <c r="Q297" s="16">
        <v>142357.86900000001</v>
      </c>
    </row>
    <row r="298" spans="1:18" ht="18" customHeight="1">
      <c r="A298" s="9">
        <v>2023</v>
      </c>
      <c r="B298" s="16">
        <v>148165.527</v>
      </c>
      <c r="H298" s="9">
        <v>2023</v>
      </c>
      <c r="I298" s="16">
        <v>148165.527</v>
      </c>
      <c r="P298" s="9">
        <v>2023</v>
      </c>
      <c r="Q298" s="16">
        <v>148165.527</v>
      </c>
    </row>
    <row r="299" spans="1:18" ht="18.75" customHeight="1">
      <c r="A299" s="9">
        <v>2024</v>
      </c>
      <c r="B299" s="16">
        <v>155624.644</v>
      </c>
      <c r="H299" s="9">
        <v>2024</v>
      </c>
      <c r="I299" s="16">
        <f>158899.391+450</f>
        <v>159349.391</v>
      </c>
      <c r="P299" s="9">
        <v>2024</v>
      </c>
      <c r="Q299" s="16">
        <v>163432.87100000001</v>
      </c>
      <c r="R299" s="56"/>
    </row>
    <row r="300" spans="1:18" ht="18.75">
      <c r="A300" s="9">
        <v>2025</v>
      </c>
      <c r="B300" s="16">
        <v>154149.74400000001</v>
      </c>
      <c r="H300" s="9">
        <v>2025</v>
      </c>
      <c r="I300" s="16">
        <f>154149.744+300</f>
        <v>154449.74400000001</v>
      </c>
      <c r="P300" s="9">
        <v>2025</v>
      </c>
      <c r="Q300" s="53">
        <v>170363.15100000001</v>
      </c>
    </row>
    <row r="301" spans="1:18" ht="18" customHeight="1">
      <c r="A301" s="9">
        <v>2026</v>
      </c>
      <c r="B301" s="16">
        <v>154149.74400000001</v>
      </c>
      <c r="H301" s="9">
        <v>2026</v>
      </c>
      <c r="I301" s="16">
        <v>154149.74400000001</v>
      </c>
      <c r="P301" s="9">
        <v>2026</v>
      </c>
      <c r="Q301" s="53">
        <v>169526.15100000001</v>
      </c>
    </row>
    <row r="302" spans="1:18" ht="18" customHeight="1">
      <c r="A302" s="9">
        <v>2026</v>
      </c>
      <c r="B302" s="16">
        <v>154149.74400000001</v>
      </c>
      <c r="H302" s="9">
        <v>2026</v>
      </c>
      <c r="I302" s="16">
        <v>154149.74400000001</v>
      </c>
      <c r="P302" s="9">
        <v>2027</v>
      </c>
      <c r="Q302" s="53">
        <v>169526.15100000001</v>
      </c>
    </row>
    <row r="303" spans="1:18" ht="23.25" customHeight="1">
      <c r="A303" s="9" t="s">
        <v>15</v>
      </c>
      <c r="B303" s="28">
        <f>SUM(B304:B312)</f>
        <v>50291.681000000004</v>
      </c>
      <c r="H303" s="9" t="s">
        <v>15</v>
      </c>
      <c r="I303" s="28">
        <f>SUM(I304:I312)</f>
        <v>50877.681000000004</v>
      </c>
      <c r="P303" s="9" t="s">
        <v>15</v>
      </c>
      <c r="Q303" s="28">
        <f>SUM(Q304:Q312)</f>
        <v>67009.83</v>
      </c>
    </row>
    <row r="304" spans="1:18" ht="20.25" customHeight="1">
      <c r="A304" s="9">
        <v>2019</v>
      </c>
      <c r="B304" s="16">
        <v>7158.6310000000003</v>
      </c>
      <c r="H304" s="9">
        <v>2019</v>
      </c>
      <c r="I304" s="16">
        <v>7158.6310000000003</v>
      </c>
      <c r="P304" s="9">
        <v>2019</v>
      </c>
      <c r="Q304" s="16">
        <v>7158.6310000000003</v>
      </c>
    </row>
    <row r="305" spans="1:18" ht="18.75">
      <c r="A305" s="9">
        <v>2020</v>
      </c>
      <c r="B305" s="16">
        <v>395</v>
      </c>
      <c r="H305" s="9">
        <v>2020</v>
      </c>
      <c r="I305" s="16">
        <v>395</v>
      </c>
      <c r="P305" s="9">
        <v>2020</v>
      </c>
      <c r="Q305" s="16">
        <v>395</v>
      </c>
    </row>
    <row r="306" spans="1:18" ht="19.5" customHeight="1">
      <c r="A306" s="9">
        <v>2021</v>
      </c>
      <c r="B306" s="16">
        <v>9203.4470000000001</v>
      </c>
      <c r="H306" s="9">
        <v>2021</v>
      </c>
      <c r="I306" s="16">
        <v>9203.4470000000001</v>
      </c>
      <c r="P306" s="9">
        <v>2021</v>
      </c>
      <c r="Q306" s="16">
        <v>9203.4470000000001</v>
      </c>
    </row>
    <row r="307" spans="1:18" ht="20.25" customHeight="1">
      <c r="A307" s="9">
        <v>2022</v>
      </c>
      <c r="B307" s="16">
        <v>9203.4470000000001</v>
      </c>
      <c r="H307" s="9">
        <v>2022</v>
      </c>
      <c r="I307" s="16">
        <v>9203.4470000000001</v>
      </c>
      <c r="P307" s="9">
        <v>2022</v>
      </c>
      <c r="Q307" s="16">
        <v>9203.4470000000001</v>
      </c>
    </row>
    <row r="308" spans="1:18" ht="19.5" customHeight="1">
      <c r="A308" s="9">
        <v>2023</v>
      </c>
      <c r="B308" s="16">
        <v>10699.344999999999</v>
      </c>
      <c r="H308" s="9">
        <v>2023</v>
      </c>
      <c r="I308" s="16">
        <v>10699.344999999999</v>
      </c>
      <c r="P308" s="9">
        <v>2023</v>
      </c>
      <c r="Q308" s="16">
        <v>10699.344999999999</v>
      </c>
    </row>
    <row r="309" spans="1:18" ht="20.25" customHeight="1">
      <c r="A309" s="9">
        <v>2024</v>
      </c>
      <c r="B309" s="16">
        <v>13631.811</v>
      </c>
      <c r="H309" s="9">
        <v>2024</v>
      </c>
      <c r="I309" s="16">
        <v>14217.811</v>
      </c>
      <c r="P309" s="9">
        <v>2024</v>
      </c>
      <c r="Q309" s="16">
        <v>14217.811</v>
      </c>
      <c r="R309" s="56"/>
    </row>
    <row r="310" spans="1:18" ht="18.75">
      <c r="A310" s="9">
        <v>2025</v>
      </c>
      <c r="B310" s="16">
        <v>0</v>
      </c>
      <c r="H310" s="9">
        <v>2025</v>
      </c>
      <c r="I310" s="16">
        <v>0</v>
      </c>
      <c r="P310" s="9">
        <v>2025</v>
      </c>
      <c r="Q310" s="53">
        <v>16132.148999999999</v>
      </c>
    </row>
    <row r="311" spans="1:18" ht="18" customHeight="1">
      <c r="A311" s="9">
        <v>2026</v>
      </c>
      <c r="B311" s="16">
        <v>0</v>
      </c>
      <c r="H311" s="9">
        <v>2026</v>
      </c>
      <c r="I311" s="16">
        <v>0</v>
      </c>
      <c r="P311" s="9">
        <v>2026</v>
      </c>
      <c r="Q311" s="53">
        <v>0</v>
      </c>
    </row>
    <row r="312" spans="1:18" ht="18" customHeight="1">
      <c r="A312" s="9">
        <v>2026</v>
      </c>
      <c r="B312" s="16">
        <v>0</v>
      </c>
      <c r="H312" s="9">
        <v>2026</v>
      </c>
      <c r="I312" s="16">
        <v>0</v>
      </c>
      <c r="P312" s="9">
        <v>2027</v>
      </c>
      <c r="Q312" s="53">
        <v>0</v>
      </c>
    </row>
    <row r="313" spans="1:18" ht="21.75" customHeight="1">
      <c r="A313" s="9" t="s">
        <v>10</v>
      </c>
      <c r="B313" s="28">
        <f>SUM(B314:B327)</f>
        <v>61218.536999999997</v>
      </c>
      <c r="H313" s="9" t="s">
        <v>10</v>
      </c>
      <c r="I313" s="55">
        <f>SUM(I314:I327)</f>
        <v>103940.10800000001</v>
      </c>
      <c r="P313" s="9" t="s">
        <v>10</v>
      </c>
      <c r="Q313" s="55">
        <f>SUM(Q314:Q327)</f>
        <v>94240.108000000007</v>
      </c>
    </row>
    <row r="314" spans="1:18" ht="21" customHeight="1">
      <c r="A314" s="9">
        <v>2014</v>
      </c>
      <c r="B314" s="16">
        <v>112</v>
      </c>
      <c r="H314" s="9">
        <v>2014</v>
      </c>
      <c r="I314" s="16">
        <v>112</v>
      </c>
      <c r="P314" s="9">
        <v>2014</v>
      </c>
      <c r="Q314" s="16">
        <v>112</v>
      </c>
    </row>
    <row r="315" spans="1:18" ht="18.75">
      <c r="A315" s="9">
        <v>2015</v>
      </c>
      <c r="B315" s="16">
        <v>0</v>
      </c>
      <c r="H315" s="9">
        <v>2015</v>
      </c>
      <c r="I315" s="16">
        <v>0</v>
      </c>
      <c r="P315" s="9">
        <v>2015</v>
      </c>
      <c r="Q315" s="16">
        <v>0</v>
      </c>
    </row>
    <row r="316" spans="1:18" ht="20.25" customHeight="1">
      <c r="A316" s="9">
        <v>2016</v>
      </c>
      <c r="B316" s="16">
        <v>3283.2</v>
      </c>
      <c r="H316" s="9">
        <v>2016</v>
      </c>
      <c r="I316" s="16">
        <v>3283.2</v>
      </c>
      <c r="P316" s="9">
        <v>2016</v>
      </c>
      <c r="Q316" s="16">
        <v>3283.2</v>
      </c>
    </row>
    <row r="317" spans="1:18" ht="18.75" customHeight="1">
      <c r="A317" s="9">
        <v>2017</v>
      </c>
      <c r="B317" s="16">
        <v>1776.06</v>
      </c>
      <c r="H317" s="9">
        <v>2017</v>
      </c>
      <c r="I317" s="16">
        <v>1776.06</v>
      </c>
      <c r="P317" s="9">
        <v>2017</v>
      </c>
      <c r="Q317" s="16">
        <v>1776.06</v>
      </c>
    </row>
    <row r="318" spans="1:18" ht="19.5" customHeight="1">
      <c r="A318" s="9">
        <v>2018</v>
      </c>
      <c r="B318" s="16">
        <v>47.5</v>
      </c>
      <c r="H318" s="9">
        <v>2018</v>
      </c>
      <c r="I318" s="16">
        <v>47.5</v>
      </c>
      <c r="P318" s="9">
        <v>2018</v>
      </c>
      <c r="Q318" s="16">
        <v>47.5</v>
      </c>
    </row>
    <row r="319" spans="1:18" ht="18.75" customHeight="1">
      <c r="A319" s="9">
        <v>2019</v>
      </c>
      <c r="B319" s="16">
        <v>5172.83</v>
      </c>
      <c r="H319" s="9">
        <v>2019</v>
      </c>
      <c r="I319" s="16">
        <v>5172.83</v>
      </c>
      <c r="P319" s="9">
        <v>2019</v>
      </c>
      <c r="Q319" s="16">
        <v>5172.83</v>
      </c>
    </row>
    <row r="320" spans="1:18" ht="17.25" customHeight="1">
      <c r="A320" s="9">
        <v>2020</v>
      </c>
      <c r="B320" s="16">
        <v>19266.474999999999</v>
      </c>
      <c r="H320" s="9">
        <v>2020</v>
      </c>
      <c r="I320" s="16">
        <v>19266.474999999999</v>
      </c>
      <c r="P320" s="9">
        <v>2020</v>
      </c>
      <c r="Q320" s="16">
        <v>19266.474999999999</v>
      </c>
    </row>
    <row r="321" spans="1:18" ht="20.25" customHeight="1">
      <c r="A321" s="9">
        <v>2021</v>
      </c>
      <c r="B321" s="16">
        <v>4800.7809999999999</v>
      </c>
      <c r="H321" s="9">
        <v>2021</v>
      </c>
      <c r="I321" s="16">
        <v>4800.7809999999999</v>
      </c>
      <c r="P321" s="9">
        <v>2021</v>
      </c>
      <c r="Q321" s="16">
        <v>4800.7809999999999</v>
      </c>
    </row>
    <row r="322" spans="1:18" ht="18.75" customHeight="1">
      <c r="A322" s="9">
        <v>2022</v>
      </c>
      <c r="B322" s="16">
        <v>19074.475999999999</v>
      </c>
      <c r="H322" s="9">
        <v>2022</v>
      </c>
      <c r="I322" s="16">
        <v>19074.475999999999</v>
      </c>
      <c r="P322" s="9">
        <v>2022</v>
      </c>
      <c r="Q322" s="16">
        <v>19074.475999999999</v>
      </c>
    </row>
    <row r="323" spans="1:18" ht="18.75" customHeight="1">
      <c r="A323" s="9">
        <v>2023</v>
      </c>
      <c r="B323" s="16">
        <v>7685.2150000000001</v>
      </c>
      <c r="H323" s="9">
        <v>2023</v>
      </c>
      <c r="I323" s="16">
        <v>7685.2150000000001</v>
      </c>
      <c r="P323" s="9">
        <v>2023</v>
      </c>
      <c r="Q323" s="16">
        <v>7685.2150000000001</v>
      </c>
    </row>
    <row r="324" spans="1:18" ht="17.25" customHeight="1">
      <c r="A324" s="9">
        <v>2024</v>
      </c>
      <c r="B324" s="16">
        <v>0</v>
      </c>
      <c r="H324" s="9">
        <v>2024</v>
      </c>
      <c r="I324" s="54">
        <v>33021.571000000004</v>
      </c>
      <c r="P324" s="9">
        <v>2024</v>
      </c>
      <c r="Q324" s="54">
        <v>33021.571000000004</v>
      </c>
      <c r="R324" s="56"/>
    </row>
    <row r="325" spans="1:18" ht="18.75">
      <c r="A325" s="9">
        <v>2025</v>
      </c>
      <c r="B325" s="16">
        <v>0</v>
      </c>
      <c r="H325" s="9">
        <v>2025</v>
      </c>
      <c r="I325" s="16">
        <v>9700</v>
      </c>
      <c r="P325" s="9">
        <v>2025</v>
      </c>
      <c r="Q325" s="53">
        <v>0</v>
      </c>
      <c r="R325">
        <v>9700</v>
      </c>
    </row>
    <row r="326" spans="1:18" ht="17.25" customHeight="1">
      <c r="A326" s="9">
        <v>2026</v>
      </c>
      <c r="B326" s="16">
        <v>0</v>
      </c>
      <c r="H326" s="9">
        <v>2026</v>
      </c>
      <c r="I326" s="16">
        <v>0</v>
      </c>
      <c r="P326" s="9">
        <v>2026</v>
      </c>
      <c r="Q326" s="53">
        <v>0</v>
      </c>
    </row>
    <row r="327" spans="1:18" ht="17.25" customHeight="1">
      <c r="A327" s="9">
        <v>2026</v>
      </c>
      <c r="B327" s="16">
        <v>0</v>
      </c>
      <c r="H327" s="9">
        <v>2026</v>
      </c>
      <c r="I327" s="16">
        <v>0</v>
      </c>
      <c r="P327" s="9">
        <v>2027</v>
      </c>
      <c r="Q327" s="53">
        <v>0</v>
      </c>
    </row>
    <row r="328" spans="1:18" ht="19.5" customHeight="1">
      <c r="A328" s="9" t="s">
        <v>11</v>
      </c>
      <c r="B328" s="28">
        <f>SUM(B329:B342)</f>
        <v>4804.1570000000002</v>
      </c>
      <c r="H328" s="9" t="s">
        <v>11</v>
      </c>
      <c r="I328" s="55">
        <f>SUM(I329:I342)</f>
        <v>4909.5040900000004</v>
      </c>
      <c r="P328" s="9" t="s">
        <v>11</v>
      </c>
      <c r="Q328" s="55">
        <f>SUM(Q329:Q342)</f>
        <v>4909.5040900000004</v>
      </c>
    </row>
    <row r="329" spans="1:18" ht="20.25" customHeight="1">
      <c r="A329" s="9">
        <v>2014</v>
      </c>
      <c r="B329" s="16">
        <v>733.2</v>
      </c>
      <c r="H329" s="9">
        <v>2014</v>
      </c>
      <c r="I329" s="16">
        <v>733.2</v>
      </c>
      <c r="P329" s="9">
        <v>2014</v>
      </c>
      <c r="Q329" s="16">
        <v>733.2</v>
      </c>
    </row>
    <row r="330" spans="1:18" ht="18.75">
      <c r="A330" s="9">
        <v>2015</v>
      </c>
      <c r="B330" s="16">
        <v>100</v>
      </c>
      <c r="H330" s="9">
        <v>2015</v>
      </c>
      <c r="I330" s="16">
        <v>100</v>
      </c>
      <c r="P330" s="9">
        <v>2015</v>
      </c>
      <c r="Q330" s="16">
        <v>100</v>
      </c>
    </row>
    <row r="331" spans="1:18" ht="18.75" customHeight="1">
      <c r="A331" s="9">
        <v>2016</v>
      </c>
      <c r="B331" s="16">
        <v>306.08300000000003</v>
      </c>
      <c r="H331" s="9">
        <v>2016</v>
      </c>
      <c r="I331" s="16">
        <v>306.08300000000003</v>
      </c>
      <c r="P331" s="9">
        <v>2016</v>
      </c>
      <c r="Q331" s="16">
        <v>306.08300000000003</v>
      </c>
    </row>
    <row r="332" spans="1:18" ht="19.5" customHeight="1">
      <c r="A332" s="9">
        <v>2017</v>
      </c>
      <c r="B332" s="16">
        <v>1650.04</v>
      </c>
      <c r="H332" s="9">
        <v>2017</v>
      </c>
      <c r="I332" s="16">
        <v>1650.04</v>
      </c>
      <c r="P332" s="9">
        <v>2017</v>
      </c>
      <c r="Q332" s="16">
        <v>1650.04</v>
      </c>
    </row>
    <row r="333" spans="1:18" ht="17.25" customHeight="1">
      <c r="A333" s="9">
        <v>2018</v>
      </c>
      <c r="B333" s="16">
        <v>392.5</v>
      </c>
      <c r="H333" s="9">
        <v>2018</v>
      </c>
      <c r="I333" s="16">
        <v>392.5</v>
      </c>
      <c r="P333" s="9">
        <v>2018</v>
      </c>
      <c r="Q333" s="16">
        <v>392.5</v>
      </c>
    </row>
    <row r="334" spans="1:18" ht="20.25" customHeight="1">
      <c r="A334" s="9">
        <v>2019</v>
      </c>
      <c r="B334" s="16">
        <v>510</v>
      </c>
      <c r="H334" s="9">
        <v>2019</v>
      </c>
      <c r="I334" s="16">
        <v>510</v>
      </c>
      <c r="P334" s="9">
        <v>2019</v>
      </c>
      <c r="Q334" s="16">
        <v>510</v>
      </c>
    </row>
    <row r="335" spans="1:18" ht="19.5" customHeight="1">
      <c r="A335" s="9">
        <v>2020</v>
      </c>
      <c r="B335" s="16">
        <v>500</v>
      </c>
      <c r="H335" s="9">
        <v>2020</v>
      </c>
      <c r="I335" s="16">
        <v>500</v>
      </c>
      <c r="P335" s="9">
        <v>2020</v>
      </c>
      <c r="Q335" s="16">
        <v>500</v>
      </c>
    </row>
    <row r="336" spans="1:18" ht="20.25" customHeight="1">
      <c r="A336" s="4">
        <v>2021</v>
      </c>
      <c r="B336" s="16">
        <v>260.11900000000003</v>
      </c>
      <c r="H336" s="4">
        <v>2021</v>
      </c>
      <c r="I336" s="16">
        <v>260.11900000000003</v>
      </c>
      <c r="P336" s="4">
        <v>2021</v>
      </c>
      <c r="Q336" s="16">
        <v>260.11900000000003</v>
      </c>
    </row>
    <row r="337" spans="1:18" ht="17.25" customHeight="1">
      <c r="A337" s="4">
        <v>2022</v>
      </c>
      <c r="B337" s="16">
        <v>175.524</v>
      </c>
      <c r="H337" s="4">
        <v>2022</v>
      </c>
      <c r="I337" s="16">
        <v>175.524</v>
      </c>
      <c r="P337" s="4">
        <v>2022</v>
      </c>
      <c r="Q337" s="16">
        <v>175.524</v>
      </c>
    </row>
    <row r="338" spans="1:18" ht="18.75">
      <c r="A338" s="4">
        <v>2023</v>
      </c>
      <c r="B338" s="16">
        <v>176.691</v>
      </c>
      <c r="H338" s="4">
        <v>2023</v>
      </c>
      <c r="I338" s="16">
        <v>176.691</v>
      </c>
      <c r="P338" s="4">
        <v>2023</v>
      </c>
      <c r="Q338" s="16">
        <v>176.691</v>
      </c>
    </row>
    <row r="339" spans="1:18" ht="17.25" customHeight="1">
      <c r="A339" s="4">
        <v>2024</v>
      </c>
      <c r="B339" s="16">
        <v>0</v>
      </c>
      <c r="H339" s="4">
        <v>2024</v>
      </c>
      <c r="I339" s="54">
        <v>105.34708999999999</v>
      </c>
      <c r="P339" s="4">
        <v>2024</v>
      </c>
      <c r="Q339" s="54">
        <v>105.34708999999999</v>
      </c>
      <c r="R339" s="56"/>
    </row>
    <row r="340" spans="1:18" ht="18.75">
      <c r="A340" s="4">
        <v>2025</v>
      </c>
      <c r="B340" s="16">
        <v>0</v>
      </c>
      <c r="H340" s="4">
        <v>2025</v>
      </c>
      <c r="I340" s="16">
        <v>0</v>
      </c>
      <c r="P340" s="4">
        <v>2025</v>
      </c>
      <c r="Q340" s="53">
        <v>0</v>
      </c>
    </row>
    <row r="341" spans="1:18" ht="17.25" customHeight="1">
      <c r="A341" s="4">
        <v>2026</v>
      </c>
      <c r="B341" s="16">
        <v>0</v>
      </c>
      <c r="H341" s="4">
        <v>2026</v>
      </c>
      <c r="I341" s="16">
        <v>0</v>
      </c>
      <c r="P341" s="4">
        <v>2026</v>
      </c>
      <c r="Q341" s="53">
        <v>0</v>
      </c>
    </row>
    <row r="342" spans="1:18" ht="17.25" customHeight="1">
      <c r="A342" s="4">
        <v>2026</v>
      </c>
      <c r="B342" s="16">
        <v>0</v>
      </c>
      <c r="H342" s="4">
        <v>2026</v>
      </c>
      <c r="I342" s="16">
        <v>0</v>
      </c>
      <c r="P342" s="4">
        <v>2027</v>
      </c>
      <c r="Q342" s="53">
        <v>0</v>
      </c>
    </row>
    <row r="343" spans="1:18" ht="21" customHeight="1">
      <c r="A343" s="4" t="s">
        <v>12</v>
      </c>
      <c r="B343" s="28">
        <f>SUM(B344:B348)</f>
        <v>8130.3109999999997</v>
      </c>
      <c r="H343" s="4" t="s">
        <v>12</v>
      </c>
      <c r="I343" s="28">
        <f>SUM(I344:I348)</f>
        <v>20130.311000000002</v>
      </c>
      <c r="P343" s="4" t="s">
        <v>12</v>
      </c>
      <c r="Q343" s="28">
        <f>SUM(Q344:Q350)</f>
        <v>14130.311</v>
      </c>
    </row>
    <row r="344" spans="1:18" ht="16.5" customHeight="1">
      <c r="A344" s="4">
        <v>2021</v>
      </c>
      <c r="B344" s="16">
        <v>6500</v>
      </c>
      <c r="H344" s="4">
        <v>2021</v>
      </c>
      <c r="I344" s="16">
        <v>6500</v>
      </c>
      <c r="P344" s="4">
        <v>2021</v>
      </c>
      <c r="Q344" s="16">
        <v>6500</v>
      </c>
    </row>
    <row r="345" spans="1:18" ht="18.75">
      <c r="A345" s="4">
        <v>2022</v>
      </c>
      <c r="B345" s="16">
        <v>1630.3109999999999</v>
      </c>
      <c r="H345" s="4">
        <v>2022</v>
      </c>
      <c r="I345" s="16">
        <v>1630.3109999999999</v>
      </c>
      <c r="P345" s="4">
        <v>2022</v>
      </c>
      <c r="Q345" s="16">
        <v>1630.3109999999999</v>
      </c>
    </row>
    <row r="346" spans="1:18" ht="18.75" customHeight="1">
      <c r="A346" s="4">
        <v>2023</v>
      </c>
      <c r="B346" s="16">
        <v>0</v>
      </c>
      <c r="H346" s="4">
        <v>2023</v>
      </c>
      <c r="I346" s="16">
        <v>0</v>
      </c>
      <c r="P346" s="4">
        <v>2023</v>
      </c>
      <c r="Q346" s="16">
        <v>0</v>
      </c>
    </row>
    <row r="347" spans="1:18" ht="21" customHeight="1" thickBot="1">
      <c r="A347" s="8">
        <v>2024</v>
      </c>
      <c r="B347" s="36">
        <v>0</v>
      </c>
      <c r="H347" s="8">
        <v>2024</v>
      </c>
      <c r="I347" s="36">
        <v>6000</v>
      </c>
      <c r="P347" s="8">
        <v>2024</v>
      </c>
      <c r="Q347" s="36">
        <v>6000</v>
      </c>
      <c r="R347" s="56"/>
    </row>
    <row r="348" spans="1:18" ht="21" customHeight="1" thickBot="1">
      <c r="A348" s="8">
        <v>2024</v>
      </c>
      <c r="B348" s="36">
        <v>0</v>
      </c>
      <c r="H348" s="8">
        <v>2024</v>
      </c>
      <c r="I348" s="36">
        <v>6000</v>
      </c>
      <c r="P348" s="8">
        <v>2025</v>
      </c>
      <c r="Q348" s="75">
        <v>0</v>
      </c>
      <c r="R348" s="56"/>
    </row>
    <row r="349" spans="1:18" ht="18.75">
      <c r="P349" s="79">
        <v>2026</v>
      </c>
      <c r="Q349" s="53">
        <v>0</v>
      </c>
    </row>
    <row r="350" spans="1:18" ht="18.75">
      <c r="P350" s="79">
        <v>2027</v>
      </c>
      <c r="Q350" s="53">
        <v>0</v>
      </c>
    </row>
  </sheetData>
  <mergeCells count="15">
    <mergeCell ref="H223:I223"/>
    <mergeCell ref="A271:B271"/>
    <mergeCell ref="H271:I271"/>
    <mergeCell ref="A1:F1"/>
    <mergeCell ref="H1:M1"/>
    <mergeCell ref="A85:B85"/>
    <mergeCell ref="H85:I85"/>
    <mergeCell ref="A157:B157"/>
    <mergeCell ref="H157:I157"/>
    <mergeCell ref="A223:B223"/>
    <mergeCell ref="P1:T1"/>
    <mergeCell ref="P85:Q85"/>
    <mergeCell ref="P157:Q157"/>
    <mergeCell ref="P223:Q223"/>
    <mergeCell ref="P271:Q27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3" sqref="D13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сессия июнь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2024-11-18T07:13:52Z</dcterms:modified>
</cp:coreProperties>
</file>