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405" windowWidth="23685" windowHeight="9690" tabRatio="752" activeTab="11"/>
  </bookViews>
  <sheets>
    <sheet name="пр к пасп" sheetId="2" r:id="rId1"/>
    <sheet name="пр 5 к МП" sheetId="3" r:id="rId2"/>
    <sheet name="пр 6 к МП" sheetId="5" r:id="rId3"/>
    <sheet name="пр 7 к МП" sheetId="6" r:id="rId4"/>
    <sheet name="пр 1 к ПП1" sheetId="7" r:id="rId5"/>
    <sheet name="пр 2 к ПП1" sheetId="8" r:id="rId6"/>
    <sheet name="пр 1 к ПП2" sheetId="18" r:id="rId7"/>
    <sheet name="пр 2 к ПП2" sheetId="15" r:id="rId8"/>
    <sheet name="пр 1 к ПП3" sheetId="19" r:id="rId9"/>
    <sheet name="пр 2 к ПП3" sheetId="16" r:id="rId10"/>
    <sheet name="пр 1 к ПП4" sheetId="20" r:id="rId11"/>
    <sheet name="пр 2 к ПП4" sheetId="17" r:id="rId12"/>
    <sheet name="пр 8 к ОМ" sheetId="21" r:id="rId13"/>
  </sheets>
  <externalReferences>
    <externalReference r:id="rId14"/>
  </externalReferences>
  <definedNames>
    <definedName name="_xlnm._FilterDatabase" localSheetId="5" hidden="1">'пр 2 к ПП1'!$A$7:$M$15</definedName>
    <definedName name="_xlnm._FilterDatabase" localSheetId="7" hidden="1">'пр 2 к ПП2'!$A$7:$M$13</definedName>
    <definedName name="_xlnm._FilterDatabase" localSheetId="9" hidden="1">'пр 2 к ПП3'!$A$7:$M$11</definedName>
    <definedName name="_xlnm._FilterDatabase" localSheetId="11" hidden="1">'пр 2 к ПП4'!$A$7:$M$39</definedName>
    <definedName name="_xlnm.Print_Titles" localSheetId="4">'пр 1 к ПП1'!$6:$8</definedName>
    <definedName name="_xlnm.Print_Titles" localSheetId="6">'пр 1 к ПП2'!$7:$9</definedName>
    <definedName name="_xlnm.Print_Titles" localSheetId="8">'пр 1 к ПП3'!$7:$9</definedName>
    <definedName name="_xlnm.Print_Titles" localSheetId="10">'пр 1 к ПП4'!$7:$9</definedName>
    <definedName name="_xlnm.Print_Titles" localSheetId="1">'пр 5 к МП'!$11:$12</definedName>
    <definedName name="_xlnm.Print_Titles" localSheetId="2">'пр 6 к МП'!$12:$14</definedName>
    <definedName name="_xlnm.Print_Titles" localSheetId="3">'пр 7 к МП'!$12:$14</definedName>
    <definedName name="_xlnm.Print_Area" localSheetId="4">'пр 1 к ПП1'!$A$1:$H$14</definedName>
    <definedName name="_xlnm.Print_Area" localSheetId="6">'пр 1 к ПП2'!$A$1:$H$13</definedName>
    <definedName name="_xlnm.Print_Area" localSheetId="5">'пр 2 к ПП1'!$A$1:$M$16</definedName>
    <definedName name="_xlnm.Print_Area" localSheetId="7">'пр 2 к ПП2'!$A$1:$M$16</definedName>
    <definedName name="_xlnm.Print_Area" localSheetId="9">'пр 2 к ПП3'!$A$1:$M$13</definedName>
    <definedName name="_xlnm.Print_Area" localSheetId="11">'пр 2 к ПП4'!$A$1:$M$39</definedName>
    <definedName name="_xlnm.Print_Area" localSheetId="1">'пр 5 к МП'!$A$1:$E$29</definedName>
    <definedName name="_xlnm.Print_Area" localSheetId="2">'пр 6 к МП'!$A$1:$N$35</definedName>
    <definedName name="_xlnm.Print_Area" localSheetId="3">'пр 7 к МП'!$A$1:$M$56</definedName>
    <definedName name="_xlnm.Print_Area" localSheetId="12">'пр 8 к ОМ'!$A$1:$M$19</definedName>
    <definedName name="_xlnm.Print_Area" localSheetId="0">'пр к пасп'!$A$1:$M$25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7" l="1"/>
  <c r="H38" i="17"/>
  <c r="L41" i="17" l="1"/>
  <c r="I41" i="17"/>
  <c r="J41" i="17"/>
  <c r="K41" i="17"/>
  <c r="H41" i="17"/>
  <c r="L12" i="16" l="1"/>
  <c r="H13" i="16"/>
  <c r="I13" i="15"/>
  <c r="J13" i="15"/>
  <c r="K13" i="15"/>
  <c r="H13" i="15"/>
  <c r="I12" i="15"/>
  <c r="J12" i="15"/>
  <c r="K12" i="15"/>
  <c r="H12" i="15"/>
  <c r="I15" i="8"/>
  <c r="J15" i="8"/>
  <c r="K15" i="8"/>
  <c r="H15" i="8"/>
  <c r="M26" i="6"/>
  <c r="J32" i="5"/>
  <c r="K26" i="5"/>
  <c r="K17" i="5" s="1"/>
  <c r="L26" i="5"/>
  <c r="L17" i="5" s="1"/>
  <c r="M26" i="5"/>
  <c r="J26" i="5"/>
  <c r="J17" i="5" s="1"/>
  <c r="K25" i="5"/>
  <c r="L25" i="5"/>
  <c r="L23" i="5" s="1"/>
  <c r="M25" i="5"/>
  <c r="J21" i="5"/>
  <c r="I34" i="6"/>
  <c r="I33" i="6"/>
  <c r="I19" i="6" s="1"/>
  <c r="K50" i="6"/>
  <c r="L35" i="5" s="1"/>
  <c r="L33" i="5" s="1"/>
  <c r="J50" i="6"/>
  <c r="K35" i="5" s="1"/>
  <c r="K33" i="5" s="1"/>
  <c r="I50" i="6"/>
  <c r="J35" i="5" s="1"/>
  <c r="J33" i="5" s="1"/>
  <c r="K43" i="6"/>
  <c r="L32" i="5" s="1"/>
  <c r="L30" i="5" s="1"/>
  <c r="J43" i="6"/>
  <c r="K32" i="5" s="1"/>
  <c r="I43" i="6"/>
  <c r="K36" i="6"/>
  <c r="J36" i="6"/>
  <c r="I36" i="6"/>
  <c r="K29" i="6"/>
  <c r="J29" i="6"/>
  <c r="K22" i="6"/>
  <c r="L21" i="5" s="1"/>
  <c r="L19" i="5" s="1"/>
  <c r="J22" i="6"/>
  <c r="K21" i="5" s="1"/>
  <c r="K19" i="5" s="1"/>
  <c r="I22" i="6"/>
  <c r="K21" i="6"/>
  <c r="J21" i="6"/>
  <c r="I21" i="6"/>
  <c r="K20" i="6"/>
  <c r="J20" i="6"/>
  <c r="I20" i="6"/>
  <c r="K19" i="6"/>
  <c r="J19" i="6"/>
  <c r="K18" i="6"/>
  <c r="J18" i="6"/>
  <c r="I18" i="6"/>
  <c r="K17" i="6"/>
  <c r="J17" i="6"/>
  <c r="I17" i="6"/>
  <c r="J30" i="5"/>
  <c r="J27" i="5"/>
  <c r="K27" i="5"/>
  <c r="L27" i="5"/>
  <c r="K23" i="5"/>
  <c r="J25" i="5" l="1"/>
  <c r="J23" i="5" s="1"/>
  <c r="I29" i="6"/>
  <c r="K15" i="6"/>
  <c r="J15" i="6"/>
  <c r="K30" i="5"/>
  <c r="I15" i="6"/>
  <c r="J19" i="5"/>
  <c r="J18" i="5" s="1"/>
  <c r="J15" i="5" s="1"/>
  <c r="L18" i="5"/>
  <c r="L15" i="5" s="1"/>
  <c r="K18" i="5"/>
  <c r="K15" i="5" s="1"/>
  <c r="L37" i="17" l="1"/>
  <c r="H39" i="17"/>
  <c r="H42" i="17" s="1"/>
  <c r="L13" i="17"/>
  <c r="L14" i="17"/>
  <c r="L15" i="17"/>
  <c r="L17" i="17"/>
  <c r="L18" i="17"/>
  <c r="L19" i="17"/>
  <c r="L20" i="17"/>
  <c r="L21" i="17"/>
  <c r="L22" i="17"/>
  <c r="L23" i="17"/>
  <c r="L24" i="17"/>
  <c r="L25" i="17"/>
  <c r="L26" i="17"/>
  <c r="L27" i="17"/>
  <c r="L28" i="17"/>
  <c r="L29" i="17"/>
  <c r="L30" i="17"/>
  <c r="L31" i="17"/>
  <c r="L32" i="17"/>
  <c r="L33" i="17"/>
  <c r="L34" i="17"/>
  <c r="L35" i="17"/>
  <c r="L36" i="17"/>
  <c r="L38" i="17"/>
  <c r="L12" i="17"/>
  <c r="L14" i="15" l="1"/>
  <c r="H15" i="15"/>
  <c r="L12" i="8"/>
  <c r="L13" i="8"/>
  <c r="L14" i="8"/>
  <c r="L15" i="8"/>
  <c r="H16" i="8"/>
  <c r="L13" i="15" l="1"/>
  <c r="M16" i="6" l="1"/>
  <c r="M23" i="6"/>
  <c r="M24" i="6"/>
  <c r="M25" i="6"/>
  <c r="M27" i="6"/>
  <c r="M28" i="6"/>
  <c r="M30" i="6"/>
  <c r="M31" i="6"/>
  <c r="M32" i="6"/>
  <c r="M35" i="6"/>
  <c r="M37" i="6"/>
  <c r="M38" i="6"/>
  <c r="M39" i="6"/>
  <c r="M40" i="6"/>
  <c r="M41" i="6"/>
  <c r="M42" i="6"/>
  <c r="M44" i="6"/>
  <c r="M45" i="6"/>
  <c r="M46" i="6"/>
  <c r="M47" i="6"/>
  <c r="M48" i="6"/>
  <c r="M49" i="6"/>
  <c r="M51" i="6"/>
  <c r="M52" i="6"/>
  <c r="M53" i="6"/>
  <c r="M54" i="6"/>
  <c r="M55" i="6"/>
  <c r="M56" i="6"/>
  <c r="M33" i="6"/>
  <c r="N20" i="5"/>
  <c r="N22" i="5"/>
  <c r="N24" i="5"/>
  <c r="N25" i="5"/>
  <c r="N26" i="5"/>
  <c r="N28" i="5"/>
  <c r="N29" i="5"/>
  <c r="N31" i="5"/>
  <c r="N34" i="5"/>
  <c r="J18" i="2"/>
  <c r="M34" i="6" l="1"/>
  <c r="I35" i="5" l="1"/>
  <c r="I33" i="5" s="1"/>
  <c r="L19" i="6"/>
  <c r="M19" i="6" s="1"/>
  <c r="H53" i="6"/>
  <c r="L50" i="6"/>
  <c r="H50" i="6"/>
  <c r="G50" i="6"/>
  <c r="F50" i="6"/>
  <c r="E50" i="6"/>
  <c r="M35" i="5" l="1"/>
  <c r="M50" i="6"/>
  <c r="I39" i="17"/>
  <c r="I42" i="17" s="1"/>
  <c r="N35" i="5" l="1"/>
  <c r="M33" i="5"/>
  <c r="N33" i="5" s="1"/>
  <c r="I16" i="8"/>
  <c r="M27" i="5"/>
  <c r="M23" i="5"/>
  <c r="M17" i="5"/>
  <c r="L21" i="6"/>
  <c r="M21" i="6" s="1"/>
  <c r="L20" i="6"/>
  <c r="M20" i="6" s="1"/>
  <c r="L18" i="6"/>
  <c r="L17" i="6"/>
  <c r="M17" i="6" s="1"/>
  <c r="L43" i="6"/>
  <c r="L36" i="6"/>
  <c r="M36" i="6" s="1"/>
  <c r="L29" i="6"/>
  <c r="M29" i="6" s="1"/>
  <c r="L22" i="6"/>
  <c r="M32" i="5" l="1"/>
  <c r="M30" i="5" s="1"/>
  <c r="M21" i="5"/>
  <c r="M19" i="5" s="1"/>
  <c r="L15" i="6"/>
  <c r="M18" i="5" l="1"/>
  <c r="M15" i="5" s="1"/>
  <c r="I32" i="5"/>
  <c r="I21" i="5"/>
  <c r="H33" i="6"/>
  <c r="H34" i="6"/>
  <c r="I15" i="15" l="1"/>
  <c r="H43" i="6" l="1"/>
  <c r="H46" i="6"/>
  <c r="H17" i="6"/>
  <c r="J39" i="17" l="1"/>
  <c r="J42" i="17" s="1"/>
  <c r="H19" i="6"/>
  <c r="G19" i="6" l="1"/>
  <c r="G21" i="6"/>
  <c r="B12" i="20" l="1"/>
  <c r="B16" i="2" l="1"/>
  <c r="A10" i="7" l="1"/>
  <c r="A9" i="7"/>
  <c r="G22" i="6"/>
  <c r="B21" i="20" l="1"/>
  <c r="B20" i="20"/>
  <c r="B19" i="20"/>
  <c r="B18" i="20"/>
  <c r="B17" i="20"/>
  <c r="B16" i="20"/>
  <c r="B15" i="20"/>
  <c r="B14" i="20"/>
  <c r="A11" i="20" l="1"/>
  <c r="A10" i="20"/>
  <c r="H29" i="6" l="1"/>
  <c r="N23" i="5" l="1"/>
  <c r="I23" i="5"/>
  <c r="I19" i="5"/>
  <c r="M43" i="6" l="1"/>
  <c r="G43" i="6"/>
  <c r="F43" i="6"/>
  <c r="E43" i="6"/>
  <c r="H36" i="6"/>
  <c r="G36" i="6"/>
  <c r="F36" i="6"/>
  <c r="E36" i="6"/>
  <c r="N17" i="5"/>
  <c r="I17" i="5"/>
  <c r="I30" i="5"/>
  <c r="I27" i="5" l="1"/>
  <c r="I18" i="5" s="1"/>
  <c r="I15" i="5" s="1"/>
  <c r="O15" i="5" s="1"/>
  <c r="N32" i="5" l="1"/>
  <c r="J15" i="16"/>
  <c r="K15" i="16"/>
  <c r="I15" i="16"/>
  <c r="N30" i="5" l="1"/>
  <c r="G29" i="6" l="1"/>
  <c r="F29" i="6"/>
  <c r="E29" i="6"/>
  <c r="F22" i="6"/>
  <c r="E22" i="6"/>
  <c r="E17" i="6"/>
  <c r="F17" i="6"/>
  <c r="G17" i="6"/>
  <c r="E18" i="6"/>
  <c r="F18" i="6"/>
  <c r="G18" i="6"/>
  <c r="E19" i="6"/>
  <c r="F19" i="6"/>
  <c r="E20" i="6"/>
  <c r="F20" i="6"/>
  <c r="G20" i="6"/>
  <c r="F21" i="6"/>
  <c r="G15" i="6" l="1"/>
  <c r="E15" i="6"/>
  <c r="F15" i="6"/>
  <c r="A11" i="19" l="1"/>
  <c r="A11" i="18"/>
  <c r="A10" i="18"/>
  <c r="J13" i="16"/>
  <c r="J16" i="16" s="1"/>
  <c r="K13" i="16"/>
  <c r="K16" i="16" s="1"/>
  <c r="I13" i="16"/>
  <c r="I16" i="16" l="1"/>
  <c r="L13" i="16"/>
  <c r="M18" i="6"/>
  <c r="L16" i="16"/>
  <c r="H22" i="6" l="1"/>
  <c r="H15" i="6" s="1"/>
  <c r="H20" i="6"/>
  <c r="H18" i="6"/>
  <c r="C43" i="6"/>
  <c r="C36" i="6"/>
  <c r="C29" i="6"/>
  <c r="C22" i="6"/>
  <c r="C15" i="6"/>
  <c r="E26" i="5"/>
  <c r="E21" i="5"/>
  <c r="M22" i="6" l="1"/>
  <c r="M15" i="6"/>
  <c r="N21" i="5"/>
  <c r="L15" i="16"/>
  <c r="J16" i="8"/>
  <c r="K16" i="8"/>
  <c r="L16" i="8" l="1"/>
  <c r="N27" i="5"/>
  <c r="L12" i="15"/>
  <c r="N18" i="5" l="1"/>
  <c r="N15" i="5" s="1"/>
  <c r="N19" i="5"/>
  <c r="K15" i="15"/>
  <c r="J15" i="15"/>
  <c r="L15" i="15" l="1"/>
  <c r="K39" i="17" l="1"/>
  <c r="L39" i="17" l="1"/>
  <c r="L42" i="17" s="1"/>
  <c r="K42" i="17"/>
</calcChain>
</file>

<file path=xl/sharedStrings.xml><?xml version="1.0" encoding="utf-8"?>
<sst xmlns="http://schemas.openxmlformats.org/spreadsheetml/2006/main" count="723" uniqueCount="271">
  <si>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</si>
  <si>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</si>
  <si>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</si>
  <si>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</si>
  <si>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</si>
  <si>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</si>
  <si>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</si>
  <si>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</si>
  <si>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</si>
  <si>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</si>
  <si>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</si>
  <si>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</si>
  <si>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</si>
  <si>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</si>
  <si>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</si>
  <si>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</si>
  <si>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</si>
  <si>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</si>
  <si>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</si>
  <si>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</si>
  <si>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</si>
  <si>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</si>
  <si>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</si>
  <si>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</si>
  <si>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</si>
  <si>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</si>
  <si>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</si>
  <si>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</si>
  <si>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</si>
  <si>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</si>
  <si>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</si>
  <si>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</si>
  <si>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</si>
  <si>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</si>
  <si>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</si>
  <si>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</si>
  <si>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</si>
  <si>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</si>
  <si>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</si>
  <si>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</si>
  <si>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</si>
  <si>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</si>
  <si>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</si>
  <si>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</si>
  <si>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</si>
  <si>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</si>
  <si>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</si>
  <si>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</si>
  <si>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</si>
  <si>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</si>
  <si>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</si>
  <si>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</si>
  <si>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</si>
  <si>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</si>
  <si>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</si>
  <si>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</si>
  <si>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</si>
  <si>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</si>
  <si>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</si>
  <si>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</si>
  <si>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</si>
  <si>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</si>
  <si>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</si>
  <si>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</si>
  <si>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</si>
  <si>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</si>
  <si>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</si>
  <si>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</si>
  <si>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</si>
  <si>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</si>
  <si>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</si>
  <si>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</si>
  <si>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</si>
  <si>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</si>
  <si>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</si>
  <si>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</si>
  <si>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</si>
  <si>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</si>
  <si>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</si>
  <si>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</si>
  <si>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</si>
  <si>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</si>
  <si>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</si>
  <si>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</si>
  <si>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</si>
  <si>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</si>
  <si>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</si>
  <si>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</si>
  <si>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</si>
  <si>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</si>
  <si>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</si>
  <si>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</si>
  <si>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</si>
  <si>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</si>
  <si>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</si>
  <si>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</si>
  <si>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</si>
  <si>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</si>
  <si>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</si>
  <si>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</si>
  <si>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</si>
  <si>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</si>
  <si>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</si>
  <si>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</si>
  <si>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</si>
  <si>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</si>
  <si>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</si>
  <si>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</si>
  <si>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</si>
  <si>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</si>
  <si>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</si>
  <si>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</si>
  <si>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</si>
  <si>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</si>
  <si>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</si>
  <si>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</si>
  <si>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</si>
  <si>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</si>
  <si>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</si>
  <si>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</si>
  <si>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</si>
  <si>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</si>
  <si>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</si>
  <si>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</si>
  <si>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</si>
  <si>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</si>
  <si>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</si>
  <si>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</si>
  <si>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</si>
  <si>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</si>
  <si>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</si>
  <si>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</si>
  <si>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</si>
  <si>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</si>
  <si>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</si>
  <si>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</si>
  <si>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</si>
  <si>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</si>
  <si>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</si>
  <si>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</si>
  <si>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</si>
  <si>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</si>
  <si>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</si>
  <si>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</si>
  <si>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</si>
  <si>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</si>
  <si>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</si>
  <si>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</si>
  <si>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</si>
  <si>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</si>
  <si>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</si>
  <si>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</si>
  <si>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</si>
  <si>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</si>
  <si>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</si>
  <si>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</si>
  <si>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</si>
  <si>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</si>
  <si>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</si>
  <si>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</si>
  <si>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</si>
  <si>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</si>
  <si>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</si>
  <si>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</si>
  <si>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</si>
  <si>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</si>
  <si>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</si>
  <si>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</si>
  <si>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</si>
  <si>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</si>
  <si>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</si>
  <si>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</si>
  <si>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</si>
  <si>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</si>
  <si>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</si>
  <si>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</si>
  <si>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</si>
  <si>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</si>
  <si>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</si>
  <si>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</si>
  <si>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</si>
  <si>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</si>
  <si>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</si>
  <si>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</si>
  <si>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</si>
  <si>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</si>
  <si>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</si>
  <si>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</si>
  <si>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</si>
  <si>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</si>
  <si>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</si>
  <si>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</si>
  <si>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</si>
  <si>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</si>
  <si>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</si>
  <si>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</si>
  <si>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</si>
  <si>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</si>
  <si>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</si>
  <si>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</si>
  <si>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</si>
  <si>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</si>
  <si>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</si>
  <si>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</si>
  <si>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</si>
  <si>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</si>
  <si>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</si>
  <si>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</si>
  <si>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</si>
  <si>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</si>
  <si>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</si>
  <si>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</si>
  <si>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</si>
  <si>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</si>
  <si>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</si>
  <si>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</si>
  <si>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</si>
  <si>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</si>
  <si>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</si>
  <si>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</si>
  <si>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</si>
  <si>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</si>
  <si>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</si>
  <si>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</si>
  <si>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</si>
  <si>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</si>
  <si>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</si>
  <si>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</si>
  <si>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</si>
  <si>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</si>
  <si>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</si>
  <si>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</si>
  <si>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</si>
  <si>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</si>
  <si>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</si>
  <si>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</si>
  <si>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</si>
  <si>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</si>
  <si>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</si>
  <si>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</si>
  <si>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</si>
  <si>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Обучить и трудоустроить  90 человек</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</si>
  <si>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</si>
  <si>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</si>
  <si>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</si>
  <si>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t>
  </si>
  <si>
    <t>-</t>
  </si>
  <si>
    <t>2021 год</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</si>
  <si>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</si>
  <si>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</si>
  <si>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t>
  </si>
  <si>
    <t>программы Туруханского района</t>
  </si>
  <si>
    <t>Целевой показатель</t>
  </si>
  <si>
    <t>Цель отдельного мероприятия муниципальной программы Туруханского района: увековечивание памяти о погибших при защите Отечества в годы Великой Отечественной войны 1941 - 1945 годов.</t>
  </si>
  <si>
    <t>1.1</t>
  </si>
  <si>
    <t>к  паспорту муниципальной программе                                                                                                                                                                                                                                                                                                                                                                                                                                                                                                                   «Обеспечение комфортной                                                                                                                                                                                                                                                                                                                                                                                                                                                                                                                         среды проживания на территории населенных пунктов                                                                                                                                                                                                                                                                                                                                                                                                                                                    Туруханского района»</t>
  </si>
  <si>
    <t>Приложение №8</t>
  </si>
  <si>
    <t xml:space="preserve">«Обеспечение комфортной среды проживания на территории населенных пунктов Туруханского района»                                                                                                                                                                                                                                                                                                                                                                                                                                                                                                                                                                                                                                                                                                                                                                                                                                                                                                         </t>
  </si>
  <si>
    <t>количество граждан, привлекаемых к участию в мероприятии, приуроченной к праздничной дате</t>
  </si>
  <si>
    <t>2022 год</t>
  </si>
  <si>
    <t>Отдельное мероприятие</t>
  </si>
  <si>
    <t>Подпрограмма 5</t>
  </si>
  <si>
    <t>11400R5152</t>
  </si>
  <si>
    <t>Предоставление товарно-материальных ценностей лицам из числа малочисленных народов из федерального бюджета</t>
  </si>
  <si>
    <t>1003</t>
  </si>
  <si>
    <t>кол-во нас.п.</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</si>
  <si>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</si>
  <si>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</si>
  <si>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</si>
  <si>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 xml:space="preserve">2016 год </t>
  </si>
  <si>
    <t>2023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</si>
</sst>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0" formatCode="_-* #,##0_р_._-;\-* #,##0_р_._-;_-* &quot;-&quot;??_р_._-;_-@_-"/>
  </numFmts>
  <fonts count="22"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51">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43" fontId="2" fillId="2" borderId="1" xfId="2" applyNumberFormat="1" applyFont="1" applyFill="1" applyBorder="1" applyAlignment="1">
      <alignment vertical="center" wrapText="1"/>
    </xf>
    <xf numFmtId="43" fontId="2" fillId="2" borderId="1" xfId="2" applyNumberFormat="1" applyFont="1" applyFill="1" applyBorder="1" applyAlignment="1">
      <alignment horizontal="center" vertical="center" wrapText="1"/>
    </xf>
    <xf numFmtId="169"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6" fontId="4" fillId="2" borderId="1" xfId="0" applyNumberFormat="1" applyFont="1" applyFill="1" applyBorder="1" applyAlignment="1">
      <alignment horizontal="center" vertical="center" wrapText="1"/>
    </xf>
    <xf numFmtId="166"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0"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4"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6"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6"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6"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6" fontId="2" fillId="2" borderId="1" xfId="0" applyNumberFormat="1" applyFont="1" applyFill="1" applyBorder="1" applyAlignment="1">
      <alignment vertical="center" wrapText="1"/>
    </xf>
    <xf numFmtId="166" fontId="2" fillId="2" borderId="1" xfId="1" applyNumberFormat="1" applyFont="1" applyFill="1" applyBorder="1" applyAlignment="1">
      <alignment vertical="center" wrapText="1"/>
    </xf>
    <xf numFmtId="166"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4"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43" fontId="2" fillId="2" borderId="0" xfId="0" applyNumberFormat="1" applyFont="1" applyFill="1"/>
    <xf numFmtId="0" fontId="4" fillId="2" borderId="1" xfId="0" applyFont="1" applyFill="1" applyBorder="1" applyAlignment="1">
      <alignment vertical="center" wrapText="1"/>
    </xf>
    <xf numFmtId="166" fontId="4" fillId="2" borderId="0" xfId="0" applyNumberFormat="1" applyFont="1" applyFill="1"/>
    <xf numFmtId="0" fontId="4" fillId="2" borderId="0" xfId="0" applyFont="1" applyFill="1"/>
    <xf numFmtId="168" fontId="4" fillId="2" borderId="1" xfId="2" applyNumberFormat="1" applyFont="1" applyFill="1" applyBorder="1" applyAlignment="1">
      <alignment vertical="center" wrapText="1"/>
    </xf>
    <xf numFmtId="42" fontId="4" fillId="2" borderId="1" xfId="6" applyFont="1" applyFill="1" applyBorder="1" applyAlignment="1">
      <alignment vertical="center"/>
    </xf>
    <xf numFmtId="166" fontId="12" fillId="2" borderId="1" xfId="0" applyNumberFormat="1"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6" fontId="12" fillId="2" borderId="0" xfId="0" applyNumberFormat="1" applyFont="1" applyFill="1" applyBorder="1" applyAlignment="1">
      <alignment horizontal="center" vertic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6"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6"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6" fontId="2" fillId="2" borderId="1" xfId="2" applyNumberFormat="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6"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43" fontId="2" fillId="2" borderId="1" xfId="2" applyFont="1" applyFill="1" applyBorder="1" applyAlignment="1">
      <alignment horizontal="left" vertical="center" wrapText="1"/>
    </xf>
    <xf numFmtId="0" fontId="2" fillId="2" borderId="0" xfId="0" applyFont="1" applyFill="1" applyAlignment="1">
      <alignment vertical="center" wrapText="1"/>
    </xf>
    <xf numFmtId="43"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15" fillId="2" borderId="1" xfId="0" applyFont="1" applyFill="1" applyBorder="1" applyAlignment="1">
      <alignment vertical="top" wrapText="1"/>
    </xf>
    <xf numFmtId="167"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7" fontId="6" fillId="2" borderId="1" xfId="2" applyNumberFormat="1" applyFont="1" applyFill="1" applyBorder="1" applyAlignment="1">
      <alignment horizontal="left" wrapText="1"/>
    </xf>
    <xf numFmtId="167" fontId="9" fillId="2" borderId="1" xfId="0" applyNumberFormat="1" applyFont="1" applyFill="1" applyBorder="1" applyAlignment="1"/>
    <xf numFmtId="43"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4"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7" fontId="2" fillId="2" borderId="5" xfId="2" applyNumberFormat="1" applyFont="1" applyFill="1" applyBorder="1" applyAlignment="1">
      <alignment horizontal="center"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7" fontId="2" fillId="2" borderId="6" xfId="2" applyNumberFormat="1" applyFont="1" applyFill="1" applyBorder="1" applyAlignment="1">
      <alignmen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0" fontId="2" fillId="2" borderId="1" xfId="2" applyNumberFormat="1" applyFont="1" applyFill="1" applyBorder="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164" fontId="2" fillId="2" borderId="1" xfId="2" applyNumberFormat="1" applyFont="1" applyFill="1" applyBorder="1" applyAlignment="1">
      <alignment vertical="top" wrapText="1"/>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2"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2" fillId="2" borderId="4" xfId="2" applyNumberFormat="1" applyFont="1" applyFill="1" applyBorder="1" applyAlignment="1">
      <alignment horizontal="right" vertical="center" wrapText="1"/>
    </xf>
    <xf numFmtId="166" fontId="2" fillId="2" borderId="6" xfId="2" applyNumberFormat="1" applyFont="1" applyFill="1" applyBorder="1" applyAlignment="1">
      <alignment horizontal="right" vertical="center" wrapText="1"/>
    </xf>
    <xf numFmtId="166" fontId="12" fillId="0" borderId="1" xfId="0" applyNumberFormat="1" applyFont="1" applyBorder="1" applyAlignment="1">
      <alignment horizontal="center" vertical="center" wrapText="1"/>
    </xf>
    <xf numFmtId="0" fontId="2" fillId="2" borderId="0" xfId="0" applyFont="1" applyFill="1" applyAlignment="1">
      <alignment horizontal="center"/>
    </xf>
    <xf numFmtId="0" fontId="2" fillId="2" borderId="1" xfId="0" applyFont="1" applyFill="1" applyBorder="1" applyAlignment="1">
      <alignment horizontal="center" vertical="center" wrapText="1"/>
    </xf>
    <xf numFmtId="0" fontId="2" fillId="2" borderId="0" xfId="0" applyFont="1" applyFill="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16" fillId="2" borderId="1" xfId="0" applyFont="1" applyFill="1" applyBorder="1" applyAlignment="1">
      <alignment vertical="center" wrapText="1"/>
    </xf>
    <xf numFmtId="1" fontId="2" fillId="2" borderId="1" xfId="2" applyNumberFormat="1" applyFont="1" applyFill="1" applyBorder="1" applyAlignment="1">
      <alignment horizontal="right" vertical="center" wrapText="1"/>
    </xf>
    <xf numFmtId="166" fontId="6" fillId="2" borderId="4" xfId="2" applyNumberFormat="1" applyFont="1" applyFill="1" applyBorder="1" applyAlignment="1">
      <alignment horizontal="right" vertical="center" wrapText="1"/>
    </xf>
    <xf numFmtId="166" fontId="2" fillId="2" borderId="1" xfId="0" applyNumberFormat="1" applyFont="1" applyFill="1" applyBorder="1" applyAlignment="1">
      <alignment horizontal="center" vertical="top" wrapText="1"/>
    </xf>
    <xf numFmtId="166" fontId="2" fillId="2" borderId="5" xfId="0" applyNumberFormat="1" applyFont="1" applyFill="1" applyBorder="1" applyAlignment="1">
      <alignment horizontal="center" vertical="top" wrapText="1"/>
    </xf>
    <xf numFmtId="166" fontId="2" fillId="2" borderId="6" xfId="0" applyNumberFormat="1" applyFont="1" applyFill="1" applyBorder="1" applyAlignment="1">
      <alignment horizontal="center" vertical="top" wrapText="1"/>
    </xf>
    <xf numFmtId="166" fontId="6" fillId="2" borderId="1" xfId="2" applyNumberFormat="1" applyFont="1" applyFill="1" applyBorder="1" applyAlignment="1">
      <alignment horizontal="center" wrapText="1"/>
    </xf>
    <xf numFmtId="0" fontId="2" fillId="2" borderId="5" xfId="0" applyFont="1" applyFill="1" applyBorder="1" applyAlignment="1">
      <alignment horizontal="left" vertical="top" wrapText="1"/>
    </xf>
    <xf numFmtId="167" fontId="2" fillId="2" borderId="5" xfId="2" applyNumberFormat="1" applyFont="1" applyFill="1" applyBorder="1" applyAlignment="1">
      <alignment vertical="top" wrapText="1"/>
    </xf>
    <xf numFmtId="0" fontId="2" fillId="2" borderId="1" xfId="0" applyFont="1" applyFill="1" applyBorder="1" applyAlignment="1">
      <alignment horizontal="center" vertical="center" wrapText="1"/>
    </xf>
    <xf numFmtId="166" fontId="3" fillId="2" borderId="0" xfId="0" applyNumberFormat="1" applyFont="1" applyFill="1" applyAlignment="1">
      <alignment vertical="center"/>
    </xf>
    <xf numFmtId="164" fontId="2" fillId="2" borderId="1" xfId="0" applyNumberFormat="1" applyFont="1" applyFill="1" applyBorder="1" applyAlignment="1">
      <alignment vertical="top" wrapText="1"/>
    </xf>
    <xf numFmtId="164" fontId="6" fillId="2" borderId="1" xfId="0" applyNumberFormat="1" applyFont="1" applyFill="1" applyBorder="1" applyAlignment="1">
      <alignment vertical="top"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2" fillId="2" borderId="0" xfId="0" applyFont="1" applyFill="1" applyAlignment="1">
      <alignment horizont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2" borderId="0" xfId="0" applyFont="1" applyFill="1" applyAlignment="1">
      <alignment horizontal="center" vertical="center"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1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0" xfId="0" applyFont="1" applyAlignment="1">
      <alignment horizontal="justify" vertical="center" wrapText="1"/>
    </xf>
    <xf numFmtId="0" fontId="3" fillId="0" borderId="0" xfId="0" applyFont="1" applyAlignment="1">
      <alignment horizontal="left" vertical="center" wrapText="1"/>
    </xf>
    <xf numFmtId="0" fontId="2" fillId="0" borderId="1" xfId="1" applyFont="1" applyBorder="1" applyAlignment="1">
      <alignment horizontal="center" vertical="center" wrapText="1"/>
    </xf>
    <xf numFmtId="0" fontId="3" fillId="0" borderId="0" xfId="0" applyFont="1" applyAlignment="1">
      <alignment horizontal="center" vertical="center"/>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efreshError="1">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view="pageBreakPreview" zoomScaleNormal="70" zoomScaleSheetLayoutView="100" workbookViewId="0">
      <selection activeCell="J10" sqref="J10"/>
    </sheetView>
  </sheetViews>
  <sheetFormatPr defaultRowHeight="15.75" outlineLevelRow="1" x14ac:dyDescent="0.25"/>
  <cols>
    <col min="1" max="1" width="6.375" style="18" customWidth="1"/>
    <col min="2" max="2" width="24.375" style="19" customWidth="1"/>
    <col min="3" max="3" width="11.75" style="19" customWidth="1"/>
    <col min="4" max="4" width="7.625" style="19" customWidth="1"/>
    <col min="5" max="6" width="7.375" style="19" bestFit="1" customWidth="1"/>
    <col min="7" max="8" width="8.5" style="19" customWidth="1"/>
    <col min="9" max="10" width="10.25" style="19" customWidth="1"/>
    <col min="11" max="13" width="14.875" style="19" customWidth="1"/>
    <col min="14" max="16384" width="9" style="19"/>
  </cols>
  <sheetData>
    <row r="1" spans="1:13" x14ac:dyDescent="0.25">
      <c r="A1" s="172"/>
    </row>
    <row r="2" spans="1:13" ht="15.75" customHeight="1" x14ac:dyDescent="0.25">
      <c r="I2" s="196" t="s">
        <v>10</v>
      </c>
      <c r="J2" s="196"/>
      <c r="K2" s="196"/>
      <c r="L2" s="196"/>
      <c r="M2" s="196"/>
    </row>
    <row r="3" spans="1:13" ht="56.25" customHeight="1" x14ac:dyDescent="0.25">
      <c r="I3" s="197" t="s">
        <v>185</v>
      </c>
      <c r="J3" s="197"/>
      <c r="K3" s="197"/>
      <c r="L3" s="197"/>
      <c r="M3" s="197"/>
    </row>
    <row r="6" spans="1:13" ht="18.75" x14ac:dyDescent="0.25">
      <c r="A6" s="202" t="s">
        <v>1</v>
      </c>
      <c r="B6" s="202"/>
      <c r="C6" s="202"/>
      <c r="D6" s="202"/>
      <c r="E6" s="202"/>
      <c r="F6" s="202"/>
      <c r="G6" s="202"/>
      <c r="H6" s="202"/>
      <c r="I6" s="202"/>
      <c r="J6" s="202"/>
      <c r="K6" s="202"/>
      <c r="L6" s="202"/>
      <c r="M6" s="202"/>
    </row>
    <row r="7" spans="1:13" ht="18.75" x14ac:dyDescent="0.25">
      <c r="A7" s="202" t="s">
        <v>9</v>
      </c>
      <c r="B7" s="202"/>
      <c r="C7" s="202"/>
      <c r="D7" s="202"/>
      <c r="E7" s="202"/>
      <c r="F7" s="202"/>
      <c r="G7" s="202"/>
      <c r="H7" s="202"/>
      <c r="I7" s="202"/>
      <c r="J7" s="202"/>
      <c r="K7" s="202"/>
      <c r="L7" s="202"/>
      <c r="M7" s="202"/>
    </row>
    <row r="8" spans="1:13" ht="18.75" x14ac:dyDescent="0.25">
      <c r="A8" s="202" t="s">
        <v>7</v>
      </c>
      <c r="B8" s="202"/>
      <c r="C8" s="202"/>
      <c r="D8" s="202"/>
      <c r="E8" s="202"/>
      <c r="F8" s="202"/>
      <c r="G8" s="202"/>
      <c r="H8" s="202"/>
      <c r="I8" s="202"/>
      <c r="J8" s="202"/>
      <c r="K8" s="202"/>
      <c r="L8" s="202"/>
      <c r="M8" s="202"/>
    </row>
    <row r="9" spans="1:13" ht="18.75" x14ac:dyDescent="0.25">
      <c r="A9" s="202" t="s">
        <v>8</v>
      </c>
      <c r="B9" s="202"/>
      <c r="C9" s="202"/>
      <c r="D9" s="202"/>
      <c r="E9" s="202"/>
      <c r="F9" s="202"/>
      <c r="G9" s="202"/>
      <c r="H9" s="202"/>
      <c r="I9" s="202"/>
      <c r="J9" s="202"/>
      <c r="K9" s="202"/>
      <c r="L9" s="202"/>
      <c r="M9" s="202"/>
    </row>
    <row r="10" spans="1:13" ht="18.75" x14ac:dyDescent="0.25">
      <c r="A10" s="20"/>
    </row>
    <row r="11" spans="1:13" ht="49.5" customHeight="1" x14ac:dyDescent="0.25">
      <c r="A11" s="198" t="s">
        <v>19</v>
      </c>
      <c r="B11" s="198" t="s">
        <v>4</v>
      </c>
      <c r="C11" s="198" t="s">
        <v>2</v>
      </c>
      <c r="D11" s="198" t="s">
        <v>70</v>
      </c>
      <c r="E11" s="198" t="s">
        <v>5</v>
      </c>
      <c r="F11" s="198"/>
      <c r="G11" s="198"/>
      <c r="H11" s="198"/>
      <c r="I11" s="198"/>
      <c r="J11" s="198"/>
      <c r="K11" s="198"/>
      <c r="L11" s="198"/>
      <c r="M11" s="198"/>
    </row>
    <row r="12" spans="1:13" ht="75.75" customHeight="1" x14ac:dyDescent="0.25">
      <c r="A12" s="198"/>
      <c r="B12" s="198"/>
      <c r="C12" s="198"/>
      <c r="D12" s="198"/>
      <c r="E12" s="198" t="s">
        <v>57</v>
      </c>
      <c r="F12" s="198" t="s">
        <v>58</v>
      </c>
      <c r="G12" s="203" t="s">
        <v>62</v>
      </c>
      <c r="H12" s="198" t="s">
        <v>54</v>
      </c>
      <c r="I12" s="198" t="s">
        <v>55</v>
      </c>
      <c r="J12" s="198" t="s">
        <v>56</v>
      </c>
      <c r="K12" s="198" t="s">
        <v>6</v>
      </c>
      <c r="L12" s="198"/>
      <c r="M12" s="198"/>
    </row>
    <row r="13" spans="1:13" x14ac:dyDescent="0.25">
      <c r="A13" s="198"/>
      <c r="B13" s="198"/>
      <c r="C13" s="198"/>
      <c r="D13" s="198"/>
      <c r="E13" s="198"/>
      <c r="F13" s="198"/>
      <c r="G13" s="203"/>
      <c r="H13" s="198"/>
      <c r="I13" s="198"/>
      <c r="J13" s="198"/>
      <c r="K13" s="2" t="s">
        <v>59</v>
      </c>
      <c r="L13" s="2" t="s">
        <v>60</v>
      </c>
      <c r="M13" s="2" t="s">
        <v>61</v>
      </c>
    </row>
    <row r="14" spans="1:13" x14ac:dyDescent="0.25">
      <c r="A14" s="2">
        <v>1</v>
      </c>
      <c r="B14" s="2">
        <v>2</v>
      </c>
      <c r="C14" s="2">
        <v>3</v>
      </c>
      <c r="D14" s="2">
        <v>4</v>
      </c>
      <c r="E14" s="2">
        <v>5</v>
      </c>
      <c r="F14" s="2">
        <v>6</v>
      </c>
      <c r="G14" s="2">
        <v>7</v>
      </c>
      <c r="H14" s="2">
        <v>8</v>
      </c>
      <c r="I14" s="2">
        <v>9</v>
      </c>
      <c r="J14" s="2">
        <v>10</v>
      </c>
      <c r="K14" s="2">
        <v>11</v>
      </c>
      <c r="L14" s="2">
        <v>12</v>
      </c>
      <c r="M14" s="2">
        <v>13</v>
      </c>
    </row>
    <row r="15" spans="1:13" ht="37.5" customHeight="1" x14ac:dyDescent="0.25">
      <c r="A15" s="2">
        <v>1</v>
      </c>
      <c r="B15" s="199" t="s">
        <v>147</v>
      </c>
      <c r="C15" s="199"/>
      <c r="D15" s="199"/>
      <c r="E15" s="199"/>
      <c r="F15" s="199"/>
      <c r="G15" s="199"/>
      <c r="H15" s="199"/>
      <c r="I15" s="199"/>
      <c r="J15" s="199"/>
      <c r="K15" s="199"/>
      <c r="L15" s="199"/>
      <c r="M15" s="199"/>
    </row>
    <row r="16" spans="1:13" ht="156" customHeight="1" x14ac:dyDescent="0.25">
      <c r="A16" s="21" t="s">
        <v>3</v>
      </c>
      <c r="B16" s="123"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16" s="2" t="s">
        <v>89</v>
      </c>
      <c r="D16" s="2">
        <v>100</v>
      </c>
      <c r="E16" s="2">
        <v>100</v>
      </c>
      <c r="F16" s="2">
        <v>100</v>
      </c>
      <c r="G16" s="2">
        <v>100</v>
      </c>
      <c r="H16" s="2">
        <v>100</v>
      </c>
      <c r="I16" s="2">
        <v>100</v>
      </c>
      <c r="J16" s="2">
        <v>100</v>
      </c>
      <c r="K16" s="2">
        <v>100</v>
      </c>
      <c r="L16" s="2">
        <v>100</v>
      </c>
      <c r="M16" s="2">
        <v>100</v>
      </c>
    </row>
    <row r="17" spans="1:20" ht="60" customHeight="1" x14ac:dyDescent="0.25">
      <c r="A17" s="23">
        <v>2</v>
      </c>
      <c r="B17" s="199" t="s">
        <v>239</v>
      </c>
      <c r="C17" s="199"/>
      <c r="D17" s="199"/>
      <c r="E17" s="199"/>
      <c r="F17" s="199"/>
      <c r="G17" s="199"/>
      <c r="H17" s="199"/>
      <c r="I17" s="199"/>
      <c r="J17" s="199"/>
      <c r="K17" s="199"/>
      <c r="L17" s="199"/>
      <c r="M17" s="199"/>
    </row>
    <row r="18" spans="1:20" ht="69.75" customHeight="1" x14ac:dyDescent="0.25">
      <c r="A18" s="23" t="s">
        <v>67</v>
      </c>
      <c r="B18" s="22" t="s">
        <v>95</v>
      </c>
      <c r="C18" s="10" t="s">
        <v>100</v>
      </c>
      <c r="D18" s="2">
        <v>122</v>
      </c>
      <c r="E18" s="2">
        <v>122</v>
      </c>
      <c r="F18" s="2">
        <v>4</v>
      </c>
      <c r="G18" s="2">
        <v>143</v>
      </c>
      <c r="H18" s="150">
        <v>143</v>
      </c>
      <c r="I18" s="2">
        <v>145</v>
      </c>
      <c r="J18" s="2">
        <f>96+29</f>
        <v>125</v>
      </c>
      <c r="K18" s="2" t="s">
        <v>181</v>
      </c>
      <c r="L18" s="2" t="s">
        <v>181</v>
      </c>
      <c r="M18" s="2" t="s">
        <v>181</v>
      </c>
    </row>
    <row r="19" spans="1:20" ht="50.25" customHeight="1" x14ac:dyDescent="0.25">
      <c r="A19" s="23" t="s">
        <v>91</v>
      </c>
      <c r="B19" s="10" t="s">
        <v>240</v>
      </c>
      <c r="C19" s="10" t="s">
        <v>100</v>
      </c>
      <c r="D19" s="2"/>
      <c r="E19" s="2"/>
      <c r="F19" s="2"/>
      <c r="G19" s="2"/>
      <c r="H19" s="2">
        <v>11</v>
      </c>
      <c r="I19" s="2">
        <v>31</v>
      </c>
      <c r="J19" s="2">
        <v>32</v>
      </c>
      <c r="K19" s="2"/>
      <c r="L19" s="2"/>
      <c r="M19" s="2"/>
    </row>
    <row r="20" spans="1:20" ht="33" customHeight="1" x14ac:dyDescent="0.25">
      <c r="A20" s="23">
        <v>3</v>
      </c>
      <c r="B20" s="193" t="s">
        <v>148</v>
      </c>
      <c r="C20" s="194"/>
      <c r="D20" s="194"/>
      <c r="E20" s="194"/>
      <c r="F20" s="194"/>
      <c r="G20" s="194"/>
      <c r="H20" s="194"/>
      <c r="I20" s="194"/>
      <c r="J20" s="194"/>
      <c r="K20" s="194"/>
      <c r="L20" s="194"/>
      <c r="M20" s="195"/>
      <c r="T20" s="19" t="s">
        <v>150</v>
      </c>
    </row>
    <row r="21" spans="1:20" ht="52.5" customHeight="1" x14ac:dyDescent="0.25">
      <c r="A21" s="21" t="s">
        <v>82</v>
      </c>
      <c r="B21" s="22" t="s">
        <v>97</v>
      </c>
      <c r="C21" s="10" t="s">
        <v>99</v>
      </c>
      <c r="D21" s="2"/>
      <c r="E21" s="2">
        <v>20</v>
      </c>
      <c r="F21" s="2">
        <v>20</v>
      </c>
      <c r="G21" s="2">
        <v>4</v>
      </c>
      <c r="H21" s="2" t="s">
        <v>246</v>
      </c>
      <c r="I21" s="2" t="s">
        <v>246</v>
      </c>
      <c r="J21" s="2" t="s">
        <v>246</v>
      </c>
      <c r="K21" s="2" t="s">
        <v>182</v>
      </c>
      <c r="L21" s="2" t="s">
        <v>183</v>
      </c>
      <c r="M21" s="2" t="s">
        <v>184</v>
      </c>
    </row>
    <row r="22" spans="1:20" ht="51.75" customHeight="1" x14ac:dyDescent="0.25">
      <c r="A22" s="23">
        <v>4</v>
      </c>
      <c r="B22" s="193" t="s">
        <v>149</v>
      </c>
      <c r="C22" s="194"/>
      <c r="D22" s="194"/>
      <c r="E22" s="194"/>
      <c r="F22" s="194"/>
      <c r="G22" s="194"/>
      <c r="H22" s="194"/>
      <c r="I22" s="194"/>
      <c r="J22" s="194"/>
      <c r="K22" s="194"/>
      <c r="L22" s="194"/>
      <c r="M22" s="195"/>
    </row>
    <row r="23" spans="1:20" ht="171.75" customHeight="1" x14ac:dyDescent="0.25">
      <c r="A23" s="21" t="s">
        <v>83</v>
      </c>
      <c r="B23" s="10" t="s">
        <v>98</v>
      </c>
      <c r="C23" s="10" t="s">
        <v>205</v>
      </c>
      <c r="D23" s="10">
        <v>5</v>
      </c>
      <c r="E23" s="10">
        <v>5</v>
      </c>
      <c r="F23" s="10">
        <v>5</v>
      </c>
      <c r="G23" s="10">
        <v>5</v>
      </c>
      <c r="H23" s="10">
        <v>5</v>
      </c>
      <c r="I23" s="10">
        <v>5</v>
      </c>
      <c r="J23" s="10">
        <v>5</v>
      </c>
      <c r="K23" s="10">
        <v>5</v>
      </c>
      <c r="L23" s="10">
        <v>5</v>
      </c>
      <c r="M23" s="10">
        <v>5</v>
      </c>
    </row>
    <row r="24" spans="1:20" ht="110.25" customHeight="1" outlineLevel="1" x14ac:dyDescent="0.25">
      <c r="A24" s="200" t="s">
        <v>206</v>
      </c>
      <c r="B24" s="200"/>
      <c r="C24" s="200"/>
      <c r="D24" s="200"/>
      <c r="E24" s="200"/>
      <c r="F24" s="200"/>
      <c r="G24" s="200"/>
      <c r="H24" s="200"/>
      <c r="I24" s="200"/>
      <c r="J24" s="200"/>
      <c r="K24" s="200"/>
      <c r="L24" s="200"/>
      <c r="M24" s="200"/>
    </row>
    <row r="25" spans="1:20" ht="38.25" hidden="1" customHeight="1" x14ac:dyDescent="0.25">
      <c r="A25" s="201"/>
      <c r="B25" s="201"/>
      <c r="C25" s="201"/>
      <c r="D25" s="201"/>
      <c r="E25" s="201"/>
      <c r="F25" s="201"/>
      <c r="G25" s="201"/>
      <c r="H25" s="201"/>
      <c r="I25" s="201"/>
      <c r="J25" s="201"/>
      <c r="K25" s="201"/>
      <c r="L25" s="201"/>
      <c r="M25" s="201"/>
    </row>
    <row r="26" spans="1:20" ht="18.75" x14ac:dyDescent="0.25">
      <c r="A26" s="20"/>
    </row>
  </sheetData>
  <mergeCells count="24">
    <mergeCell ref="A24:M24"/>
    <mergeCell ref="A25:M25"/>
    <mergeCell ref="A6:M6"/>
    <mergeCell ref="A7:M7"/>
    <mergeCell ref="A8:M8"/>
    <mergeCell ref="A9:M9"/>
    <mergeCell ref="A11:A13"/>
    <mergeCell ref="B11:B13"/>
    <mergeCell ref="C11:C13"/>
    <mergeCell ref="D11:D13"/>
    <mergeCell ref="E11:M11"/>
    <mergeCell ref="E12:E13"/>
    <mergeCell ref="F12:F13"/>
    <mergeCell ref="G12:G13"/>
    <mergeCell ref="H12:H13"/>
    <mergeCell ref="I12:I13"/>
    <mergeCell ref="B22:M22"/>
    <mergeCell ref="I2:M2"/>
    <mergeCell ref="I3:M3"/>
    <mergeCell ref="J12:J13"/>
    <mergeCell ref="K12:M12"/>
    <mergeCell ref="B15:M15"/>
    <mergeCell ref="B17:M17"/>
    <mergeCell ref="B20:M20"/>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view="pageBreakPreview" zoomScaleNormal="85" zoomScaleSheetLayoutView="100" workbookViewId="0">
      <selection activeCell="A5" sqref="A5:M5"/>
    </sheetView>
  </sheetViews>
  <sheetFormatPr defaultRowHeight="18.75" outlineLevelRow="1" x14ac:dyDescent="0.25"/>
  <cols>
    <col min="1" max="1" width="4.75" style="20" customWidth="1"/>
    <col min="2" max="2" width="49.625" style="77" customWidth="1"/>
    <col min="3" max="3" width="18.5" style="77" customWidth="1"/>
    <col min="4" max="5" width="7.375" style="77" customWidth="1"/>
    <col min="6" max="6" width="17.75" style="77" customWidth="1"/>
    <col min="7" max="7" width="5.75" style="77" customWidth="1"/>
    <col min="8" max="8" width="12.5" style="77" customWidth="1"/>
    <col min="9" max="11" width="13.75" style="77" bestFit="1" customWidth="1"/>
    <col min="12" max="12" width="20" style="77" customWidth="1"/>
    <col min="13" max="13" width="24.5" style="77" customWidth="1"/>
    <col min="14" max="16384" width="9" style="77"/>
  </cols>
  <sheetData>
    <row r="1" spans="1:13" ht="70.5" customHeight="1" x14ac:dyDescent="0.25">
      <c r="K1" s="197" t="s">
        <v>133</v>
      </c>
      <c r="L1" s="197"/>
      <c r="M1" s="197"/>
    </row>
    <row r="4" spans="1:13" x14ac:dyDescent="0.25">
      <c r="A4" s="202" t="s">
        <v>1</v>
      </c>
      <c r="B4" s="202"/>
      <c r="C4" s="202"/>
      <c r="D4" s="202"/>
      <c r="E4" s="202"/>
      <c r="F4" s="202"/>
      <c r="G4" s="202"/>
      <c r="H4" s="202"/>
      <c r="I4" s="202"/>
      <c r="J4" s="202"/>
      <c r="K4" s="202"/>
      <c r="L4" s="202"/>
      <c r="M4" s="202"/>
    </row>
    <row r="5" spans="1:13" x14ac:dyDescent="0.25">
      <c r="A5" s="202" t="s">
        <v>134</v>
      </c>
      <c r="B5" s="202"/>
      <c r="C5" s="202"/>
      <c r="D5" s="202"/>
      <c r="E5" s="202"/>
      <c r="F5" s="202"/>
      <c r="G5" s="202"/>
      <c r="H5" s="202"/>
      <c r="I5" s="202"/>
      <c r="J5" s="202"/>
      <c r="K5" s="202"/>
      <c r="L5" s="202"/>
      <c r="M5" s="202"/>
    </row>
    <row r="7" spans="1:13" s="73" customFormat="1" ht="15.75" customHeight="1" x14ac:dyDescent="0.25">
      <c r="A7" s="198" t="s">
        <v>19</v>
      </c>
      <c r="B7" s="198" t="s">
        <v>50</v>
      </c>
      <c r="C7" s="198" t="s">
        <v>26</v>
      </c>
      <c r="D7" s="198" t="s">
        <v>24</v>
      </c>
      <c r="E7" s="198"/>
      <c r="F7" s="198"/>
      <c r="G7" s="198"/>
      <c r="H7" s="225" t="s">
        <v>51</v>
      </c>
      <c r="I7" s="226"/>
      <c r="J7" s="226"/>
      <c r="K7" s="226"/>
      <c r="L7" s="227"/>
      <c r="M7" s="198" t="s">
        <v>52</v>
      </c>
    </row>
    <row r="8" spans="1:13" s="73" customFormat="1" ht="93" customHeight="1" x14ac:dyDescent="0.25">
      <c r="A8" s="198"/>
      <c r="B8" s="198"/>
      <c r="C8" s="198"/>
      <c r="D8" s="2" t="s">
        <v>26</v>
      </c>
      <c r="E8" s="2" t="s">
        <v>27</v>
      </c>
      <c r="F8" s="2" t="s">
        <v>28</v>
      </c>
      <c r="G8" s="2" t="s">
        <v>29</v>
      </c>
      <c r="H8" s="173">
        <v>2020</v>
      </c>
      <c r="I8" s="2">
        <v>2021</v>
      </c>
      <c r="J8" s="2">
        <v>2022</v>
      </c>
      <c r="K8" s="2">
        <v>2022</v>
      </c>
      <c r="L8" s="2" t="s">
        <v>53</v>
      </c>
      <c r="M8" s="198"/>
    </row>
    <row r="9" spans="1:13" s="73" customFormat="1" ht="15.75" x14ac:dyDescent="0.25">
      <c r="A9" s="2">
        <v>1</v>
      </c>
      <c r="B9" s="2">
        <v>2</v>
      </c>
      <c r="C9" s="2">
        <v>3</v>
      </c>
      <c r="D9" s="2">
        <v>4</v>
      </c>
      <c r="E9" s="2">
        <v>5</v>
      </c>
      <c r="F9" s="2">
        <v>6</v>
      </c>
      <c r="G9" s="2">
        <v>7</v>
      </c>
      <c r="H9" s="173">
        <v>8</v>
      </c>
      <c r="I9" s="173">
        <v>9</v>
      </c>
      <c r="J9" s="173">
        <v>10</v>
      </c>
      <c r="K9" s="173">
        <v>11</v>
      </c>
      <c r="L9" s="173">
        <v>12</v>
      </c>
      <c r="M9" s="173">
        <v>13</v>
      </c>
    </row>
    <row r="10" spans="1:13" s="88" customFormat="1" ht="25.5" customHeight="1" x14ac:dyDescent="0.25">
      <c r="A10" s="234" t="s">
        <v>135</v>
      </c>
      <c r="B10" s="235"/>
      <c r="C10" s="235"/>
      <c r="D10" s="235"/>
      <c r="E10" s="235"/>
      <c r="F10" s="235"/>
      <c r="G10" s="235"/>
      <c r="H10" s="235"/>
      <c r="I10" s="235"/>
      <c r="J10" s="235"/>
      <c r="K10" s="235"/>
      <c r="L10" s="235"/>
      <c r="M10" s="236"/>
    </row>
    <row r="11" spans="1:13" s="88" customFormat="1" ht="15.75" x14ac:dyDescent="0.25">
      <c r="A11" s="234" t="s">
        <v>136</v>
      </c>
      <c r="B11" s="235"/>
      <c r="C11" s="235"/>
      <c r="D11" s="235"/>
      <c r="E11" s="235"/>
      <c r="F11" s="235"/>
      <c r="G11" s="235"/>
      <c r="H11" s="235"/>
      <c r="I11" s="235"/>
      <c r="J11" s="235"/>
      <c r="K11" s="235"/>
      <c r="L11" s="235"/>
      <c r="M11" s="236"/>
    </row>
    <row r="12" spans="1:13" s="101" customFormat="1" ht="114.75" customHeight="1" outlineLevel="1" x14ac:dyDescent="0.25">
      <c r="A12" s="2" t="s">
        <v>3</v>
      </c>
      <c r="B12" s="96" t="s">
        <v>137</v>
      </c>
      <c r="C12" s="97" t="s">
        <v>74</v>
      </c>
      <c r="D12" s="98">
        <v>242</v>
      </c>
      <c r="E12" s="99" t="s">
        <v>64</v>
      </c>
      <c r="F12" s="99" t="s">
        <v>138</v>
      </c>
      <c r="G12" s="98">
        <v>323</v>
      </c>
      <c r="H12" s="3">
        <v>400</v>
      </c>
      <c r="I12" s="3">
        <v>400</v>
      </c>
      <c r="J12" s="3">
        <v>400</v>
      </c>
      <c r="K12" s="3">
        <v>400</v>
      </c>
      <c r="L12" s="100">
        <f>SUM(H12:K12)</f>
        <v>1600</v>
      </c>
      <c r="M12" s="232" t="s">
        <v>139</v>
      </c>
    </row>
    <row r="13" spans="1:13" s="103" customFormat="1" x14ac:dyDescent="0.25">
      <c r="A13" s="92"/>
      <c r="B13" s="93" t="s">
        <v>84</v>
      </c>
      <c r="C13" s="92" t="s">
        <v>31</v>
      </c>
      <c r="D13" s="92" t="s">
        <v>31</v>
      </c>
      <c r="E13" s="92" t="s">
        <v>31</v>
      </c>
      <c r="F13" s="92" t="s">
        <v>31</v>
      </c>
      <c r="G13" s="92" t="s">
        <v>31</v>
      </c>
      <c r="H13" s="102">
        <f>SUM(H12)</f>
        <v>400</v>
      </c>
      <c r="I13" s="102">
        <f>SUM(I12)</f>
        <v>400</v>
      </c>
      <c r="J13" s="102">
        <f>SUM(J12)</f>
        <v>400</v>
      </c>
      <c r="K13" s="102">
        <f>SUM(K12)</f>
        <v>400</v>
      </c>
      <c r="L13" s="102">
        <f>SUM(H13:K13)</f>
        <v>1600</v>
      </c>
      <c r="M13" s="233"/>
    </row>
    <row r="15" spans="1:13" x14ac:dyDescent="0.25">
      <c r="I15" s="86">
        <f>I12/1000</f>
        <v>0.4</v>
      </c>
      <c r="J15" s="86">
        <f>J12/1000</f>
        <v>0.4</v>
      </c>
      <c r="K15" s="86">
        <f>K12/1000</f>
        <v>0.4</v>
      </c>
      <c r="L15" s="86">
        <f>L12/1000</f>
        <v>1.6</v>
      </c>
    </row>
    <row r="16" spans="1:13" x14ac:dyDescent="0.25">
      <c r="I16" s="86">
        <f>I13/1000</f>
        <v>0.4</v>
      </c>
      <c r="J16" s="86">
        <f t="shared" ref="J16:L16" si="0">J13/1000</f>
        <v>0.4</v>
      </c>
      <c r="K16" s="86">
        <f t="shared" si="0"/>
        <v>0.4</v>
      </c>
      <c r="L16" s="86">
        <f t="shared" si="0"/>
        <v>1.6</v>
      </c>
    </row>
  </sheetData>
  <autoFilter ref="A7:M11">
    <filterColumn colId="3" showButton="0"/>
    <filterColumn colId="4" showButton="0"/>
    <filterColumn colId="5" showButton="0"/>
    <filterColumn colId="8" showButton="0"/>
    <filterColumn colId="9" showButton="0"/>
    <filterColumn colId="10" showButton="0"/>
  </autoFilter>
  <mergeCells count="12">
    <mergeCell ref="M12:M13"/>
    <mergeCell ref="K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Normal="100" workbookViewId="0">
      <selection activeCell="E12" sqref="E12:G21"/>
    </sheetView>
  </sheetViews>
  <sheetFormatPr defaultRowHeight="15.75" x14ac:dyDescent="0.25"/>
  <cols>
    <col min="1" max="1" width="8.25" style="18" customWidth="1"/>
    <col min="2" max="2" width="42.125" style="19" customWidth="1"/>
    <col min="3" max="3" width="11.5" style="18" customWidth="1"/>
    <col min="4" max="4" width="14.875" style="19" customWidth="1"/>
    <col min="5" max="5" width="12.875" style="19" customWidth="1"/>
    <col min="6" max="8" width="12" style="19" customWidth="1"/>
    <col min="9" max="16384" width="9" style="19"/>
  </cols>
  <sheetData>
    <row r="1" spans="1:8" ht="80.25" customHeight="1" x14ac:dyDescent="0.25">
      <c r="E1" s="197" t="s">
        <v>168</v>
      </c>
      <c r="F1" s="197"/>
      <c r="G1" s="197"/>
      <c r="H1" s="197"/>
    </row>
    <row r="2" spans="1:8" ht="18.75" x14ac:dyDescent="0.25">
      <c r="A2" s="20"/>
    </row>
    <row r="3" spans="1:8" ht="18.75" x14ac:dyDescent="0.25">
      <c r="A3" s="20"/>
    </row>
    <row r="4" spans="1:8" ht="18.75" x14ac:dyDescent="0.25">
      <c r="A4" s="202" t="s">
        <v>1</v>
      </c>
      <c r="B4" s="202"/>
      <c r="C4" s="202"/>
      <c r="D4" s="202"/>
      <c r="E4" s="202"/>
      <c r="F4" s="202"/>
      <c r="G4" s="202"/>
      <c r="H4" s="202"/>
    </row>
    <row r="5" spans="1:8" ht="48" customHeight="1" x14ac:dyDescent="0.25">
      <c r="A5" s="220" t="s">
        <v>169</v>
      </c>
      <c r="B5" s="202"/>
      <c r="C5" s="202"/>
      <c r="D5" s="202"/>
      <c r="E5" s="202"/>
      <c r="F5" s="202"/>
      <c r="G5" s="202"/>
      <c r="H5" s="202"/>
    </row>
    <row r="6" spans="1:8" ht="18.75" x14ac:dyDescent="0.25">
      <c r="A6" s="20"/>
    </row>
    <row r="7" spans="1:8" x14ac:dyDescent="0.25">
      <c r="A7" s="198" t="s">
        <v>19</v>
      </c>
      <c r="B7" s="198" t="s">
        <v>47</v>
      </c>
      <c r="C7" s="198" t="s">
        <v>2</v>
      </c>
      <c r="D7" s="198" t="s">
        <v>48</v>
      </c>
      <c r="E7" s="198" t="s">
        <v>49</v>
      </c>
      <c r="F7" s="198"/>
      <c r="G7" s="198"/>
      <c r="H7" s="198"/>
    </row>
    <row r="8" spans="1:8" x14ac:dyDescent="0.25">
      <c r="A8" s="198"/>
      <c r="B8" s="198"/>
      <c r="C8" s="198"/>
      <c r="D8" s="198"/>
      <c r="E8" s="53" t="s">
        <v>59</v>
      </c>
      <c r="F8" s="2" t="s">
        <v>247</v>
      </c>
      <c r="G8" s="2" t="s">
        <v>259</v>
      </c>
      <c r="H8" s="125" t="s">
        <v>270</v>
      </c>
    </row>
    <row r="9" spans="1:8" x14ac:dyDescent="0.25">
      <c r="A9" s="2">
        <v>1</v>
      </c>
      <c r="B9" s="2">
        <v>2</v>
      </c>
      <c r="C9" s="2">
        <v>3</v>
      </c>
      <c r="D9" s="2">
        <v>4</v>
      </c>
      <c r="E9" s="2">
        <v>5</v>
      </c>
      <c r="F9" s="2">
        <v>6</v>
      </c>
      <c r="G9" s="2">
        <v>7</v>
      </c>
      <c r="H9" s="2">
        <v>8</v>
      </c>
    </row>
    <row r="10" spans="1:8" ht="57.75" customHeight="1" x14ac:dyDescent="0.25">
      <c r="A10" s="231" t="str">
        <f>'пр 2 к ПП4'!A10:M10</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31"/>
      <c r="C10" s="231"/>
      <c r="D10" s="231"/>
      <c r="E10" s="231"/>
      <c r="F10" s="231"/>
      <c r="G10" s="231"/>
      <c r="H10" s="231"/>
    </row>
    <row r="11" spans="1:8" ht="59.25" customHeight="1" x14ac:dyDescent="0.25">
      <c r="A11" s="231" t="str">
        <f>'пр 2 к ПП4'!A11:M11</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31"/>
      <c r="C11" s="231"/>
      <c r="D11" s="231"/>
      <c r="E11" s="231"/>
      <c r="F11" s="231"/>
      <c r="G11" s="231"/>
      <c r="H11" s="231"/>
    </row>
    <row r="12" spans="1:8" s="73" customFormat="1" ht="106.5" customHeight="1" x14ac:dyDescent="0.25">
      <c r="A12" s="72" t="s">
        <v>3</v>
      </c>
      <c r="B12" s="10" t="str">
        <f>'пр 2 к ПП4'!M12</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 t="s">
        <v>102</v>
      </c>
      <c r="D12" s="2" t="s">
        <v>65</v>
      </c>
      <c r="E12" s="6">
        <v>5</v>
      </c>
      <c r="F12" s="6">
        <v>5</v>
      </c>
      <c r="G12" s="6">
        <v>5</v>
      </c>
      <c r="H12" s="6">
        <v>5</v>
      </c>
    </row>
    <row r="13" spans="1:8" s="73" customFormat="1" ht="105.75" customHeight="1" x14ac:dyDescent="0.25">
      <c r="A13" s="72" t="s">
        <v>66</v>
      </c>
      <c r="B13" s="11" t="s">
        <v>113</v>
      </c>
      <c r="C13" s="2" t="s">
        <v>142</v>
      </c>
      <c r="D13" s="2" t="s">
        <v>65</v>
      </c>
      <c r="E13" s="6">
        <v>130</v>
      </c>
      <c r="F13" s="6">
        <v>130</v>
      </c>
      <c r="G13" s="6">
        <v>130</v>
      </c>
      <c r="H13" s="6">
        <v>130</v>
      </c>
    </row>
    <row r="14" spans="1:8" s="73" customFormat="1" ht="96.75" customHeight="1" x14ac:dyDescent="0.25">
      <c r="A14" s="72" t="s">
        <v>68</v>
      </c>
      <c r="B14" s="10" t="str">
        <f>'пр 2 к ПП4'!B24</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167</v>
      </c>
      <c r="D14" s="2" t="s">
        <v>65</v>
      </c>
      <c r="E14" s="12">
        <v>100</v>
      </c>
      <c r="F14" s="12">
        <v>100</v>
      </c>
      <c r="G14" s="12">
        <v>100</v>
      </c>
      <c r="H14" s="12">
        <v>100</v>
      </c>
    </row>
    <row r="15" spans="1:8" s="73" customFormat="1" ht="102.75" customHeight="1" x14ac:dyDescent="0.25">
      <c r="A15" s="72" t="s">
        <v>69</v>
      </c>
      <c r="B15" s="10" t="str">
        <f>'пр 2 к ПП4'!B25</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2" t="s">
        <v>142</v>
      </c>
      <c r="D15" s="2" t="s">
        <v>65</v>
      </c>
      <c r="E15" s="6">
        <v>75</v>
      </c>
      <c r="F15" s="6">
        <v>75</v>
      </c>
      <c r="G15" s="6">
        <v>75</v>
      </c>
      <c r="H15" s="6">
        <v>75</v>
      </c>
    </row>
    <row r="16" spans="1:8" s="73" customFormat="1" ht="102.75" customHeight="1" x14ac:dyDescent="0.25">
      <c r="A16" s="72" t="s">
        <v>173</v>
      </c>
      <c r="B16" s="10" t="str">
        <f>'пр 2 к ПП4'!B28</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2" t="s">
        <v>142</v>
      </c>
      <c r="D16" s="2" t="s">
        <v>65</v>
      </c>
      <c r="E16" s="6">
        <v>126</v>
      </c>
      <c r="F16" s="6">
        <v>126</v>
      </c>
      <c r="G16" s="6">
        <v>126</v>
      </c>
      <c r="H16" s="6">
        <v>126</v>
      </c>
    </row>
    <row r="17" spans="1:8" s="73" customFormat="1" ht="84" customHeight="1" x14ac:dyDescent="0.25">
      <c r="A17" s="72" t="s">
        <v>174</v>
      </c>
      <c r="B17" s="10" t="str">
        <f>'пр 2 к ПП4'!B30</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143</v>
      </c>
      <c r="D17" s="2" t="s">
        <v>65</v>
      </c>
      <c r="E17" s="6">
        <v>807</v>
      </c>
      <c r="F17" s="6">
        <v>807</v>
      </c>
      <c r="G17" s="6">
        <v>807</v>
      </c>
      <c r="H17" s="6">
        <v>807</v>
      </c>
    </row>
    <row r="18" spans="1:8" s="73" customFormat="1" ht="69" customHeight="1" x14ac:dyDescent="0.25">
      <c r="A18" s="2" t="s">
        <v>175</v>
      </c>
      <c r="B18" s="10" t="str">
        <f>'пр 2 к ПП4'!B32</f>
        <v>Предоставление товарно-материальных ценностей лицам из числа коренных малочисленных народов Севера</v>
      </c>
      <c r="C18" s="2" t="s">
        <v>142</v>
      </c>
      <c r="D18" s="2" t="s">
        <v>65</v>
      </c>
      <c r="E18" s="74">
        <v>36</v>
      </c>
      <c r="F18" s="74">
        <v>36</v>
      </c>
      <c r="G18" s="6">
        <v>36</v>
      </c>
      <c r="H18" s="6">
        <v>36</v>
      </c>
    </row>
    <row r="19" spans="1:8" s="73" customFormat="1" ht="216.75" customHeight="1" x14ac:dyDescent="0.25">
      <c r="A19" s="2" t="s">
        <v>176</v>
      </c>
      <c r="B19" s="10" t="str">
        <f>'пр 2 к ПП4'!B34</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142</v>
      </c>
      <c r="D19" s="2" t="s">
        <v>65</v>
      </c>
      <c r="E19" s="6">
        <v>17</v>
      </c>
      <c r="F19" s="75">
        <v>17</v>
      </c>
      <c r="G19" s="75">
        <v>17</v>
      </c>
      <c r="H19" s="75">
        <v>17</v>
      </c>
    </row>
    <row r="20" spans="1:8" s="73" customFormat="1" ht="76.5" customHeight="1" x14ac:dyDescent="0.25">
      <c r="A20" s="2" t="s">
        <v>177</v>
      </c>
      <c r="B20" s="10" t="str">
        <f>'пр 2 к ПП4'!B35</f>
        <v>Организация и проведение праздников  День рыбака, День реки в Туруханском районе.</v>
      </c>
      <c r="C20" s="2" t="s">
        <v>142</v>
      </c>
      <c r="D20" s="2" t="s">
        <v>65</v>
      </c>
      <c r="E20" s="6">
        <v>110</v>
      </c>
      <c r="F20" s="6">
        <v>110</v>
      </c>
      <c r="G20" s="6">
        <v>110</v>
      </c>
      <c r="H20" s="6">
        <v>110</v>
      </c>
    </row>
    <row r="21" spans="1:8" s="73" customFormat="1" ht="158.25" customHeight="1" x14ac:dyDescent="0.25">
      <c r="A21" s="2" t="s">
        <v>178</v>
      </c>
      <c r="B21" s="10" t="str">
        <f>'пр 2 к ПП4'!B36</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170</v>
      </c>
      <c r="D21" s="2" t="s">
        <v>65</v>
      </c>
      <c r="E21" s="76">
        <v>21</v>
      </c>
      <c r="F21" s="76">
        <v>21</v>
      </c>
      <c r="G21" s="76">
        <v>21</v>
      </c>
      <c r="H21" s="76">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5"/>
  <sheetViews>
    <sheetView tabSelected="1" view="pageBreakPreview" topLeftCell="A37" zoomScaleNormal="100" zoomScaleSheetLayoutView="100" workbookViewId="0">
      <selection activeCell="J38" sqref="J38"/>
    </sheetView>
  </sheetViews>
  <sheetFormatPr defaultRowHeight="18.75" x14ac:dyDescent="0.25"/>
  <cols>
    <col min="1" max="1" width="5.625" style="77" customWidth="1"/>
    <col min="2" max="2" width="49.625" style="77" customWidth="1"/>
    <col min="3" max="3" width="27" style="77" customWidth="1"/>
    <col min="4" max="5" width="7.375" style="77" customWidth="1"/>
    <col min="6" max="6" width="17.75" style="77" customWidth="1"/>
    <col min="7" max="7" width="5.75" style="77" customWidth="1"/>
    <col min="8" max="8" width="14.625" style="77" customWidth="1"/>
    <col min="9" max="9" width="16.625" style="77" bestFit="1" customWidth="1"/>
    <col min="10" max="10" width="13.75" style="77" bestFit="1" customWidth="1"/>
    <col min="11" max="11" width="15.5" style="77" bestFit="1" customWidth="1"/>
    <col min="12" max="12" width="16.125" style="77" customWidth="1"/>
    <col min="13" max="13" width="30.875" style="122" customWidth="1"/>
    <col min="14" max="16384" width="9" style="77"/>
  </cols>
  <sheetData>
    <row r="1" spans="1:13" ht="84" customHeight="1" x14ac:dyDescent="0.25">
      <c r="A1" s="104"/>
      <c r="B1" s="104" t="s">
        <v>200</v>
      </c>
      <c r="C1" s="104"/>
      <c r="D1" s="104"/>
      <c r="E1" s="104"/>
      <c r="F1" s="104" t="s">
        <v>201</v>
      </c>
      <c r="G1" s="104"/>
      <c r="H1" s="104"/>
      <c r="I1" s="104"/>
      <c r="J1" s="104"/>
      <c r="K1" s="104"/>
      <c r="L1" s="243" t="s">
        <v>195</v>
      </c>
      <c r="M1" s="243"/>
    </row>
    <row r="2" spans="1:13" x14ac:dyDescent="0.25">
      <c r="A2" s="105"/>
      <c r="B2" s="104"/>
      <c r="C2" s="104"/>
      <c r="D2" s="104"/>
      <c r="E2" s="104"/>
      <c r="F2" s="104"/>
      <c r="G2" s="104"/>
      <c r="H2" s="104"/>
      <c r="I2" s="104"/>
      <c r="J2" s="104"/>
      <c r="K2" s="104"/>
      <c r="L2" s="104"/>
      <c r="M2" s="104"/>
    </row>
    <row r="3" spans="1:13" x14ac:dyDescent="0.25">
      <c r="A3" s="105"/>
      <c r="B3" s="104"/>
      <c r="C3" s="104"/>
      <c r="D3" s="104"/>
      <c r="E3" s="104"/>
      <c r="F3" s="104"/>
      <c r="G3" s="104"/>
      <c r="H3" s="104"/>
      <c r="I3" s="104"/>
      <c r="J3" s="104"/>
      <c r="K3" s="104"/>
      <c r="L3" s="104"/>
      <c r="M3" s="104"/>
    </row>
    <row r="4" spans="1:13" x14ac:dyDescent="0.25">
      <c r="A4" s="244" t="s">
        <v>1</v>
      </c>
      <c r="B4" s="244"/>
      <c r="C4" s="244"/>
      <c r="D4" s="244"/>
      <c r="E4" s="244"/>
      <c r="F4" s="244"/>
      <c r="G4" s="244"/>
      <c r="H4" s="244"/>
      <c r="I4" s="244"/>
      <c r="J4" s="244"/>
      <c r="K4" s="244"/>
      <c r="L4" s="244"/>
      <c r="M4" s="244"/>
    </row>
    <row r="5" spans="1:13" x14ac:dyDescent="0.25">
      <c r="A5" s="244" t="s">
        <v>108</v>
      </c>
      <c r="B5" s="244"/>
      <c r="C5" s="244"/>
      <c r="D5" s="244"/>
      <c r="E5" s="244"/>
      <c r="F5" s="244"/>
      <c r="G5" s="244"/>
      <c r="H5" s="244"/>
      <c r="I5" s="244"/>
      <c r="J5" s="244"/>
      <c r="K5" s="244"/>
      <c r="L5" s="244"/>
      <c r="M5" s="244"/>
    </row>
    <row r="6" spans="1:13" x14ac:dyDescent="0.25">
      <c r="A6" s="106"/>
      <c r="M6" s="103"/>
    </row>
    <row r="7" spans="1:13" s="73" customFormat="1" ht="15.75" x14ac:dyDescent="0.25">
      <c r="A7" s="198" t="s">
        <v>19</v>
      </c>
      <c r="B7" s="198" t="s">
        <v>50</v>
      </c>
      <c r="C7" s="198" t="s">
        <v>26</v>
      </c>
      <c r="D7" s="198" t="s">
        <v>24</v>
      </c>
      <c r="E7" s="198"/>
      <c r="F7" s="198"/>
      <c r="G7" s="198"/>
      <c r="H7" s="173"/>
      <c r="I7" s="198" t="s">
        <v>51</v>
      </c>
      <c r="J7" s="198"/>
      <c r="K7" s="198"/>
      <c r="L7" s="198"/>
      <c r="M7" s="205" t="s">
        <v>52</v>
      </c>
    </row>
    <row r="8" spans="1:13" s="73" customFormat="1" ht="93" customHeight="1" x14ac:dyDescent="0.25">
      <c r="A8" s="198"/>
      <c r="B8" s="198"/>
      <c r="C8" s="198"/>
      <c r="D8" s="2" t="s">
        <v>26</v>
      </c>
      <c r="E8" s="2" t="s">
        <v>27</v>
      </c>
      <c r="F8" s="2" t="s">
        <v>28</v>
      </c>
      <c r="G8" s="2" t="s">
        <v>29</v>
      </c>
      <c r="H8" s="173">
        <v>2020</v>
      </c>
      <c r="I8" s="2">
        <v>2021</v>
      </c>
      <c r="J8" s="2">
        <v>2022</v>
      </c>
      <c r="K8" s="2">
        <v>2023</v>
      </c>
      <c r="L8" s="2" t="s">
        <v>53</v>
      </c>
      <c r="M8" s="198"/>
    </row>
    <row r="9" spans="1:13" s="73" customFormat="1" ht="15.75" x14ac:dyDescent="0.25">
      <c r="A9" s="2">
        <v>1</v>
      </c>
      <c r="B9" s="2">
        <v>2</v>
      </c>
      <c r="C9" s="2">
        <v>3</v>
      </c>
      <c r="D9" s="2">
        <v>4</v>
      </c>
      <c r="E9" s="2">
        <v>5</v>
      </c>
      <c r="F9" s="2">
        <v>6</v>
      </c>
      <c r="G9" s="2">
        <v>7</v>
      </c>
      <c r="H9" s="175">
        <v>8</v>
      </c>
      <c r="I9" s="175">
        <v>9</v>
      </c>
      <c r="J9" s="175">
        <v>10</v>
      </c>
      <c r="K9" s="175">
        <v>11</v>
      </c>
      <c r="L9" s="175">
        <v>12</v>
      </c>
      <c r="M9" s="175">
        <v>13</v>
      </c>
    </row>
    <row r="10" spans="1:13" s="88" customFormat="1" ht="35.25" customHeight="1" x14ac:dyDescent="0.25">
      <c r="A10" s="240" t="s">
        <v>130</v>
      </c>
      <c r="B10" s="241"/>
      <c r="C10" s="241"/>
      <c r="D10" s="241"/>
      <c r="E10" s="241"/>
      <c r="F10" s="241"/>
      <c r="G10" s="241"/>
      <c r="H10" s="241"/>
      <c r="I10" s="241"/>
      <c r="J10" s="241"/>
      <c r="K10" s="241"/>
      <c r="L10" s="241"/>
      <c r="M10" s="242"/>
    </row>
    <row r="11" spans="1:13" s="88" customFormat="1" ht="46.5" customHeight="1" x14ac:dyDescent="0.25">
      <c r="A11" s="240" t="s">
        <v>131</v>
      </c>
      <c r="B11" s="241"/>
      <c r="C11" s="241"/>
      <c r="D11" s="241"/>
      <c r="E11" s="241"/>
      <c r="F11" s="241"/>
      <c r="G11" s="241"/>
      <c r="H11" s="241"/>
      <c r="I11" s="241"/>
      <c r="J11" s="241"/>
      <c r="K11" s="241"/>
      <c r="L11" s="241"/>
      <c r="M11" s="242"/>
    </row>
    <row r="12" spans="1:13" s="101" customFormat="1" ht="80.25" customHeight="1" x14ac:dyDescent="0.25">
      <c r="A12" s="107" t="s">
        <v>3</v>
      </c>
      <c r="B12" s="108" t="s">
        <v>109</v>
      </c>
      <c r="C12" s="109" t="s">
        <v>74</v>
      </c>
      <c r="D12" s="110">
        <v>242</v>
      </c>
      <c r="E12" s="111" t="s">
        <v>110</v>
      </c>
      <c r="F12" s="14">
        <v>1140080460</v>
      </c>
      <c r="G12" s="110">
        <v>121</v>
      </c>
      <c r="H12" s="183">
        <v>15995.204</v>
      </c>
      <c r="I12" s="155">
        <v>17611.644</v>
      </c>
      <c r="J12" s="155">
        <v>17611.644</v>
      </c>
      <c r="K12" s="155">
        <v>17611.644</v>
      </c>
      <c r="L12" s="191">
        <f>I12+J12+K12+H12</f>
        <v>68830.135999999999</v>
      </c>
      <c r="M12" s="112" t="s">
        <v>132</v>
      </c>
    </row>
    <row r="13" spans="1:13" s="101" customFormat="1" ht="78.75" customHeight="1" x14ac:dyDescent="0.25">
      <c r="A13" s="107" t="s">
        <v>66</v>
      </c>
      <c r="B13" s="108" t="s">
        <v>109</v>
      </c>
      <c r="C13" s="109" t="s">
        <v>74</v>
      </c>
      <c r="D13" s="110">
        <v>242</v>
      </c>
      <c r="E13" s="111" t="s">
        <v>110</v>
      </c>
      <c r="F13" s="14">
        <v>1140080460</v>
      </c>
      <c r="G13" s="110">
        <v>122</v>
      </c>
      <c r="H13" s="183">
        <v>1570.104</v>
      </c>
      <c r="I13" s="113">
        <v>1570.104</v>
      </c>
      <c r="J13" s="113">
        <v>1570.104</v>
      </c>
      <c r="K13" s="113">
        <v>1570.104</v>
      </c>
      <c r="L13" s="191">
        <f t="shared" ref="L13:L39" si="0">I13+J13+K13+H13</f>
        <v>6280.4160000000002</v>
      </c>
      <c r="M13" s="112" t="s">
        <v>132</v>
      </c>
    </row>
    <row r="14" spans="1:13" s="101" customFormat="1" ht="92.25" customHeight="1" x14ac:dyDescent="0.25">
      <c r="A14" s="107" t="s">
        <v>68</v>
      </c>
      <c r="B14" s="108" t="s">
        <v>109</v>
      </c>
      <c r="C14" s="109" t="s">
        <v>74</v>
      </c>
      <c r="D14" s="110">
        <v>242</v>
      </c>
      <c r="E14" s="111" t="s">
        <v>110</v>
      </c>
      <c r="F14" s="14">
        <v>1140080460</v>
      </c>
      <c r="G14" s="110">
        <v>129</v>
      </c>
      <c r="H14" s="183">
        <v>4830.5509999999995</v>
      </c>
      <c r="I14" s="113">
        <v>5318.7160000000003</v>
      </c>
      <c r="J14" s="113">
        <v>5318.7160000000003</v>
      </c>
      <c r="K14" s="113">
        <v>5318.7160000000003</v>
      </c>
      <c r="L14" s="191">
        <f t="shared" si="0"/>
        <v>20786.699000000001</v>
      </c>
      <c r="M14" s="112" t="s">
        <v>132</v>
      </c>
    </row>
    <row r="15" spans="1:13" s="101" customFormat="1" ht="81.75" customHeight="1" x14ac:dyDescent="0.25">
      <c r="A15" s="107" t="s">
        <v>69</v>
      </c>
      <c r="B15" s="108" t="s">
        <v>109</v>
      </c>
      <c r="C15" s="109" t="s">
        <v>74</v>
      </c>
      <c r="D15" s="110">
        <v>242</v>
      </c>
      <c r="E15" s="111" t="s">
        <v>110</v>
      </c>
      <c r="F15" s="14">
        <v>1140080460</v>
      </c>
      <c r="G15" s="110">
        <v>244</v>
      </c>
      <c r="H15" s="183">
        <v>19076.810000000001</v>
      </c>
      <c r="I15" s="113">
        <v>15298.489</v>
      </c>
      <c r="J15" s="113">
        <v>15298.489</v>
      </c>
      <c r="K15" s="113">
        <v>15298.489</v>
      </c>
      <c r="L15" s="191">
        <f t="shared" si="0"/>
        <v>64972.277000000002</v>
      </c>
      <c r="M15" s="112" t="s">
        <v>132</v>
      </c>
    </row>
    <row r="16" spans="1:13" s="101" customFormat="1" ht="81.75" customHeight="1" x14ac:dyDescent="0.25">
      <c r="A16" s="107" t="s">
        <v>173</v>
      </c>
      <c r="B16" s="139" t="s">
        <v>109</v>
      </c>
      <c r="C16" s="187" t="s">
        <v>74</v>
      </c>
      <c r="D16" s="37">
        <v>242</v>
      </c>
      <c r="E16" s="140" t="s">
        <v>110</v>
      </c>
      <c r="F16" s="141">
        <v>1140080460</v>
      </c>
      <c r="G16" s="37">
        <v>852</v>
      </c>
      <c r="H16" s="184">
        <v>0</v>
      </c>
      <c r="I16" s="188">
        <v>0</v>
      </c>
      <c r="J16" s="188">
        <v>0</v>
      </c>
      <c r="K16" s="188">
        <v>0</v>
      </c>
      <c r="L16" s="191">
        <v>0</v>
      </c>
      <c r="M16" s="112" t="s">
        <v>132</v>
      </c>
    </row>
    <row r="17" spans="1:22" s="101" customFormat="1" ht="92.25" customHeight="1" x14ac:dyDescent="0.25">
      <c r="A17" s="138" t="s">
        <v>174</v>
      </c>
      <c r="B17" s="139" t="s">
        <v>109</v>
      </c>
      <c r="C17" s="127" t="s">
        <v>74</v>
      </c>
      <c r="D17" s="37">
        <v>242</v>
      </c>
      <c r="E17" s="140" t="s">
        <v>110</v>
      </c>
      <c r="F17" s="141">
        <v>1140080460</v>
      </c>
      <c r="G17" s="37">
        <v>853</v>
      </c>
      <c r="H17" s="184">
        <v>0.75</v>
      </c>
      <c r="I17" s="142">
        <v>15</v>
      </c>
      <c r="J17" s="142">
        <v>15</v>
      </c>
      <c r="K17" s="142">
        <v>15</v>
      </c>
      <c r="L17" s="191">
        <f t="shared" si="0"/>
        <v>45.75</v>
      </c>
      <c r="M17" s="143" t="s">
        <v>132</v>
      </c>
    </row>
    <row r="18" spans="1:22" s="136" customFormat="1" ht="81.75" customHeight="1" x14ac:dyDescent="0.25">
      <c r="A18" s="107" t="s">
        <v>174</v>
      </c>
      <c r="B18" s="114" t="s">
        <v>112</v>
      </c>
      <c r="C18" s="130" t="s">
        <v>74</v>
      </c>
      <c r="D18" s="129">
        <v>242</v>
      </c>
      <c r="E18" s="111" t="s">
        <v>64</v>
      </c>
      <c r="F18" s="14">
        <v>1140075410</v>
      </c>
      <c r="G18" s="129">
        <v>121</v>
      </c>
      <c r="H18" s="183">
        <f>2356.5467+4.9983</f>
        <v>2361.5450000000001</v>
      </c>
      <c r="I18" s="113">
        <v>2360</v>
      </c>
      <c r="J18" s="113">
        <v>2360</v>
      </c>
      <c r="K18" s="113">
        <v>2360</v>
      </c>
      <c r="L18" s="191">
        <f t="shared" si="0"/>
        <v>9441.5450000000001</v>
      </c>
      <c r="M18" s="112" t="s">
        <v>132</v>
      </c>
    </row>
    <row r="19" spans="1:22" s="136" customFormat="1" ht="93.75" customHeight="1" x14ac:dyDescent="0.25">
      <c r="A19" s="107" t="s">
        <v>175</v>
      </c>
      <c r="B19" s="114" t="s">
        <v>112</v>
      </c>
      <c r="C19" s="130" t="s">
        <v>74</v>
      </c>
      <c r="D19" s="129">
        <v>242</v>
      </c>
      <c r="E19" s="111" t="s">
        <v>64</v>
      </c>
      <c r="F19" s="14">
        <v>1140075410</v>
      </c>
      <c r="G19" s="129">
        <v>122</v>
      </c>
      <c r="H19" s="183">
        <v>14.744999999999999</v>
      </c>
      <c r="I19" s="113">
        <v>306.70400000000001</v>
      </c>
      <c r="J19" s="113">
        <v>306.70400000000001</v>
      </c>
      <c r="K19" s="113">
        <v>306.70400000000001</v>
      </c>
      <c r="L19" s="191">
        <f t="shared" si="0"/>
        <v>934.85700000000008</v>
      </c>
      <c r="M19" s="112" t="s">
        <v>132</v>
      </c>
    </row>
    <row r="20" spans="1:22" s="101" customFormat="1" ht="99.75" customHeight="1" x14ac:dyDescent="0.25">
      <c r="A20" s="144" t="s">
        <v>176</v>
      </c>
      <c r="B20" s="145" t="s">
        <v>112</v>
      </c>
      <c r="C20" s="128" t="s">
        <v>74</v>
      </c>
      <c r="D20" s="41">
        <v>242</v>
      </c>
      <c r="E20" s="146" t="s">
        <v>64</v>
      </c>
      <c r="F20" s="147">
        <v>1140075410</v>
      </c>
      <c r="G20" s="41">
        <v>129</v>
      </c>
      <c r="H20" s="185">
        <v>712.35500000000002</v>
      </c>
      <c r="I20" s="148">
        <v>713.89599999999996</v>
      </c>
      <c r="J20" s="148">
        <v>713.89599999999996</v>
      </c>
      <c r="K20" s="148">
        <v>713.89599999999996</v>
      </c>
      <c r="L20" s="191">
        <f t="shared" si="0"/>
        <v>2854.0430000000001</v>
      </c>
      <c r="M20" s="149" t="s">
        <v>132</v>
      </c>
    </row>
    <row r="21" spans="1:22" s="101" customFormat="1" ht="97.5" customHeight="1" x14ac:dyDescent="0.25">
      <c r="A21" s="107" t="s">
        <v>177</v>
      </c>
      <c r="B21" s="114" t="s">
        <v>112</v>
      </c>
      <c r="C21" s="109" t="s">
        <v>74</v>
      </c>
      <c r="D21" s="110">
        <v>242</v>
      </c>
      <c r="E21" s="111" t="s">
        <v>64</v>
      </c>
      <c r="F21" s="14">
        <v>1140075410</v>
      </c>
      <c r="G21" s="110">
        <v>244</v>
      </c>
      <c r="H21" s="183">
        <v>13.255000000000001</v>
      </c>
      <c r="I21" s="113">
        <v>0</v>
      </c>
      <c r="J21" s="113">
        <v>0</v>
      </c>
      <c r="K21" s="113">
        <v>0</v>
      </c>
      <c r="L21" s="191">
        <f t="shared" si="0"/>
        <v>13.255000000000001</v>
      </c>
      <c r="M21" s="112" t="s">
        <v>132</v>
      </c>
    </row>
    <row r="22" spans="1:22" s="101" customFormat="1" ht="93" customHeight="1" x14ac:dyDescent="0.25">
      <c r="A22" s="107" t="s">
        <v>178</v>
      </c>
      <c r="B22" s="114" t="s">
        <v>113</v>
      </c>
      <c r="C22" s="109" t="s">
        <v>74</v>
      </c>
      <c r="D22" s="110">
        <v>242</v>
      </c>
      <c r="E22" s="111" t="s">
        <v>264</v>
      </c>
      <c r="F22" s="14">
        <v>1140028410</v>
      </c>
      <c r="G22" s="110">
        <v>244</v>
      </c>
      <c r="H22" s="183">
        <v>96.67</v>
      </c>
      <c r="I22" s="113">
        <v>96.67</v>
      </c>
      <c r="J22" s="113">
        <v>96.67</v>
      </c>
      <c r="K22" s="113">
        <v>96.67</v>
      </c>
      <c r="L22" s="191">
        <f t="shared" si="0"/>
        <v>386.68</v>
      </c>
      <c r="M22" s="239" t="s">
        <v>219</v>
      </c>
    </row>
    <row r="23" spans="1:22" s="101" customFormat="1" ht="117.75" customHeight="1" x14ac:dyDescent="0.25">
      <c r="A23" s="107" t="s">
        <v>209</v>
      </c>
      <c r="B23" s="114" t="s">
        <v>113</v>
      </c>
      <c r="C23" s="109" t="s">
        <v>74</v>
      </c>
      <c r="D23" s="110">
        <v>242</v>
      </c>
      <c r="E23" s="111" t="s">
        <v>264</v>
      </c>
      <c r="F23" s="14">
        <v>1140028410</v>
      </c>
      <c r="G23" s="110">
        <v>360</v>
      </c>
      <c r="H23" s="183">
        <v>2728.83</v>
      </c>
      <c r="I23" s="113">
        <v>2728.83</v>
      </c>
      <c r="J23" s="113">
        <v>2728.83</v>
      </c>
      <c r="K23" s="113">
        <v>2728.83</v>
      </c>
      <c r="L23" s="191">
        <f t="shared" si="0"/>
        <v>10915.32</v>
      </c>
      <c r="M23" s="239"/>
    </row>
    <row r="24" spans="1:22" s="101" customFormat="1" ht="91.5" customHeight="1" x14ac:dyDescent="0.25">
      <c r="A24" s="107" t="s">
        <v>210</v>
      </c>
      <c r="B24" s="114" t="s">
        <v>114</v>
      </c>
      <c r="C24" s="109" t="s">
        <v>74</v>
      </c>
      <c r="D24" s="110">
        <v>242</v>
      </c>
      <c r="E24" s="111" t="s">
        <v>264</v>
      </c>
      <c r="F24" s="14">
        <v>1140028420</v>
      </c>
      <c r="G24" s="110">
        <v>360</v>
      </c>
      <c r="H24" s="183">
        <v>2174.4</v>
      </c>
      <c r="I24" s="113">
        <v>1403.3</v>
      </c>
      <c r="J24" s="113">
        <v>1403.3</v>
      </c>
      <c r="K24" s="113">
        <v>1403.3</v>
      </c>
      <c r="L24" s="191">
        <f t="shared" si="0"/>
        <v>6384.2999999999993</v>
      </c>
      <c r="M24" s="112" t="s">
        <v>172</v>
      </c>
    </row>
    <row r="25" spans="1:22" s="101" customFormat="1" ht="173.25" customHeight="1" x14ac:dyDescent="0.25">
      <c r="A25" s="107" t="s">
        <v>211</v>
      </c>
      <c r="B25" s="114" t="s">
        <v>225</v>
      </c>
      <c r="C25" s="109" t="s">
        <v>74</v>
      </c>
      <c r="D25" s="110">
        <v>242</v>
      </c>
      <c r="E25" s="111" t="s">
        <v>264</v>
      </c>
      <c r="F25" s="14">
        <v>1140028430</v>
      </c>
      <c r="G25" s="110">
        <v>323</v>
      </c>
      <c r="H25" s="183">
        <v>275</v>
      </c>
      <c r="I25" s="113">
        <v>141.9</v>
      </c>
      <c r="J25" s="113">
        <v>141.9</v>
      </c>
      <c r="K25" s="113">
        <v>141.9</v>
      </c>
      <c r="L25" s="191">
        <f t="shared" si="0"/>
        <v>700.7</v>
      </c>
      <c r="M25" s="15" t="s">
        <v>231</v>
      </c>
      <c r="V25" s="115"/>
    </row>
    <row r="26" spans="1:22" s="101" customFormat="1" ht="88.5" customHeight="1" x14ac:dyDescent="0.25">
      <c r="A26" s="107" t="s">
        <v>212</v>
      </c>
      <c r="B26" s="114" t="s">
        <v>226</v>
      </c>
      <c r="C26" s="109" t="s">
        <v>74</v>
      </c>
      <c r="D26" s="110">
        <v>242</v>
      </c>
      <c r="E26" s="111" t="s">
        <v>264</v>
      </c>
      <c r="F26" s="14">
        <v>1140028440</v>
      </c>
      <c r="G26" s="110">
        <v>244</v>
      </c>
      <c r="H26" s="183">
        <v>115</v>
      </c>
      <c r="I26" s="113">
        <v>162.5</v>
      </c>
      <c r="J26" s="113">
        <v>162.5</v>
      </c>
      <c r="K26" s="113">
        <v>162.5</v>
      </c>
      <c r="L26" s="191">
        <f t="shared" si="0"/>
        <v>602.5</v>
      </c>
      <c r="M26" s="237" t="s">
        <v>233</v>
      </c>
      <c r="V26" s="115"/>
    </row>
    <row r="27" spans="1:22" s="101" customFormat="1" ht="92.25" customHeight="1" x14ac:dyDescent="0.25">
      <c r="A27" s="107" t="s">
        <v>213</v>
      </c>
      <c r="B27" s="114" t="s">
        <v>226</v>
      </c>
      <c r="C27" s="109" t="s">
        <v>74</v>
      </c>
      <c r="D27" s="110">
        <v>242</v>
      </c>
      <c r="E27" s="111" t="s">
        <v>264</v>
      </c>
      <c r="F27" s="14">
        <v>1140028440</v>
      </c>
      <c r="G27" s="110">
        <v>360</v>
      </c>
      <c r="H27" s="183">
        <v>3162</v>
      </c>
      <c r="I27" s="113">
        <v>4590</v>
      </c>
      <c r="J27" s="113">
        <v>4590</v>
      </c>
      <c r="K27" s="113">
        <v>4590</v>
      </c>
      <c r="L27" s="191">
        <f t="shared" si="0"/>
        <v>16932</v>
      </c>
      <c r="M27" s="238"/>
      <c r="V27" s="115"/>
    </row>
    <row r="28" spans="1:22" s="101" customFormat="1" ht="174" customHeight="1" x14ac:dyDescent="0.25">
      <c r="A28" s="107" t="s">
        <v>214</v>
      </c>
      <c r="B28" s="114" t="s">
        <v>227</v>
      </c>
      <c r="C28" s="109" t="s">
        <v>74</v>
      </c>
      <c r="D28" s="110">
        <v>242</v>
      </c>
      <c r="E28" s="111" t="s">
        <v>264</v>
      </c>
      <c r="F28" s="14">
        <v>1140075420</v>
      </c>
      <c r="G28" s="110">
        <v>244</v>
      </c>
      <c r="H28" s="183">
        <v>335.8</v>
      </c>
      <c r="I28" s="113">
        <v>219.4</v>
      </c>
      <c r="J28" s="113">
        <v>219.4</v>
      </c>
      <c r="K28" s="113">
        <v>219.4</v>
      </c>
      <c r="L28" s="191">
        <f t="shared" si="0"/>
        <v>994</v>
      </c>
      <c r="M28" s="17" t="s">
        <v>234</v>
      </c>
    </row>
    <row r="29" spans="1:22" s="101" customFormat="1" ht="177.75" customHeight="1" x14ac:dyDescent="0.25">
      <c r="A29" s="116" t="s">
        <v>215</v>
      </c>
      <c r="B29" s="114" t="s">
        <v>228</v>
      </c>
      <c r="C29" s="109" t="s">
        <v>74</v>
      </c>
      <c r="D29" s="110">
        <v>242</v>
      </c>
      <c r="E29" s="111" t="s">
        <v>264</v>
      </c>
      <c r="F29" s="14">
        <v>1140075420</v>
      </c>
      <c r="G29" s="110">
        <v>360</v>
      </c>
      <c r="H29" s="183">
        <v>6196.5</v>
      </c>
      <c r="I29" s="113">
        <v>6196.5</v>
      </c>
      <c r="J29" s="113">
        <v>6196.5</v>
      </c>
      <c r="K29" s="113">
        <v>6196.5</v>
      </c>
      <c r="L29" s="191">
        <f t="shared" si="0"/>
        <v>24786</v>
      </c>
      <c r="M29" s="17" t="s">
        <v>220</v>
      </c>
    </row>
    <row r="30" spans="1:22" s="101" customFormat="1" ht="76.5" customHeight="1" x14ac:dyDescent="0.25">
      <c r="A30" s="107" t="s">
        <v>216</v>
      </c>
      <c r="B30" s="114" t="s">
        <v>115</v>
      </c>
      <c r="C30" s="109" t="s">
        <v>74</v>
      </c>
      <c r="D30" s="110">
        <v>242</v>
      </c>
      <c r="E30" s="111" t="s">
        <v>264</v>
      </c>
      <c r="F30" s="14">
        <v>1140075430</v>
      </c>
      <c r="G30" s="110">
        <v>244</v>
      </c>
      <c r="H30" s="183">
        <v>8.9659999999999993</v>
      </c>
      <c r="I30" s="113">
        <v>8.9</v>
      </c>
      <c r="J30" s="113">
        <v>8.9</v>
      </c>
      <c r="K30" s="113">
        <v>8.9</v>
      </c>
      <c r="L30" s="191">
        <f t="shared" si="0"/>
        <v>35.666000000000004</v>
      </c>
      <c r="M30" s="15" t="s">
        <v>180</v>
      </c>
    </row>
    <row r="31" spans="1:22" s="101" customFormat="1" ht="84" customHeight="1" x14ac:dyDescent="0.25">
      <c r="A31" s="107" t="s">
        <v>217</v>
      </c>
      <c r="B31" s="114" t="s">
        <v>115</v>
      </c>
      <c r="C31" s="109" t="s">
        <v>74</v>
      </c>
      <c r="D31" s="110">
        <v>242</v>
      </c>
      <c r="E31" s="111" t="s">
        <v>264</v>
      </c>
      <c r="F31" s="14">
        <v>1140075430</v>
      </c>
      <c r="G31" s="110">
        <v>360</v>
      </c>
      <c r="H31" s="183">
        <v>183.934</v>
      </c>
      <c r="I31" s="113">
        <v>210</v>
      </c>
      <c r="J31" s="113">
        <v>210</v>
      </c>
      <c r="K31" s="113">
        <v>210</v>
      </c>
      <c r="L31" s="191">
        <f t="shared" si="0"/>
        <v>813.93399999999997</v>
      </c>
      <c r="M31" s="15" t="s">
        <v>179</v>
      </c>
    </row>
    <row r="32" spans="1:22" s="101" customFormat="1" ht="119.25" customHeight="1" x14ac:dyDescent="0.25">
      <c r="A32" s="107" t="s">
        <v>218</v>
      </c>
      <c r="B32" s="114" t="s">
        <v>116</v>
      </c>
      <c r="C32" s="109" t="s">
        <v>74</v>
      </c>
      <c r="D32" s="110">
        <v>242</v>
      </c>
      <c r="E32" s="111" t="s">
        <v>264</v>
      </c>
      <c r="F32" s="14">
        <v>1140075440</v>
      </c>
      <c r="G32" s="110">
        <v>323</v>
      </c>
      <c r="H32" s="183">
        <v>9592.69</v>
      </c>
      <c r="I32" s="113">
        <v>10032.1</v>
      </c>
      <c r="J32" s="113">
        <v>10032.1</v>
      </c>
      <c r="K32" s="113">
        <v>10032.1</v>
      </c>
      <c r="L32" s="191">
        <f t="shared" si="0"/>
        <v>39688.990000000005</v>
      </c>
      <c r="M32" s="15" t="s">
        <v>221</v>
      </c>
    </row>
    <row r="33" spans="1:13" s="101" customFormat="1" ht="78.75" customHeight="1" x14ac:dyDescent="0.25">
      <c r="A33" s="107" t="s">
        <v>243</v>
      </c>
      <c r="B33" s="114" t="s">
        <v>229</v>
      </c>
      <c r="C33" s="109" t="s">
        <v>74</v>
      </c>
      <c r="D33" s="110">
        <v>242</v>
      </c>
      <c r="E33" s="111" t="s">
        <v>264</v>
      </c>
      <c r="F33" s="14">
        <v>1140075450</v>
      </c>
      <c r="G33" s="110">
        <v>323</v>
      </c>
      <c r="H33" s="183">
        <v>143</v>
      </c>
      <c r="I33" s="113">
        <v>67.3</v>
      </c>
      <c r="J33" s="113">
        <v>67.3</v>
      </c>
      <c r="K33" s="113">
        <v>67.3</v>
      </c>
      <c r="L33" s="191">
        <f t="shared" si="0"/>
        <v>344.9</v>
      </c>
      <c r="M33" s="15" t="s">
        <v>232</v>
      </c>
    </row>
    <row r="34" spans="1:13" s="101" customFormat="1" ht="186.75" customHeight="1" x14ac:dyDescent="0.25">
      <c r="A34" s="107" t="s">
        <v>236</v>
      </c>
      <c r="B34" s="114" t="s">
        <v>117</v>
      </c>
      <c r="C34" s="109" t="s">
        <v>74</v>
      </c>
      <c r="D34" s="110">
        <v>242</v>
      </c>
      <c r="E34" s="111" t="s">
        <v>264</v>
      </c>
      <c r="F34" s="14">
        <v>1140075460</v>
      </c>
      <c r="G34" s="110">
        <v>323</v>
      </c>
      <c r="H34" s="183">
        <v>1216.3</v>
      </c>
      <c r="I34" s="113">
        <v>1904</v>
      </c>
      <c r="J34" s="113">
        <v>1904</v>
      </c>
      <c r="K34" s="113">
        <v>1904</v>
      </c>
      <c r="L34" s="191">
        <f t="shared" si="0"/>
        <v>6928.3</v>
      </c>
      <c r="M34" s="15" t="s">
        <v>222</v>
      </c>
    </row>
    <row r="35" spans="1:13" s="101" customFormat="1" ht="202.5" customHeight="1" x14ac:dyDescent="0.25">
      <c r="A35" s="107" t="s">
        <v>237</v>
      </c>
      <c r="B35" s="114" t="s">
        <v>230</v>
      </c>
      <c r="C35" s="109" t="s">
        <v>74</v>
      </c>
      <c r="D35" s="110">
        <v>242</v>
      </c>
      <c r="E35" s="111" t="s">
        <v>111</v>
      </c>
      <c r="F35" s="14">
        <v>1140075470</v>
      </c>
      <c r="G35" s="110">
        <v>244</v>
      </c>
      <c r="H35" s="183">
        <v>1217</v>
      </c>
      <c r="I35" s="113">
        <v>1328.9</v>
      </c>
      <c r="J35" s="113">
        <v>1328.9</v>
      </c>
      <c r="K35" s="113">
        <v>1328.9</v>
      </c>
      <c r="L35" s="191">
        <f t="shared" si="0"/>
        <v>5203.7000000000007</v>
      </c>
      <c r="M35" s="13" t="s">
        <v>235</v>
      </c>
    </row>
    <row r="36" spans="1:13" s="101" customFormat="1" ht="135.75" customHeight="1" x14ac:dyDescent="0.25">
      <c r="A36" s="107" t="s">
        <v>238</v>
      </c>
      <c r="B36" s="114" t="s">
        <v>118</v>
      </c>
      <c r="C36" s="109" t="s">
        <v>74</v>
      </c>
      <c r="D36" s="110">
        <v>242</v>
      </c>
      <c r="E36" s="111" t="s">
        <v>264</v>
      </c>
      <c r="F36" s="14">
        <v>1140075480</v>
      </c>
      <c r="G36" s="110">
        <v>323</v>
      </c>
      <c r="H36" s="183">
        <v>94.8</v>
      </c>
      <c r="I36" s="113">
        <v>98.2</v>
      </c>
      <c r="J36" s="113">
        <v>98.2</v>
      </c>
      <c r="K36" s="113">
        <v>98.2</v>
      </c>
      <c r="L36" s="191">
        <f t="shared" si="0"/>
        <v>389.40000000000003</v>
      </c>
      <c r="M36" s="13" t="s">
        <v>223</v>
      </c>
    </row>
    <row r="37" spans="1:13" s="101" customFormat="1" ht="152.25" customHeight="1" x14ac:dyDescent="0.25">
      <c r="A37" s="107" t="s">
        <v>244</v>
      </c>
      <c r="B37" s="114" t="s">
        <v>267</v>
      </c>
      <c r="C37" s="177" t="s">
        <v>74</v>
      </c>
      <c r="D37" s="176">
        <v>242</v>
      </c>
      <c r="E37" s="111" t="s">
        <v>111</v>
      </c>
      <c r="F37" s="14">
        <v>1140075490</v>
      </c>
      <c r="G37" s="176">
        <v>244</v>
      </c>
      <c r="H37" s="183">
        <v>65.7</v>
      </c>
      <c r="I37" s="113">
        <v>0</v>
      </c>
      <c r="J37" s="113">
        <v>0</v>
      </c>
      <c r="K37" s="113">
        <v>0</v>
      </c>
      <c r="L37" s="191">
        <f t="shared" si="0"/>
        <v>65.7</v>
      </c>
      <c r="M37" s="13" t="s">
        <v>268</v>
      </c>
    </row>
    <row r="38" spans="1:13" s="101" customFormat="1" ht="111.75" customHeight="1" x14ac:dyDescent="0.25">
      <c r="A38" s="107" t="s">
        <v>266</v>
      </c>
      <c r="B38" s="114" t="s">
        <v>263</v>
      </c>
      <c r="C38" s="109" t="s">
        <v>74</v>
      </c>
      <c r="D38" s="110">
        <v>242</v>
      </c>
      <c r="E38" s="111" t="s">
        <v>264</v>
      </c>
      <c r="F38" s="14" t="s">
        <v>262</v>
      </c>
      <c r="G38" s="110">
        <v>244</v>
      </c>
      <c r="H38" s="183">
        <f>1111.4+3334.2</f>
        <v>4445.6000000000004</v>
      </c>
      <c r="I38" s="113">
        <v>3334.2</v>
      </c>
      <c r="J38" s="113">
        <v>3197.2</v>
      </c>
      <c r="K38" s="113"/>
      <c r="L38" s="191">
        <f t="shared" si="0"/>
        <v>10977</v>
      </c>
      <c r="M38" s="15" t="s">
        <v>221</v>
      </c>
    </row>
    <row r="39" spans="1:13" x14ac:dyDescent="0.3">
      <c r="A39" s="92"/>
      <c r="B39" s="117" t="s">
        <v>84</v>
      </c>
      <c r="C39" s="118" t="s">
        <v>31</v>
      </c>
      <c r="D39" s="118" t="s">
        <v>31</v>
      </c>
      <c r="E39" s="118" t="s">
        <v>31</v>
      </c>
      <c r="F39" s="118" t="s">
        <v>31</v>
      </c>
      <c r="G39" s="118" t="s">
        <v>31</v>
      </c>
      <c r="H39" s="186">
        <f>SUM(H12:H38)</f>
        <v>76627.50900000002</v>
      </c>
      <c r="I39" s="119">
        <f>SUM(I12:I38)</f>
        <v>75717.252999999997</v>
      </c>
      <c r="J39" s="119">
        <f>SUM(J12:J38)</f>
        <v>75580.252999999997</v>
      </c>
      <c r="K39" s="119">
        <f>SUM(K12:K38)</f>
        <v>72383.053</v>
      </c>
      <c r="L39" s="192">
        <f t="shared" si="0"/>
        <v>300308.06800000003</v>
      </c>
      <c r="M39" s="120"/>
    </row>
    <row r="40" spans="1:13" x14ac:dyDescent="0.25">
      <c r="L40" s="121"/>
      <c r="M40" s="104"/>
    </row>
    <row r="41" spans="1:13" x14ac:dyDescent="0.25">
      <c r="H41" s="77">
        <f>'пр 7 к МП'!I43</f>
        <v>76627.508999999991</v>
      </c>
      <c r="I41" s="77">
        <f>'пр 7 к МП'!J43</f>
        <v>75717.252999999997</v>
      </c>
      <c r="J41" s="77">
        <f>'пр 7 к МП'!K43</f>
        <v>75580.252999999997</v>
      </c>
      <c r="K41" s="77">
        <f>'пр 7 к МП'!L43</f>
        <v>72383.053</v>
      </c>
      <c r="L41" s="77">
        <f>'пр 7 к МП'!M43</f>
        <v>300308.06799999997</v>
      </c>
      <c r="M41" s="104"/>
    </row>
    <row r="42" spans="1:13" x14ac:dyDescent="0.25">
      <c r="H42" s="190">
        <f>H39-H41</f>
        <v>0</v>
      </c>
      <c r="I42" s="190">
        <f t="shared" ref="I42:L42" si="1">I39-I41</f>
        <v>0</v>
      </c>
      <c r="J42" s="190">
        <f t="shared" si="1"/>
        <v>0</v>
      </c>
      <c r="K42" s="190">
        <f t="shared" si="1"/>
        <v>0</v>
      </c>
      <c r="L42" s="190">
        <f t="shared" si="1"/>
        <v>0</v>
      </c>
      <c r="M42" s="104"/>
    </row>
    <row r="43" spans="1:13" x14ac:dyDescent="0.25">
      <c r="M43" s="104"/>
    </row>
    <row r="44" spans="1:13" x14ac:dyDescent="0.25">
      <c r="M44" s="104"/>
    </row>
    <row r="45" spans="1:13" x14ac:dyDescent="0.25">
      <c r="M45" s="104" t="s">
        <v>150</v>
      </c>
    </row>
  </sheetData>
  <autoFilter ref="A7:M39">
    <filterColumn colId="3" showButton="0"/>
    <filterColumn colId="4" showButton="0"/>
    <filterColumn colId="5" showButton="0"/>
    <filterColumn colId="8" showButton="0"/>
    <filterColumn colId="9" showButton="0"/>
    <filterColumn colId="10" showButton="0"/>
  </autoFilter>
  <mergeCells count="13">
    <mergeCell ref="M26:M27"/>
    <mergeCell ref="M22:M23"/>
    <mergeCell ref="A11:M11"/>
    <mergeCell ref="A10:M10"/>
    <mergeCell ref="L1:M1"/>
    <mergeCell ref="A4:M4"/>
    <mergeCell ref="A5:M5"/>
    <mergeCell ref="A7:A8"/>
    <mergeCell ref="B7:B8"/>
    <mergeCell ref="C7:C8"/>
    <mergeCell ref="D7:G7"/>
    <mergeCell ref="I7:L7"/>
    <mergeCell ref="M7:M8"/>
  </mergeCells>
  <pageMargins left="0.78740157480314965" right="0.39370078740157483" top="0.98425196850393704" bottom="0.39370078740157483" header="0.31496062992125984" footer="0.31496062992125984"/>
  <pageSetup paperSize="9" scale="55" fitToHeight="0" orientation="landscape" r:id="rId1"/>
  <rowBreaks count="2" manualBreakCount="2">
    <brk id="25" max="11" man="1"/>
    <brk id="32" max="11"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60" zoomScaleNormal="100" workbookViewId="0">
      <selection activeCell="G16" sqref="G16"/>
    </sheetView>
  </sheetViews>
  <sheetFormatPr defaultRowHeight="15.75" x14ac:dyDescent="0.25"/>
  <cols>
    <col min="1" max="1" width="6.375" style="156" customWidth="1"/>
    <col min="2" max="2" width="24.375" style="157" customWidth="1"/>
    <col min="3" max="3" width="11.75" style="157" customWidth="1"/>
    <col min="4" max="4" width="20.5" style="157" customWidth="1"/>
    <col min="5" max="5" width="7.5" style="157" customWidth="1"/>
    <col min="6" max="6" width="7.25" style="157" customWidth="1"/>
    <col min="7" max="8" width="8.5" style="157" customWidth="1"/>
    <col min="9" max="9" width="8.125" style="157" customWidth="1"/>
    <col min="10" max="10" width="8.375" style="157" customWidth="1"/>
    <col min="11" max="13" width="14.875" style="157" customWidth="1"/>
    <col min="14" max="16384" width="9" style="157"/>
  </cols>
  <sheetData>
    <row r="1" spans="1:13" ht="18.75" x14ac:dyDescent="0.25">
      <c r="J1" s="163"/>
      <c r="K1" s="165" t="s">
        <v>256</v>
      </c>
      <c r="L1" s="163"/>
      <c r="M1" s="163"/>
    </row>
    <row r="2" spans="1:13" ht="18.75" x14ac:dyDescent="0.25">
      <c r="J2" s="163"/>
      <c r="K2" s="165" t="s">
        <v>250</v>
      </c>
      <c r="L2" s="163"/>
      <c r="M2" s="163"/>
    </row>
    <row r="3" spans="1:13" ht="18.75" x14ac:dyDescent="0.25">
      <c r="J3" s="163"/>
      <c r="K3" s="165" t="s">
        <v>251</v>
      </c>
      <c r="L3" s="163"/>
      <c r="M3" s="163"/>
    </row>
    <row r="4" spans="1:13" ht="62.25" customHeight="1" x14ac:dyDescent="0.25">
      <c r="I4" s="164"/>
      <c r="J4" s="163"/>
      <c r="K4" s="248" t="s">
        <v>257</v>
      </c>
      <c r="L4" s="248"/>
      <c r="M4" s="248"/>
    </row>
    <row r="8" spans="1:13" ht="18.75" x14ac:dyDescent="0.25">
      <c r="A8" s="250" t="s">
        <v>1</v>
      </c>
      <c r="B8" s="250"/>
      <c r="C8" s="250"/>
      <c r="D8" s="250"/>
      <c r="E8" s="250"/>
      <c r="F8" s="250"/>
      <c r="G8" s="250"/>
      <c r="H8" s="250"/>
      <c r="I8" s="250"/>
      <c r="J8" s="250"/>
      <c r="K8" s="250"/>
      <c r="L8" s="250"/>
      <c r="M8" s="250"/>
    </row>
    <row r="9" spans="1:13" ht="18.75" x14ac:dyDescent="0.25">
      <c r="A9" s="250" t="s">
        <v>9</v>
      </c>
      <c r="B9" s="250"/>
      <c r="C9" s="250"/>
      <c r="D9" s="250"/>
      <c r="E9" s="250"/>
      <c r="F9" s="250"/>
      <c r="G9" s="250"/>
      <c r="H9" s="250"/>
      <c r="I9" s="250"/>
      <c r="J9" s="250"/>
      <c r="K9" s="250"/>
      <c r="L9" s="250"/>
      <c r="M9" s="250"/>
    </row>
    <row r="10" spans="1:13" ht="18.75" x14ac:dyDescent="0.25">
      <c r="A10" s="250" t="s">
        <v>7</v>
      </c>
      <c r="B10" s="250"/>
      <c r="C10" s="250"/>
      <c r="D10" s="250"/>
      <c r="E10" s="250"/>
      <c r="F10" s="250"/>
      <c r="G10" s="250"/>
      <c r="H10" s="250"/>
      <c r="I10" s="250"/>
      <c r="J10" s="250"/>
      <c r="K10" s="250"/>
      <c r="L10" s="250"/>
      <c r="M10" s="250"/>
    </row>
    <row r="11" spans="1:13" ht="18.75" x14ac:dyDescent="0.25">
      <c r="A11" s="250" t="s">
        <v>8</v>
      </c>
      <c r="B11" s="250"/>
      <c r="C11" s="250"/>
      <c r="D11" s="250"/>
      <c r="E11" s="250"/>
      <c r="F11" s="250"/>
      <c r="G11" s="250"/>
      <c r="H11" s="250"/>
      <c r="I11" s="250"/>
      <c r="J11" s="250"/>
      <c r="K11" s="250"/>
      <c r="L11" s="250"/>
      <c r="M11" s="250"/>
    </row>
    <row r="12" spans="1:13" ht="18.75" x14ac:dyDescent="0.25">
      <c r="A12" s="158"/>
    </row>
    <row r="13" spans="1:13" ht="18.75" x14ac:dyDescent="0.25">
      <c r="A13" s="245" t="s">
        <v>19</v>
      </c>
      <c r="B13" s="245" t="s">
        <v>4</v>
      </c>
      <c r="C13" s="245" t="s">
        <v>2</v>
      </c>
      <c r="D13" s="245">
        <v>2013</v>
      </c>
      <c r="E13" s="245" t="s">
        <v>5</v>
      </c>
      <c r="F13" s="245"/>
      <c r="G13" s="245"/>
      <c r="H13" s="245"/>
      <c r="I13" s="245"/>
      <c r="J13" s="245"/>
      <c r="K13" s="245"/>
      <c r="L13" s="245"/>
      <c r="M13" s="245"/>
    </row>
    <row r="14" spans="1:13" ht="18.75" x14ac:dyDescent="0.25">
      <c r="A14" s="245"/>
      <c r="B14" s="245"/>
      <c r="C14" s="245"/>
      <c r="D14" s="245"/>
      <c r="E14" s="245" t="s">
        <v>57</v>
      </c>
      <c r="F14" s="245" t="s">
        <v>58</v>
      </c>
      <c r="G14" s="249" t="s">
        <v>269</v>
      </c>
      <c r="H14" s="245" t="s">
        <v>54</v>
      </c>
      <c r="I14" s="245" t="s">
        <v>55</v>
      </c>
      <c r="J14" s="245" t="s">
        <v>56</v>
      </c>
      <c r="K14" s="245" t="s">
        <v>6</v>
      </c>
      <c r="L14" s="245"/>
      <c r="M14" s="245"/>
    </row>
    <row r="15" spans="1:13" ht="35.25" customHeight="1" x14ac:dyDescent="0.25">
      <c r="A15" s="245"/>
      <c r="B15" s="245"/>
      <c r="C15" s="245"/>
      <c r="D15" s="245"/>
      <c r="E15" s="245"/>
      <c r="F15" s="245"/>
      <c r="G15" s="249"/>
      <c r="H15" s="245"/>
      <c r="I15" s="245"/>
      <c r="J15" s="245"/>
      <c r="K15" s="159" t="s">
        <v>59</v>
      </c>
      <c r="L15" s="159" t="s">
        <v>60</v>
      </c>
      <c r="M15" s="159" t="s">
        <v>61</v>
      </c>
    </row>
    <row r="16" spans="1:13" ht="18.75" x14ac:dyDescent="0.25">
      <c r="A16" s="159">
        <v>1</v>
      </c>
      <c r="B16" s="159">
        <v>2</v>
      </c>
      <c r="C16" s="159">
        <v>3</v>
      </c>
      <c r="D16" s="159">
        <v>4</v>
      </c>
      <c r="E16" s="159">
        <v>5</v>
      </c>
      <c r="F16" s="159">
        <v>6</v>
      </c>
      <c r="G16" s="159">
        <v>7</v>
      </c>
      <c r="H16" s="159">
        <v>8</v>
      </c>
      <c r="I16" s="159">
        <v>9</v>
      </c>
      <c r="J16" s="159">
        <v>10</v>
      </c>
      <c r="K16" s="159">
        <v>11</v>
      </c>
      <c r="L16" s="159">
        <v>12</v>
      </c>
      <c r="M16" s="159">
        <v>13</v>
      </c>
    </row>
    <row r="17" spans="1:13" ht="49.5" customHeight="1" x14ac:dyDescent="0.25">
      <c r="A17" s="159"/>
      <c r="B17" s="246" t="s">
        <v>253</v>
      </c>
      <c r="C17" s="246"/>
      <c r="D17" s="246"/>
      <c r="E17" s="246"/>
      <c r="F17" s="246"/>
      <c r="G17" s="246"/>
      <c r="H17" s="246"/>
      <c r="I17" s="246"/>
      <c r="J17" s="246"/>
      <c r="K17" s="246"/>
      <c r="L17" s="246"/>
      <c r="M17" s="246"/>
    </row>
    <row r="18" spans="1:13" ht="18.75" x14ac:dyDescent="0.25">
      <c r="A18" s="160"/>
      <c r="B18" s="161" t="s">
        <v>252</v>
      </c>
      <c r="C18" s="161"/>
      <c r="D18" s="161"/>
      <c r="E18" s="161"/>
      <c r="F18" s="161"/>
      <c r="G18" s="161"/>
      <c r="H18" s="161"/>
      <c r="I18" s="161"/>
      <c r="J18" s="161"/>
      <c r="K18" s="161"/>
      <c r="L18" s="161"/>
      <c r="M18" s="161"/>
    </row>
    <row r="19" spans="1:13" ht="120" customHeight="1" x14ac:dyDescent="0.25">
      <c r="A19" s="162" t="s">
        <v>254</v>
      </c>
      <c r="B19" s="161" t="s">
        <v>258</v>
      </c>
      <c r="C19" s="159" t="s">
        <v>142</v>
      </c>
      <c r="D19" s="159">
        <v>0</v>
      </c>
      <c r="E19" s="161">
        <v>0</v>
      </c>
      <c r="F19" s="161">
        <v>0</v>
      </c>
      <c r="G19" s="161">
        <v>0</v>
      </c>
      <c r="H19" s="161">
        <v>0</v>
      </c>
      <c r="I19" s="161">
        <v>0</v>
      </c>
      <c r="J19" s="161">
        <v>0</v>
      </c>
      <c r="K19" s="161">
        <v>826</v>
      </c>
      <c r="L19" s="161">
        <v>830</v>
      </c>
      <c r="M19" s="161">
        <v>835</v>
      </c>
    </row>
    <row r="20" spans="1:13" ht="18.75" x14ac:dyDescent="0.25">
      <c r="A20" s="158"/>
    </row>
    <row r="21" spans="1:13" ht="18.75" x14ac:dyDescent="0.25">
      <c r="A21" s="158"/>
    </row>
    <row r="22" spans="1:13" x14ac:dyDescent="0.25">
      <c r="A22" s="247"/>
      <c r="B22" s="247"/>
      <c r="C22" s="247"/>
      <c r="D22" s="247"/>
      <c r="E22" s="247"/>
      <c r="F22" s="247"/>
      <c r="G22" s="247"/>
      <c r="H22" s="247"/>
      <c r="I22" s="247"/>
      <c r="J22" s="247"/>
      <c r="K22" s="247"/>
      <c r="L22" s="247"/>
      <c r="M22" s="247"/>
    </row>
    <row r="23" spans="1:13" ht="18.75" x14ac:dyDescent="0.25">
      <c r="A23" s="158"/>
    </row>
    <row r="24" spans="1:13" ht="18.75" x14ac:dyDescent="0.25">
      <c r="A24" s="158"/>
    </row>
  </sheetData>
  <mergeCells count="19">
    <mergeCell ref="A22:M22"/>
    <mergeCell ref="K4:M4"/>
    <mergeCell ref="F14:F15"/>
    <mergeCell ref="G14:G15"/>
    <mergeCell ref="H14:H15"/>
    <mergeCell ref="I14:I15"/>
    <mergeCell ref="J14:J15"/>
    <mergeCell ref="K14:M14"/>
    <mergeCell ref="A8:M8"/>
    <mergeCell ref="A9:M9"/>
    <mergeCell ref="A10:M10"/>
    <mergeCell ref="A11:M11"/>
    <mergeCell ref="A13:A15"/>
    <mergeCell ref="B13:B15"/>
    <mergeCell ref="C13:C15"/>
    <mergeCell ref="D13:D15"/>
    <mergeCell ref="E13:M13"/>
    <mergeCell ref="E14:E15"/>
    <mergeCell ref="B17:M17"/>
  </mergeCells>
  <pageMargins left="0.7" right="0.7" top="0.75" bottom="0.75" header="0.3" footer="0.3"/>
  <pageSetup paperSize="9" scale="7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Normal="100" zoomScaleSheetLayoutView="100" workbookViewId="0">
      <selection activeCell="I12" sqref="I12"/>
    </sheetView>
  </sheetViews>
  <sheetFormatPr defaultRowHeight="15.75" x14ac:dyDescent="0.25"/>
  <cols>
    <col min="1" max="1" width="6.625" style="18" customWidth="1"/>
    <col min="2" max="2" width="15.75" style="19" customWidth="1"/>
    <col min="3" max="3" width="62.125" style="19" customWidth="1"/>
    <col min="4" max="5" width="16.375" style="19" customWidth="1"/>
    <col min="6" max="16384" width="9" style="19"/>
  </cols>
  <sheetData>
    <row r="1" spans="1:12" ht="18.75" x14ac:dyDescent="0.25">
      <c r="D1" s="137" t="s">
        <v>202</v>
      </c>
      <c r="E1" s="77"/>
    </row>
    <row r="2" spans="1:12" ht="132.75" customHeight="1" x14ac:dyDescent="0.25">
      <c r="D2" s="197" t="s">
        <v>188</v>
      </c>
      <c r="E2" s="197"/>
    </row>
    <row r="3" spans="1:12" ht="18.75" x14ac:dyDescent="0.25">
      <c r="A3" s="20"/>
    </row>
    <row r="4" spans="1:12" ht="18.75" x14ac:dyDescent="0.25">
      <c r="A4" s="20"/>
    </row>
    <row r="5" spans="1:12" ht="18.75" x14ac:dyDescent="0.25">
      <c r="A5" s="202" t="s">
        <v>0</v>
      </c>
      <c r="B5" s="202"/>
      <c r="C5" s="202"/>
      <c r="D5" s="202"/>
      <c r="E5" s="202"/>
    </row>
    <row r="6" spans="1:12" ht="18.75" x14ac:dyDescent="0.25">
      <c r="A6" s="202" t="s">
        <v>16</v>
      </c>
      <c r="B6" s="202"/>
      <c r="C6" s="202"/>
      <c r="D6" s="202"/>
      <c r="E6" s="202"/>
    </row>
    <row r="7" spans="1:12" ht="18.75" x14ac:dyDescent="0.25">
      <c r="A7" s="202" t="s">
        <v>17</v>
      </c>
      <c r="B7" s="202"/>
      <c r="C7" s="202"/>
      <c r="D7" s="202"/>
      <c r="E7" s="202"/>
    </row>
    <row r="8" spans="1:12" ht="18.75" x14ac:dyDescent="0.25">
      <c r="A8" s="202" t="s">
        <v>18</v>
      </c>
      <c r="B8" s="202"/>
      <c r="C8" s="202"/>
      <c r="D8" s="202"/>
      <c r="E8" s="202"/>
    </row>
    <row r="9" spans="1:12" ht="18.75" x14ac:dyDescent="0.25">
      <c r="A9" s="202" t="s">
        <v>186</v>
      </c>
      <c r="B9" s="202"/>
      <c r="C9" s="202"/>
      <c r="D9" s="202"/>
      <c r="E9" s="202"/>
    </row>
    <row r="10" spans="1:12" ht="18.75" x14ac:dyDescent="0.25">
      <c r="A10" s="20"/>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4">
        <v>1</v>
      </c>
      <c r="B13" s="206" t="s">
        <v>147</v>
      </c>
      <c r="C13" s="207"/>
      <c r="D13" s="207"/>
      <c r="E13" s="208"/>
      <c r="H13" s="212"/>
      <c r="I13" s="212"/>
      <c r="J13" s="212"/>
      <c r="K13" s="212"/>
      <c r="L13" s="212"/>
    </row>
    <row r="14" spans="1:12" ht="48.75" customHeight="1" x14ac:dyDescent="0.25">
      <c r="A14" s="204" t="s">
        <v>3</v>
      </c>
      <c r="B14" s="193" t="s">
        <v>152</v>
      </c>
      <c r="C14" s="194"/>
      <c r="D14" s="194"/>
      <c r="E14" s="195"/>
    </row>
    <row r="15" spans="1:12" ht="26.25" customHeight="1" x14ac:dyDescent="0.25">
      <c r="A15" s="205"/>
      <c r="B15" s="193" t="s">
        <v>196</v>
      </c>
      <c r="C15" s="194"/>
      <c r="D15" s="194"/>
      <c r="E15" s="195"/>
    </row>
    <row r="16" spans="1:12" ht="81.75" customHeight="1" x14ac:dyDescent="0.25">
      <c r="A16" s="2" t="s">
        <v>85</v>
      </c>
      <c r="B16" s="25" t="s">
        <v>158</v>
      </c>
      <c r="C16" s="25" t="s">
        <v>159</v>
      </c>
      <c r="D16" s="25" t="s">
        <v>74</v>
      </c>
      <c r="E16" s="26" t="s">
        <v>88</v>
      </c>
    </row>
    <row r="17" spans="1:5" ht="81" customHeight="1" x14ac:dyDescent="0.25">
      <c r="A17" s="2" t="s">
        <v>151</v>
      </c>
      <c r="B17" s="26" t="s">
        <v>162</v>
      </c>
      <c r="C17" s="26" t="s">
        <v>163</v>
      </c>
      <c r="D17" s="26" t="s">
        <v>74</v>
      </c>
      <c r="E17" s="26" t="s">
        <v>249</v>
      </c>
    </row>
    <row r="18" spans="1:5" ht="76.5" customHeight="1" x14ac:dyDescent="0.25">
      <c r="A18" s="27">
        <v>2</v>
      </c>
      <c r="B18" s="206" t="s">
        <v>239</v>
      </c>
      <c r="C18" s="207"/>
      <c r="D18" s="207"/>
      <c r="E18" s="208"/>
    </row>
    <row r="19" spans="1:5" ht="32.25" customHeight="1" x14ac:dyDescent="0.25">
      <c r="A19" s="204" t="s">
        <v>91</v>
      </c>
      <c r="B19" s="193" t="s">
        <v>164</v>
      </c>
      <c r="C19" s="194"/>
      <c r="D19" s="194"/>
      <c r="E19" s="195"/>
    </row>
    <row r="20" spans="1:5" ht="26.25" customHeight="1" x14ac:dyDescent="0.25">
      <c r="A20" s="205"/>
      <c r="B20" s="193" t="s">
        <v>153</v>
      </c>
      <c r="C20" s="194"/>
      <c r="D20" s="194"/>
      <c r="E20" s="195"/>
    </row>
    <row r="21" spans="1:5" ht="82.5" customHeight="1" x14ac:dyDescent="0.25">
      <c r="A21" s="2" t="s">
        <v>154</v>
      </c>
      <c r="B21" s="26" t="s">
        <v>158</v>
      </c>
      <c r="C21" s="25" t="s">
        <v>160</v>
      </c>
      <c r="D21" s="25" t="s">
        <v>74</v>
      </c>
      <c r="E21" s="26" t="s">
        <v>88</v>
      </c>
    </row>
    <row r="22" spans="1:5" ht="41.25" customHeight="1" x14ac:dyDescent="0.25">
      <c r="A22" s="27">
        <v>3</v>
      </c>
      <c r="B22" s="206" t="s">
        <v>96</v>
      </c>
      <c r="C22" s="207"/>
      <c r="D22" s="207"/>
      <c r="E22" s="208"/>
    </row>
    <row r="23" spans="1:5" ht="33" customHeight="1" x14ac:dyDescent="0.25">
      <c r="A23" s="204" t="s">
        <v>82</v>
      </c>
      <c r="B23" s="193" t="s">
        <v>155</v>
      </c>
      <c r="C23" s="194"/>
      <c r="D23" s="194"/>
      <c r="E23" s="195"/>
    </row>
    <row r="24" spans="1:5" ht="26.25" customHeight="1" x14ac:dyDescent="0.25">
      <c r="A24" s="205"/>
      <c r="B24" s="193" t="s">
        <v>197</v>
      </c>
      <c r="C24" s="194"/>
      <c r="D24" s="194"/>
      <c r="E24" s="195"/>
    </row>
    <row r="25" spans="1:5" ht="81.75" customHeight="1" x14ac:dyDescent="0.25">
      <c r="A25" s="2" t="s">
        <v>86</v>
      </c>
      <c r="B25" s="25" t="s">
        <v>157</v>
      </c>
      <c r="C25" s="25" t="s">
        <v>161</v>
      </c>
      <c r="D25" s="25" t="s">
        <v>74</v>
      </c>
      <c r="E25" s="26" t="s">
        <v>88</v>
      </c>
    </row>
    <row r="26" spans="1:5" ht="75" customHeight="1" x14ac:dyDescent="0.25">
      <c r="A26" s="27">
        <v>4</v>
      </c>
      <c r="B26" s="206" t="s">
        <v>203</v>
      </c>
      <c r="C26" s="207"/>
      <c r="D26" s="207"/>
      <c r="E26" s="208"/>
    </row>
    <row r="27" spans="1:5" ht="51" customHeight="1" x14ac:dyDescent="0.25">
      <c r="A27" s="204" t="s">
        <v>83</v>
      </c>
      <c r="B27" s="209" t="s">
        <v>156</v>
      </c>
      <c r="C27" s="210"/>
      <c r="D27" s="210"/>
      <c r="E27" s="211"/>
    </row>
    <row r="28" spans="1:5" ht="24.75" customHeight="1" x14ac:dyDescent="0.25">
      <c r="A28" s="205"/>
      <c r="B28" s="209" t="s">
        <v>198</v>
      </c>
      <c r="C28" s="210"/>
      <c r="D28" s="210"/>
      <c r="E28" s="211"/>
    </row>
    <row r="29" spans="1:5" ht="119.25" customHeight="1" x14ac:dyDescent="0.25">
      <c r="A29" s="2" t="s">
        <v>87</v>
      </c>
      <c r="B29" s="28" t="s">
        <v>162</v>
      </c>
      <c r="C29" s="26" t="s">
        <v>165</v>
      </c>
      <c r="D29" s="26" t="s">
        <v>74</v>
      </c>
      <c r="E29" s="26" t="s">
        <v>249</v>
      </c>
    </row>
  </sheetData>
  <mergeCells count="23">
    <mergeCell ref="D2:E2"/>
    <mergeCell ref="H13:L13"/>
    <mergeCell ref="B13:E13"/>
    <mergeCell ref="A5:E5"/>
    <mergeCell ref="A6:E6"/>
    <mergeCell ref="A7:E7"/>
    <mergeCell ref="A8:E8"/>
    <mergeCell ref="A9:E9"/>
    <mergeCell ref="A27:A28"/>
    <mergeCell ref="B26:E26"/>
    <mergeCell ref="B27:E27"/>
    <mergeCell ref="B28:E28"/>
    <mergeCell ref="A23:A24"/>
    <mergeCell ref="B22:E22"/>
    <mergeCell ref="B23:E23"/>
    <mergeCell ref="B24:E24"/>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view="pageBreakPreview" topLeftCell="A9" zoomScale="115" zoomScaleNormal="85" zoomScaleSheetLayoutView="115" workbookViewId="0">
      <selection activeCell="M15" sqref="M15"/>
    </sheetView>
  </sheetViews>
  <sheetFormatPr defaultRowHeight="15.75" x14ac:dyDescent="0.25"/>
  <cols>
    <col min="1" max="1" width="4.875" style="18" customWidth="1"/>
    <col min="2" max="2" width="15.75" style="19" customWidth="1"/>
    <col min="3" max="3" width="17.375" style="19" customWidth="1"/>
    <col min="4" max="4" width="24.5" style="19" customWidth="1"/>
    <col min="5" max="5" width="9" style="18"/>
    <col min="6" max="7" width="9" style="19"/>
    <col min="8" max="8" width="8.875" style="19" customWidth="1"/>
    <col min="9" max="9" width="10" style="19" hidden="1" customWidth="1"/>
    <col min="10" max="10" width="12.125" style="19" customWidth="1"/>
    <col min="11" max="11" width="13.875" style="19" customWidth="1"/>
    <col min="12" max="13" width="12.25" style="19" customWidth="1"/>
    <col min="14" max="14" width="14.25" style="19" customWidth="1"/>
    <col min="15" max="16" width="10.875" style="19" bestFit="1" customWidth="1"/>
    <col min="17" max="16384" width="9" style="19"/>
  </cols>
  <sheetData>
    <row r="1" spans="1:16" x14ac:dyDescent="0.25">
      <c r="A1" s="174"/>
      <c r="E1" s="174"/>
    </row>
    <row r="2" spans="1:16" ht="15.75" customHeight="1" x14ac:dyDescent="0.25">
      <c r="I2" s="196" t="s">
        <v>207</v>
      </c>
      <c r="J2" s="196"/>
      <c r="K2" s="196"/>
      <c r="L2" s="196"/>
      <c r="M2" s="196"/>
      <c r="N2" s="196"/>
    </row>
    <row r="3" spans="1:16" ht="73.5" customHeight="1" x14ac:dyDescent="0.25">
      <c r="I3" s="197" t="s">
        <v>187</v>
      </c>
      <c r="J3" s="197"/>
      <c r="K3" s="197"/>
      <c r="L3" s="197"/>
      <c r="M3" s="197"/>
      <c r="N3" s="197"/>
    </row>
    <row r="4" spans="1:16" ht="18.75" x14ac:dyDescent="0.25">
      <c r="A4" s="20"/>
    </row>
    <row r="5" spans="1:16" ht="18.75" x14ac:dyDescent="0.25">
      <c r="A5" s="20"/>
    </row>
    <row r="6" spans="1:16" ht="18.75" x14ac:dyDescent="0.25">
      <c r="A6" s="202" t="s">
        <v>0</v>
      </c>
      <c r="B6" s="202"/>
      <c r="C6" s="202"/>
      <c r="D6" s="202"/>
      <c r="E6" s="202"/>
      <c r="F6" s="202"/>
      <c r="G6" s="202"/>
      <c r="H6" s="202"/>
      <c r="I6" s="202"/>
      <c r="J6" s="202"/>
      <c r="K6" s="202"/>
      <c r="L6" s="202"/>
      <c r="M6" s="202"/>
      <c r="N6" s="202"/>
    </row>
    <row r="7" spans="1:16" ht="18.75" x14ac:dyDescent="0.25">
      <c r="A7" s="202" t="s">
        <v>80</v>
      </c>
      <c r="B7" s="202"/>
      <c r="C7" s="202"/>
      <c r="D7" s="202"/>
      <c r="E7" s="202"/>
      <c r="F7" s="202"/>
      <c r="G7" s="202"/>
      <c r="H7" s="202"/>
      <c r="I7" s="202"/>
      <c r="J7" s="202"/>
      <c r="K7" s="202"/>
      <c r="L7" s="202"/>
      <c r="M7" s="202"/>
      <c r="N7" s="202"/>
    </row>
    <row r="8" spans="1:16" ht="18.75" x14ac:dyDescent="0.25">
      <c r="A8" s="202" t="s">
        <v>81</v>
      </c>
      <c r="B8" s="202"/>
      <c r="C8" s="202"/>
      <c r="D8" s="202"/>
      <c r="E8" s="202"/>
      <c r="F8" s="202"/>
      <c r="G8" s="202"/>
      <c r="H8" s="202"/>
      <c r="I8" s="202"/>
      <c r="J8" s="202"/>
      <c r="K8" s="202"/>
      <c r="L8" s="202"/>
      <c r="M8" s="202"/>
      <c r="N8" s="202"/>
    </row>
    <row r="9" spans="1:16" ht="18.75" x14ac:dyDescent="0.25">
      <c r="A9" s="202" t="s">
        <v>37</v>
      </c>
      <c r="B9" s="202"/>
      <c r="C9" s="202"/>
      <c r="D9" s="202"/>
      <c r="E9" s="202"/>
      <c r="F9" s="202"/>
      <c r="G9" s="202"/>
      <c r="H9" s="202"/>
      <c r="I9" s="202"/>
      <c r="J9" s="202"/>
      <c r="K9" s="202"/>
      <c r="L9" s="202"/>
      <c r="M9" s="202"/>
      <c r="N9" s="202"/>
    </row>
    <row r="10" spans="1:16" ht="18.75" x14ac:dyDescent="0.25">
      <c r="A10" s="20"/>
    </row>
    <row r="11" spans="1:16" ht="18.75" x14ac:dyDescent="0.25">
      <c r="N11" s="33" t="s">
        <v>20</v>
      </c>
    </row>
    <row r="12" spans="1:16" ht="60" customHeight="1" x14ac:dyDescent="0.25">
      <c r="A12" s="198" t="s">
        <v>19</v>
      </c>
      <c r="B12" s="198" t="s">
        <v>34</v>
      </c>
      <c r="C12" s="198" t="s">
        <v>35</v>
      </c>
      <c r="D12" s="198" t="s">
        <v>23</v>
      </c>
      <c r="E12" s="198" t="s">
        <v>24</v>
      </c>
      <c r="F12" s="198"/>
      <c r="G12" s="198"/>
      <c r="H12" s="198"/>
      <c r="I12" s="2" t="s">
        <v>54</v>
      </c>
      <c r="J12" s="173" t="s">
        <v>59</v>
      </c>
      <c r="K12" s="153" t="s">
        <v>247</v>
      </c>
      <c r="L12" s="153" t="s">
        <v>259</v>
      </c>
      <c r="M12" s="125" t="s">
        <v>270</v>
      </c>
      <c r="N12" s="198" t="s">
        <v>25</v>
      </c>
    </row>
    <row r="13" spans="1:16" ht="49.5" customHeight="1" x14ac:dyDescent="0.25">
      <c r="A13" s="198"/>
      <c r="B13" s="198"/>
      <c r="C13" s="198"/>
      <c r="D13" s="198"/>
      <c r="E13" s="2" t="s">
        <v>26</v>
      </c>
      <c r="F13" s="2" t="s">
        <v>27</v>
      </c>
      <c r="G13" s="2" t="s">
        <v>28</v>
      </c>
      <c r="H13" s="2" t="s">
        <v>29</v>
      </c>
      <c r="I13" s="2" t="s">
        <v>30</v>
      </c>
      <c r="J13" s="173" t="s">
        <v>30</v>
      </c>
      <c r="K13" s="2" t="s">
        <v>30</v>
      </c>
      <c r="L13" s="2" t="s">
        <v>30</v>
      </c>
      <c r="M13" s="125" t="s">
        <v>30</v>
      </c>
      <c r="N13" s="198"/>
    </row>
    <row r="14" spans="1:16" x14ac:dyDescent="0.25">
      <c r="A14" s="2">
        <v>1</v>
      </c>
      <c r="B14" s="2">
        <v>2</v>
      </c>
      <c r="C14" s="2">
        <v>3</v>
      </c>
      <c r="D14" s="2">
        <v>4</v>
      </c>
      <c r="E14" s="2">
        <v>5</v>
      </c>
      <c r="F14" s="2">
        <v>6</v>
      </c>
      <c r="G14" s="2">
        <v>7</v>
      </c>
      <c r="H14" s="2">
        <v>8</v>
      </c>
      <c r="I14" s="2">
        <v>9</v>
      </c>
      <c r="J14" s="173">
        <v>10</v>
      </c>
      <c r="K14" s="2">
        <v>11</v>
      </c>
      <c r="L14" s="2">
        <v>12</v>
      </c>
      <c r="M14" s="125">
        <v>12</v>
      </c>
      <c r="N14" s="2">
        <v>13</v>
      </c>
    </row>
    <row r="15" spans="1:16" s="62" customFormat="1" ht="78.75" x14ac:dyDescent="0.25">
      <c r="A15" s="213">
        <v>1</v>
      </c>
      <c r="B15" s="214" t="s">
        <v>40</v>
      </c>
      <c r="C15" s="214" t="s">
        <v>103</v>
      </c>
      <c r="D15" s="60" t="s">
        <v>79</v>
      </c>
      <c r="E15" s="9" t="s">
        <v>31</v>
      </c>
      <c r="F15" s="9" t="s">
        <v>31</v>
      </c>
      <c r="G15" s="9" t="s">
        <v>31</v>
      </c>
      <c r="H15" s="7" t="s">
        <v>31</v>
      </c>
      <c r="I15" s="8">
        <f t="shared" ref="I15:M15" si="0">I17+I18</f>
        <v>80101.874000000011</v>
      </c>
      <c r="J15" s="34">
        <f t="shared" si="0"/>
        <v>104140.03432999999</v>
      </c>
      <c r="K15" s="34">
        <f t="shared" si="0"/>
        <v>112363.643</v>
      </c>
      <c r="L15" s="34">
        <f t="shared" si="0"/>
        <v>92726.642999999996</v>
      </c>
      <c r="M15" s="34">
        <f t="shared" si="0"/>
        <v>89529.442999999999</v>
      </c>
      <c r="N15" s="34">
        <f>N17+N18</f>
        <v>398759.76333000005</v>
      </c>
      <c r="O15" s="61">
        <f>I15-73394.838</f>
        <v>6707.0360000000073</v>
      </c>
      <c r="P15" s="61"/>
    </row>
    <row r="16" spans="1:16" s="62" customFormat="1" x14ac:dyDescent="0.25">
      <c r="A16" s="213"/>
      <c r="B16" s="214"/>
      <c r="C16" s="214"/>
      <c r="D16" s="60" t="s">
        <v>32</v>
      </c>
      <c r="E16" s="9"/>
      <c r="F16" s="9" t="s">
        <v>31</v>
      </c>
      <c r="G16" s="9" t="s">
        <v>31</v>
      </c>
      <c r="H16" s="7" t="s">
        <v>31</v>
      </c>
      <c r="I16" s="8"/>
      <c r="J16" s="8"/>
      <c r="K16" s="8"/>
      <c r="L16" s="8"/>
      <c r="M16" s="8"/>
      <c r="N16" s="8"/>
    </row>
    <row r="17" spans="1:20" s="62" customFormat="1" ht="31.5" x14ac:dyDescent="0.25">
      <c r="A17" s="213"/>
      <c r="B17" s="214"/>
      <c r="C17" s="214"/>
      <c r="D17" s="60" t="s">
        <v>63</v>
      </c>
      <c r="E17" s="9">
        <v>241</v>
      </c>
      <c r="F17" s="9" t="s">
        <v>31</v>
      </c>
      <c r="G17" s="9" t="s">
        <v>31</v>
      </c>
      <c r="H17" s="7" t="s">
        <v>31</v>
      </c>
      <c r="I17" s="8">
        <f>I26</f>
        <v>2007.0360000000001</v>
      </c>
      <c r="J17" s="8">
        <f t="shared" ref="J17:L17" si="1">J26</f>
        <v>1225.34286</v>
      </c>
      <c r="K17" s="8">
        <f t="shared" si="1"/>
        <v>1124.2650000000001</v>
      </c>
      <c r="L17" s="8">
        <f t="shared" si="1"/>
        <v>1124.2650000000001</v>
      </c>
      <c r="M17" s="8">
        <f>M26</f>
        <v>1124.2650000000001</v>
      </c>
      <c r="N17" s="8">
        <f>J17+K17+L17+M17</f>
        <v>4598.1378600000007</v>
      </c>
      <c r="P17" s="61"/>
    </row>
    <row r="18" spans="1:20" s="62" customFormat="1" ht="63" x14ac:dyDescent="0.25">
      <c r="A18" s="213"/>
      <c r="B18" s="214"/>
      <c r="C18" s="214"/>
      <c r="D18" s="60" t="s">
        <v>74</v>
      </c>
      <c r="E18" s="9">
        <v>242</v>
      </c>
      <c r="F18" s="9" t="s">
        <v>31</v>
      </c>
      <c r="G18" s="9" t="s">
        <v>31</v>
      </c>
      <c r="H18" s="7" t="s">
        <v>31</v>
      </c>
      <c r="I18" s="8">
        <f>I19+I25+I27+I30</f>
        <v>78094.838000000003</v>
      </c>
      <c r="J18" s="8">
        <f t="shared" ref="J18:L18" si="2">J19+J25+J27+J30+J35</f>
        <v>102914.69146999999</v>
      </c>
      <c r="K18" s="8">
        <f t="shared" si="2"/>
        <v>111239.378</v>
      </c>
      <c r="L18" s="8">
        <f t="shared" si="2"/>
        <v>91602.377999999997</v>
      </c>
      <c r="M18" s="8">
        <f t="shared" ref="M18" si="3">M19+M25+M27+M30+M35</f>
        <v>88405.178</v>
      </c>
      <c r="N18" s="8">
        <f t="shared" ref="N18:N35" si="4">J18+K18+L18+M18</f>
        <v>394161.62547000003</v>
      </c>
      <c r="O18" s="61"/>
      <c r="P18" s="61"/>
    </row>
    <row r="19" spans="1:20" s="62" customFormat="1" ht="94.5" x14ac:dyDescent="0.25">
      <c r="A19" s="213" t="s">
        <v>3</v>
      </c>
      <c r="B19" s="214" t="s">
        <v>15</v>
      </c>
      <c r="C19" s="214" t="s">
        <v>104</v>
      </c>
      <c r="D19" s="60" t="s">
        <v>36</v>
      </c>
      <c r="E19" s="9"/>
      <c r="F19" s="9" t="s">
        <v>31</v>
      </c>
      <c r="G19" s="9" t="s">
        <v>31</v>
      </c>
      <c r="H19" s="7" t="s">
        <v>31</v>
      </c>
      <c r="I19" s="8">
        <f>I21</f>
        <v>29876.628000000001</v>
      </c>
      <c r="J19" s="34">
        <f t="shared" ref="J19:L19" si="5">J21</f>
        <v>24951.24</v>
      </c>
      <c r="K19" s="34">
        <f t="shared" si="5"/>
        <v>34227.245000000003</v>
      </c>
      <c r="L19" s="34">
        <f t="shared" si="5"/>
        <v>14727.245000000001</v>
      </c>
      <c r="M19" s="34">
        <f>M21</f>
        <v>14727.245000000001</v>
      </c>
      <c r="N19" s="34">
        <f t="shared" si="4"/>
        <v>88632.974999999991</v>
      </c>
    </row>
    <row r="20" spans="1:20" s="62" customFormat="1" x14ac:dyDescent="0.25">
      <c r="A20" s="213"/>
      <c r="B20" s="214"/>
      <c r="C20" s="214"/>
      <c r="D20" s="60" t="s">
        <v>32</v>
      </c>
      <c r="E20" s="9"/>
      <c r="F20" s="9" t="s">
        <v>31</v>
      </c>
      <c r="G20" s="9" t="s">
        <v>31</v>
      </c>
      <c r="H20" s="7" t="s">
        <v>31</v>
      </c>
      <c r="I20" s="8"/>
      <c r="J20" s="8"/>
      <c r="K20" s="8"/>
      <c r="L20" s="8"/>
      <c r="M20" s="8"/>
      <c r="N20" s="8">
        <f t="shared" si="4"/>
        <v>0</v>
      </c>
    </row>
    <row r="21" spans="1:20" s="62" customFormat="1" ht="63" x14ac:dyDescent="0.25">
      <c r="A21" s="213"/>
      <c r="B21" s="214"/>
      <c r="C21" s="214"/>
      <c r="D21" s="60" t="s">
        <v>74</v>
      </c>
      <c r="E21" s="9">
        <f>E18</f>
        <v>242</v>
      </c>
      <c r="F21" s="9" t="s">
        <v>31</v>
      </c>
      <c r="G21" s="9" t="s">
        <v>31</v>
      </c>
      <c r="H21" s="7" t="s">
        <v>31</v>
      </c>
      <c r="I21" s="63">
        <f>28876.128+1500-499.5</f>
        <v>29876.628000000001</v>
      </c>
      <c r="J21" s="8">
        <f>'пр 7 к МП'!I22</f>
        <v>24951.24</v>
      </c>
      <c r="K21" s="8">
        <f>'пр 7 к МП'!J22</f>
        <v>34227.245000000003</v>
      </c>
      <c r="L21" s="8">
        <f>'пр 7 к МП'!K22</f>
        <v>14727.245000000001</v>
      </c>
      <c r="M21" s="8">
        <f>'пр 7 к МП'!L22</f>
        <v>14727.245000000001</v>
      </c>
      <c r="N21" s="8">
        <f t="shared" si="4"/>
        <v>88632.974999999991</v>
      </c>
    </row>
    <row r="22" spans="1:20" s="62" customFormat="1" x14ac:dyDescent="0.25">
      <c r="A22" s="213"/>
      <c r="B22" s="214"/>
      <c r="C22" s="214"/>
      <c r="D22" s="60"/>
      <c r="E22" s="9"/>
      <c r="F22" s="9" t="s">
        <v>31</v>
      </c>
      <c r="G22" s="9" t="s">
        <v>31</v>
      </c>
      <c r="H22" s="7" t="s">
        <v>31</v>
      </c>
      <c r="I22" s="8"/>
      <c r="J22" s="8"/>
      <c r="K22" s="8"/>
      <c r="L22" s="8"/>
      <c r="M22" s="8"/>
      <c r="N22" s="8">
        <f t="shared" si="4"/>
        <v>0</v>
      </c>
    </row>
    <row r="23" spans="1:20" s="62" customFormat="1" ht="31.5" x14ac:dyDescent="0.25">
      <c r="A23" s="213" t="s">
        <v>66</v>
      </c>
      <c r="B23" s="214" t="s">
        <v>71</v>
      </c>
      <c r="C23" s="214" t="s">
        <v>105</v>
      </c>
      <c r="D23" s="60" t="s">
        <v>33</v>
      </c>
      <c r="E23" s="9"/>
      <c r="F23" s="9" t="s">
        <v>31</v>
      </c>
      <c r="G23" s="9" t="s">
        <v>31</v>
      </c>
      <c r="H23" s="7" t="s">
        <v>31</v>
      </c>
      <c r="I23" s="8">
        <f>I25+I26</f>
        <v>2358.2910000000002</v>
      </c>
      <c r="J23" s="34">
        <f t="shared" ref="J23:L23" si="6">J25+J26</f>
        <v>1617.6603299999999</v>
      </c>
      <c r="K23" s="34">
        <f t="shared" si="6"/>
        <v>1475.52</v>
      </c>
      <c r="L23" s="34">
        <f t="shared" si="6"/>
        <v>1475.52</v>
      </c>
      <c r="M23" s="34">
        <f>M25+M26</f>
        <v>1475.52</v>
      </c>
      <c r="N23" s="34">
        <f t="shared" si="4"/>
        <v>6044.2203300000001</v>
      </c>
    </row>
    <row r="24" spans="1:20" s="62" customFormat="1" x14ac:dyDescent="0.25">
      <c r="A24" s="213"/>
      <c r="B24" s="214"/>
      <c r="C24" s="214"/>
      <c r="D24" s="60" t="s">
        <v>32</v>
      </c>
      <c r="E24" s="9"/>
      <c r="F24" s="9" t="s">
        <v>31</v>
      </c>
      <c r="G24" s="9" t="s">
        <v>31</v>
      </c>
      <c r="H24" s="7" t="s">
        <v>31</v>
      </c>
      <c r="I24" s="8"/>
      <c r="J24" s="8"/>
      <c r="K24" s="64"/>
      <c r="L24" s="8"/>
      <c r="M24" s="8"/>
      <c r="N24" s="8">
        <f t="shared" si="4"/>
        <v>0</v>
      </c>
    </row>
    <row r="25" spans="1:20" s="62" customFormat="1" ht="63" x14ac:dyDescent="0.25">
      <c r="A25" s="213"/>
      <c r="B25" s="214"/>
      <c r="C25" s="214"/>
      <c r="D25" s="60" t="s">
        <v>74</v>
      </c>
      <c r="E25" s="9">
        <v>242</v>
      </c>
      <c r="F25" s="9"/>
      <c r="G25" s="9"/>
      <c r="H25" s="7"/>
      <c r="I25" s="65">
        <v>351.255</v>
      </c>
      <c r="J25" s="65">
        <f>'пр 7 к МП'!I33</f>
        <v>392.31747000000001</v>
      </c>
      <c r="K25" s="65">
        <f>'пр 7 к МП'!J33</f>
        <v>351.255</v>
      </c>
      <c r="L25" s="65">
        <f>'пр 7 к МП'!K33</f>
        <v>351.255</v>
      </c>
      <c r="M25" s="65">
        <f>'пр 7 к МП'!L33</f>
        <v>351.255</v>
      </c>
      <c r="N25" s="8">
        <f t="shared" si="4"/>
        <v>1446.0824700000003</v>
      </c>
    </row>
    <row r="26" spans="1:20" s="62" customFormat="1" ht="31.5" x14ac:dyDescent="0.25">
      <c r="A26" s="213"/>
      <c r="B26" s="214"/>
      <c r="C26" s="214"/>
      <c r="D26" s="60" t="s">
        <v>63</v>
      </c>
      <c r="E26" s="9">
        <f>E17</f>
        <v>241</v>
      </c>
      <c r="F26" s="9" t="s">
        <v>31</v>
      </c>
      <c r="G26" s="9" t="s">
        <v>31</v>
      </c>
      <c r="H26" s="7" t="s">
        <v>31</v>
      </c>
      <c r="I26" s="65">
        <v>2007.0360000000001</v>
      </c>
      <c r="J26" s="65">
        <f>'пр 7 к МП'!I34</f>
        <v>1225.34286</v>
      </c>
      <c r="K26" s="65">
        <f>'пр 7 к МП'!J34</f>
        <v>1124.2650000000001</v>
      </c>
      <c r="L26" s="65">
        <f>'пр 7 к МП'!K34</f>
        <v>1124.2650000000001</v>
      </c>
      <c r="M26" s="65">
        <f>'пр 7 к МП'!L34</f>
        <v>1124.2650000000001</v>
      </c>
      <c r="N26" s="8">
        <f t="shared" si="4"/>
        <v>4598.1378600000007</v>
      </c>
    </row>
    <row r="27" spans="1:20" s="62" customFormat="1" ht="31.5" customHeight="1" x14ac:dyDescent="0.25">
      <c r="A27" s="213" t="s">
        <v>68</v>
      </c>
      <c r="B27" s="214" t="s">
        <v>72</v>
      </c>
      <c r="C27" s="214" t="s">
        <v>97</v>
      </c>
      <c r="D27" s="60" t="s">
        <v>33</v>
      </c>
      <c r="E27" s="9"/>
      <c r="F27" s="9" t="s">
        <v>31</v>
      </c>
      <c r="G27" s="9" t="s">
        <v>31</v>
      </c>
      <c r="H27" s="7" t="s">
        <v>31</v>
      </c>
      <c r="I27" s="8">
        <f>I29</f>
        <v>400</v>
      </c>
      <c r="J27" s="34">
        <f t="shared" ref="J27:M27" si="7">J29</f>
        <v>400</v>
      </c>
      <c r="K27" s="34">
        <f t="shared" si="7"/>
        <v>400</v>
      </c>
      <c r="L27" s="34">
        <f t="shared" si="7"/>
        <v>400</v>
      </c>
      <c r="M27" s="34">
        <f t="shared" si="7"/>
        <v>400</v>
      </c>
      <c r="N27" s="34">
        <f t="shared" si="4"/>
        <v>1600</v>
      </c>
    </row>
    <row r="28" spans="1:20" s="62" customFormat="1" x14ac:dyDescent="0.25">
      <c r="A28" s="213"/>
      <c r="B28" s="214"/>
      <c r="C28" s="214"/>
      <c r="D28" s="60" t="s">
        <v>32</v>
      </c>
      <c r="E28" s="9"/>
      <c r="F28" s="9" t="s">
        <v>31</v>
      </c>
      <c r="G28" s="9" t="s">
        <v>31</v>
      </c>
      <c r="H28" s="7" t="s">
        <v>31</v>
      </c>
      <c r="I28" s="8"/>
      <c r="J28" s="8"/>
      <c r="K28" s="8"/>
      <c r="L28" s="8"/>
      <c r="M28" s="8"/>
      <c r="N28" s="8">
        <f t="shared" si="4"/>
        <v>0</v>
      </c>
    </row>
    <row r="29" spans="1:20" s="62" customFormat="1" ht="63" x14ac:dyDescent="0.25">
      <c r="A29" s="213"/>
      <c r="B29" s="214"/>
      <c r="C29" s="214"/>
      <c r="D29" s="60" t="s">
        <v>74</v>
      </c>
      <c r="E29" s="9">
        <v>242</v>
      </c>
      <c r="F29" s="9" t="s">
        <v>31</v>
      </c>
      <c r="G29" s="9" t="s">
        <v>31</v>
      </c>
      <c r="H29" s="7" t="s">
        <v>31</v>
      </c>
      <c r="I29" s="8">
        <v>400</v>
      </c>
      <c r="J29" s="8">
        <v>400</v>
      </c>
      <c r="K29" s="8">
        <v>400</v>
      </c>
      <c r="L29" s="8">
        <v>400</v>
      </c>
      <c r="M29" s="8">
        <v>400</v>
      </c>
      <c r="N29" s="8">
        <f t="shared" si="4"/>
        <v>1600</v>
      </c>
    </row>
    <row r="30" spans="1:20" s="68" customFormat="1" ht="102" customHeight="1" x14ac:dyDescent="0.25">
      <c r="A30" s="66" t="s">
        <v>68</v>
      </c>
      <c r="B30" s="67" t="s">
        <v>73</v>
      </c>
      <c r="C30" s="67" t="s">
        <v>106</v>
      </c>
      <c r="D30" s="60" t="s">
        <v>33</v>
      </c>
      <c r="E30" s="9"/>
      <c r="F30" s="9" t="s">
        <v>31</v>
      </c>
      <c r="G30" s="9" t="s">
        <v>31</v>
      </c>
      <c r="H30" s="7" t="s">
        <v>31</v>
      </c>
      <c r="I30" s="8">
        <f>I32</f>
        <v>47466.955000000002</v>
      </c>
      <c r="J30" s="34">
        <f t="shared" ref="J30:L30" si="8">J32</f>
        <v>76627.508999999991</v>
      </c>
      <c r="K30" s="34">
        <f t="shared" si="8"/>
        <v>75717.252999999997</v>
      </c>
      <c r="L30" s="34">
        <f t="shared" si="8"/>
        <v>75580.252999999997</v>
      </c>
      <c r="M30" s="34">
        <f>M32</f>
        <v>72383.053</v>
      </c>
      <c r="N30" s="34">
        <f t="shared" si="4"/>
        <v>300308.06799999997</v>
      </c>
      <c r="T30" s="69"/>
    </row>
    <row r="31" spans="1:20" s="68" customFormat="1" ht="27" customHeight="1" x14ac:dyDescent="0.25">
      <c r="A31" s="66"/>
      <c r="B31" s="67"/>
      <c r="C31" s="67"/>
      <c r="D31" s="60" t="s">
        <v>32</v>
      </c>
      <c r="E31" s="9"/>
      <c r="F31" s="9" t="s">
        <v>31</v>
      </c>
      <c r="G31" s="9" t="s">
        <v>31</v>
      </c>
      <c r="H31" s="7" t="s">
        <v>31</v>
      </c>
      <c r="I31" s="8"/>
      <c r="J31" s="8"/>
      <c r="K31" s="8"/>
      <c r="L31" s="8"/>
      <c r="M31" s="8"/>
      <c r="N31" s="8">
        <f t="shared" si="4"/>
        <v>0</v>
      </c>
    </row>
    <row r="32" spans="1:20" s="62" customFormat="1" ht="63" x14ac:dyDescent="0.25">
      <c r="A32" s="66"/>
      <c r="B32" s="67"/>
      <c r="C32" s="67"/>
      <c r="D32" s="60" t="s">
        <v>74</v>
      </c>
      <c r="E32" s="9">
        <v>242</v>
      </c>
      <c r="F32" s="9" t="s">
        <v>31</v>
      </c>
      <c r="G32" s="9" t="s">
        <v>31</v>
      </c>
      <c r="H32" s="7" t="s">
        <v>31</v>
      </c>
      <c r="I32" s="8">
        <f>46967.455+499.5</f>
        <v>47466.955000000002</v>
      </c>
      <c r="J32" s="8">
        <f>'пр 7 к МП'!I43</f>
        <v>76627.508999999991</v>
      </c>
      <c r="K32" s="8">
        <f>'пр 7 к МП'!J43</f>
        <v>75717.252999999997</v>
      </c>
      <c r="L32" s="8">
        <f>'пр 7 к МП'!K43</f>
        <v>75580.252999999997</v>
      </c>
      <c r="M32" s="8">
        <f>'пр 7 к МП'!L43</f>
        <v>72383.053</v>
      </c>
      <c r="N32" s="8">
        <f t="shared" si="4"/>
        <v>300308.06799999997</v>
      </c>
    </row>
    <row r="33" spans="1:14" s="62" customFormat="1" ht="31.5" x14ac:dyDescent="0.25">
      <c r="A33" s="167" t="s">
        <v>69</v>
      </c>
      <c r="B33" s="168" t="s">
        <v>261</v>
      </c>
      <c r="C33" s="168" t="s">
        <v>260</v>
      </c>
      <c r="D33" s="60" t="s">
        <v>33</v>
      </c>
      <c r="E33" s="9"/>
      <c r="F33" s="9" t="s">
        <v>31</v>
      </c>
      <c r="G33" s="9" t="s">
        <v>31</v>
      </c>
      <c r="H33" s="7" t="s">
        <v>31</v>
      </c>
      <c r="I33" s="8">
        <f>I35</f>
        <v>47466.955000000002</v>
      </c>
      <c r="J33" s="34">
        <f t="shared" ref="J33:L33" si="9">J35</f>
        <v>543.625</v>
      </c>
      <c r="K33" s="34">
        <f t="shared" si="9"/>
        <v>543.625</v>
      </c>
      <c r="L33" s="34">
        <f t="shared" si="9"/>
        <v>543.625</v>
      </c>
      <c r="M33" s="34">
        <f>M35</f>
        <v>543.625</v>
      </c>
      <c r="N33" s="34">
        <f t="shared" si="4"/>
        <v>2174.5</v>
      </c>
    </row>
    <row r="34" spans="1:14" x14ac:dyDescent="0.25">
      <c r="A34" s="167"/>
      <c r="B34" s="168"/>
      <c r="C34" s="168"/>
      <c r="D34" s="60" t="s">
        <v>32</v>
      </c>
      <c r="E34" s="9"/>
      <c r="F34" s="9" t="s">
        <v>31</v>
      </c>
      <c r="G34" s="9" t="s">
        <v>31</v>
      </c>
      <c r="H34" s="7" t="s">
        <v>31</v>
      </c>
      <c r="I34" s="8"/>
      <c r="J34" s="8"/>
      <c r="K34" s="8"/>
      <c r="L34" s="8"/>
      <c r="M34" s="8"/>
      <c r="N34" s="8">
        <f t="shared" si="4"/>
        <v>0</v>
      </c>
    </row>
    <row r="35" spans="1:14" ht="63" x14ac:dyDescent="0.25">
      <c r="A35" s="178"/>
      <c r="B35" s="179"/>
      <c r="C35" s="179"/>
      <c r="D35" s="60" t="s">
        <v>74</v>
      </c>
      <c r="E35" s="9">
        <v>242</v>
      </c>
      <c r="F35" s="9" t="s">
        <v>31</v>
      </c>
      <c r="G35" s="9" t="s">
        <v>31</v>
      </c>
      <c r="H35" s="7" t="s">
        <v>31</v>
      </c>
      <c r="I35" s="8">
        <f>46967.455+499.5</f>
        <v>47466.955000000002</v>
      </c>
      <c r="J35" s="8">
        <f>'пр 7 к МП'!I50</f>
        <v>543.625</v>
      </c>
      <c r="K35" s="8">
        <f>'пр 7 к МП'!J50</f>
        <v>543.625</v>
      </c>
      <c r="L35" s="8">
        <f>'пр 7 к МП'!K50</f>
        <v>543.625</v>
      </c>
      <c r="M35" s="8">
        <f>'пр 7 к МП'!L50</f>
        <v>543.625</v>
      </c>
      <c r="N35" s="8">
        <f t="shared" si="4"/>
        <v>2174.5</v>
      </c>
    </row>
  </sheetData>
  <mergeCells count="24">
    <mergeCell ref="I3:N3"/>
    <mergeCell ref="I2:N2"/>
    <mergeCell ref="N12:N13"/>
    <mergeCell ref="A12:A13"/>
    <mergeCell ref="B12:B13"/>
    <mergeCell ref="C12:C13"/>
    <mergeCell ref="D12:D13"/>
    <mergeCell ref="E12:H12"/>
    <mergeCell ref="A6:N6"/>
    <mergeCell ref="A27:A29"/>
    <mergeCell ref="B27:B29"/>
    <mergeCell ref="C27:C29"/>
    <mergeCell ref="A15:A18"/>
    <mergeCell ref="A7:N7"/>
    <mergeCell ref="A8:N8"/>
    <mergeCell ref="A9:N9"/>
    <mergeCell ref="A23:A26"/>
    <mergeCell ref="B23:B26"/>
    <mergeCell ref="C23:C26"/>
    <mergeCell ref="B15:B18"/>
    <mergeCell ref="C15:C18"/>
    <mergeCell ref="A19:A22"/>
    <mergeCell ref="B19:B22"/>
    <mergeCell ref="C19:C22"/>
  </mergeCells>
  <pageMargins left="0.78740157480314965" right="0.78740157480314965" top="1.1811023622047245" bottom="0.3937007874015748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view="pageBreakPreview" topLeftCell="A10" zoomScaleNormal="100" zoomScaleSheetLayoutView="100" workbookViewId="0">
      <selection activeCell="L19" sqref="L19:L20"/>
    </sheetView>
  </sheetViews>
  <sheetFormatPr defaultRowHeight="18.75" outlineLevelCol="1" x14ac:dyDescent="0.3"/>
  <cols>
    <col min="1" max="1" width="5.375" style="29" customWidth="1"/>
    <col min="2" max="2" width="20.625" style="30" customWidth="1"/>
    <col min="3" max="3" width="22.25" style="30" customWidth="1"/>
    <col min="4" max="4" width="26.5" style="30" customWidth="1"/>
    <col min="5" max="5" width="12.625" style="30" hidden="1" customWidth="1" outlineLevel="1"/>
    <col min="6" max="6" width="13.5" style="30" hidden="1" customWidth="1" outlineLevel="1"/>
    <col min="7" max="7" width="14.5" style="30" hidden="1" customWidth="1" outlineLevel="1"/>
    <col min="8" max="8" width="15.375" style="30" hidden="1" customWidth="1"/>
    <col min="9" max="9" width="15.375" style="30" customWidth="1"/>
    <col min="10" max="10" width="15.25" style="30" customWidth="1"/>
    <col min="11" max="11" width="13.375" style="30" bestFit="1" customWidth="1"/>
    <col min="12" max="12" width="13.375" style="30" customWidth="1"/>
    <col min="13" max="13" width="18.125" style="30" bestFit="1" customWidth="1"/>
    <col min="14" max="14" width="9" style="30"/>
    <col min="15" max="15" width="20.375" style="31" customWidth="1"/>
    <col min="16" max="16384" width="9" style="30"/>
  </cols>
  <sheetData>
    <row r="1" spans="1:19" x14ac:dyDescent="0.3">
      <c r="K1" s="77" t="s">
        <v>204</v>
      </c>
      <c r="L1" s="77"/>
      <c r="M1" s="77"/>
    </row>
    <row r="2" spans="1:19" ht="99" customHeight="1" x14ac:dyDescent="0.3">
      <c r="K2" s="197" t="s">
        <v>255</v>
      </c>
      <c r="L2" s="197"/>
      <c r="M2" s="197"/>
    </row>
    <row r="3" spans="1:19" ht="23.25" customHeight="1" x14ac:dyDescent="0.3">
      <c r="J3" s="32"/>
      <c r="K3" s="32"/>
      <c r="L3" s="124"/>
      <c r="M3" s="32"/>
    </row>
    <row r="4" spans="1:19" x14ac:dyDescent="0.3">
      <c r="A4" s="20"/>
    </row>
    <row r="5" spans="1:19" x14ac:dyDescent="0.3">
      <c r="A5" s="202" t="s">
        <v>0</v>
      </c>
      <c r="B5" s="202"/>
      <c r="C5" s="202"/>
      <c r="D5" s="202"/>
      <c r="E5" s="202"/>
      <c r="F5" s="202"/>
      <c r="G5" s="202"/>
      <c r="H5" s="202"/>
      <c r="I5" s="202"/>
      <c r="J5" s="202"/>
      <c r="K5" s="202"/>
      <c r="L5" s="202"/>
      <c r="M5" s="202"/>
    </row>
    <row r="6" spans="1:19" x14ac:dyDescent="0.3">
      <c r="A6" s="202" t="s">
        <v>42</v>
      </c>
      <c r="B6" s="202"/>
      <c r="C6" s="202"/>
      <c r="D6" s="202"/>
      <c r="E6" s="202"/>
      <c r="F6" s="202"/>
      <c r="G6" s="202"/>
      <c r="H6" s="202"/>
      <c r="I6" s="202"/>
      <c r="J6" s="202"/>
      <c r="K6" s="202"/>
      <c r="L6" s="202"/>
      <c r="M6" s="202"/>
    </row>
    <row r="7" spans="1:19" x14ac:dyDescent="0.3">
      <c r="A7" s="202" t="s">
        <v>43</v>
      </c>
      <c r="B7" s="202"/>
      <c r="C7" s="202"/>
      <c r="D7" s="202"/>
      <c r="E7" s="202"/>
      <c r="F7" s="202"/>
      <c r="G7" s="202"/>
      <c r="H7" s="202"/>
      <c r="I7" s="202"/>
      <c r="J7" s="202"/>
      <c r="K7" s="202"/>
      <c r="L7" s="202"/>
      <c r="M7" s="202"/>
    </row>
    <row r="8" spans="1:19" x14ac:dyDescent="0.3">
      <c r="A8" s="202" t="s">
        <v>44</v>
      </c>
      <c r="B8" s="202"/>
      <c r="C8" s="202"/>
      <c r="D8" s="202"/>
      <c r="E8" s="202"/>
      <c r="F8" s="202"/>
      <c r="G8" s="202"/>
      <c r="H8" s="202"/>
      <c r="I8" s="202"/>
      <c r="J8" s="202"/>
      <c r="K8" s="202"/>
      <c r="L8" s="202"/>
      <c r="M8" s="202"/>
    </row>
    <row r="9" spans="1:19" x14ac:dyDescent="0.3">
      <c r="A9" s="202" t="s">
        <v>45</v>
      </c>
      <c r="B9" s="202"/>
      <c r="C9" s="202"/>
      <c r="D9" s="202"/>
      <c r="E9" s="202"/>
      <c r="F9" s="202"/>
      <c r="G9" s="202"/>
      <c r="H9" s="202"/>
      <c r="I9" s="202"/>
      <c r="J9" s="202"/>
      <c r="K9" s="202"/>
      <c r="L9" s="202"/>
      <c r="M9" s="202"/>
    </row>
    <row r="10" spans="1:19" x14ac:dyDescent="0.3">
      <c r="A10" s="202" t="s">
        <v>46</v>
      </c>
      <c r="B10" s="202"/>
      <c r="C10" s="202"/>
      <c r="D10" s="202"/>
      <c r="E10" s="202"/>
      <c r="F10" s="202"/>
      <c r="G10" s="202"/>
      <c r="H10" s="202"/>
      <c r="I10" s="202"/>
      <c r="J10" s="202"/>
      <c r="K10" s="202"/>
      <c r="L10" s="202"/>
      <c r="M10" s="202"/>
    </row>
    <row r="11" spans="1:19" x14ac:dyDescent="0.3">
      <c r="M11" s="33" t="s">
        <v>20</v>
      </c>
    </row>
    <row r="12" spans="1:19" ht="58.5" customHeight="1" x14ac:dyDescent="0.3">
      <c r="A12" s="198" t="s">
        <v>19</v>
      </c>
      <c r="B12" s="198" t="s">
        <v>34</v>
      </c>
      <c r="C12" s="198" t="s">
        <v>35</v>
      </c>
      <c r="D12" s="198" t="s">
        <v>39</v>
      </c>
      <c r="E12" s="2">
        <v>2014</v>
      </c>
      <c r="F12" s="2">
        <v>2015</v>
      </c>
      <c r="G12" s="2">
        <v>2016</v>
      </c>
      <c r="H12" s="2" t="s">
        <v>54</v>
      </c>
      <c r="I12" s="189" t="s">
        <v>59</v>
      </c>
      <c r="J12" s="189" t="s">
        <v>247</v>
      </c>
      <c r="K12" s="189" t="s">
        <v>259</v>
      </c>
      <c r="L12" s="125">
        <v>2023</v>
      </c>
      <c r="M12" s="198" t="s">
        <v>25</v>
      </c>
    </row>
    <row r="13" spans="1:19" x14ac:dyDescent="0.3">
      <c r="A13" s="198"/>
      <c r="B13" s="198"/>
      <c r="C13" s="198"/>
      <c r="D13" s="198"/>
      <c r="E13" s="2"/>
      <c r="F13" s="2"/>
      <c r="G13" s="2"/>
      <c r="H13" s="2" t="s">
        <v>30</v>
      </c>
      <c r="I13" s="189" t="s">
        <v>30</v>
      </c>
      <c r="J13" s="189" t="s">
        <v>30</v>
      </c>
      <c r="K13" s="189" t="s">
        <v>30</v>
      </c>
      <c r="L13" s="125" t="s">
        <v>30</v>
      </c>
      <c r="M13" s="198"/>
    </row>
    <row r="14" spans="1:19" s="132" customFormat="1" ht="15" x14ac:dyDescent="0.25">
      <c r="A14" s="131">
        <v>1</v>
      </c>
      <c r="B14" s="131">
        <v>2</v>
      </c>
      <c r="C14" s="131">
        <v>3</v>
      </c>
      <c r="D14" s="131">
        <v>4</v>
      </c>
      <c r="E14" s="131">
        <v>5</v>
      </c>
      <c r="F14" s="131">
        <v>6</v>
      </c>
      <c r="G14" s="131">
        <v>7</v>
      </c>
      <c r="H14" s="131">
        <v>8</v>
      </c>
      <c r="I14" s="131">
        <v>6</v>
      </c>
      <c r="J14" s="131">
        <v>7</v>
      </c>
      <c r="K14" s="131">
        <v>8</v>
      </c>
      <c r="L14" s="131">
        <v>8</v>
      </c>
      <c r="M14" s="131">
        <v>9</v>
      </c>
      <c r="O14" s="133"/>
      <c r="S14" s="134"/>
    </row>
    <row r="15" spans="1:19" x14ac:dyDescent="0.3">
      <c r="A15" s="215">
        <v>1</v>
      </c>
      <c r="B15" s="216" t="s">
        <v>40</v>
      </c>
      <c r="C15" s="216" t="str">
        <f>'пр 6 к МП'!C15</f>
        <v>Обеспечение комфортной среды проживания на территории населенных пунктов Туруханского района</v>
      </c>
      <c r="D15" s="10" t="s">
        <v>38</v>
      </c>
      <c r="E15" s="34">
        <f t="shared" ref="E15:F15" si="0">E22+E29+E36+E43</f>
        <v>55973.534</v>
      </c>
      <c r="F15" s="34">
        <f t="shared" si="0"/>
        <v>52681.934999999998</v>
      </c>
      <c r="G15" s="34">
        <f>G17+G18+G19+G20+G21</f>
        <v>63052.94283</v>
      </c>
      <c r="H15" s="34">
        <f>H22+H29+H36+H43</f>
        <v>80101.874000000011</v>
      </c>
      <c r="I15" s="34">
        <f>I22+I29+I36+I43+I50</f>
        <v>104140.03432999999</v>
      </c>
      <c r="J15" s="34">
        <f t="shared" ref="J15:K15" si="1">J22+J29+J36+J43+J50</f>
        <v>112363.643</v>
      </c>
      <c r="K15" s="34">
        <f t="shared" si="1"/>
        <v>92726.642999999996</v>
      </c>
      <c r="L15" s="34">
        <f t="shared" ref="L15" si="2">L22+L29+L36+L43+L50</f>
        <v>89529.442999999999</v>
      </c>
      <c r="M15" s="34">
        <f>I15+J15+K15+L15</f>
        <v>398759.76332999999</v>
      </c>
    </row>
    <row r="16" spans="1:19" x14ac:dyDescent="0.3">
      <c r="A16" s="215"/>
      <c r="B16" s="216"/>
      <c r="C16" s="216"/>
      <c r="D16" s="10" t="s">
        <v>21</v>
      </c>
      <c r="E16" s="8"/>
      <c r="F16" s="8"/>
      <c r="G16" s="8"/>
      <c r="H16" s="8"/>
      <c r="I16" s="8"/>
      <c r="J16" s="8"/>
      <c r="K16" s="8"/>
      <c r="L16" s="8"/>
      <c r="M16" s="8">
        <f t="shared" ref="M16:M56" si="3">I16+J16+K16+L16</f>
        <v>0</v>
      </c>
    </row>
    <row r="17" spans="1:13" x14ac:dyDescent="0.3">
      <c r="A17" s="215"/>
      <c r="B17" s="216"/>
      <c r="C17" s="216"/>
      <c r="D17" s="35" t="s">
        <v>76</v>
      </c>
      <c r="E17" s="8">
        <f t="shared" ref="E17:G17" si="4">E24+E31+E38+E45</f>
        <v>171</v>
      </c>
      <c r="F17" s="8">
        <f t="shared" si="4"/>
        <v>196.83</v>
      </c>
      <c r="G17" s="8">
        <f t="shared" si="4"/>
        <v>1582.75</v>
      </c>
      <c r="H17" s="8">
        <f t="shared" ref="H17:K18" si="5">H24+H31+H38+H45</f>
        <v>1416.8</v>
      </c>
      <c r="I17" s="8">
        <f t="shared" si="5"/>
        <v>3334.2</v>
      </c>
      <c r="J17" s="8">
        <f t="shared" si="5"/>
        <v>3334.2</v>
      </c>
      <c r="K17" s="8">
        <f t="shared" si="5"/>
        <v>3197.2</v>
      </c>
      <c r="L17" s="8">
        <f t="shared" ref="L17" si="6">L24+L31+L38+L45</f>
        <v>0</v>
      </c>
      <c r="M17" s="8">
        <f t="shared" si="3"/>
        <v>9865.5999999999985</v>
      </c>
    </row>
    <row r="18" spans="1:13" x14ac:dyDescent="0.3">
      <c r="A18" s="215"/>
      <c r="B18" s="216"/>
      <c r="C18" s="216"/>
      <c r="D18" s="10" t="s">
        <v>77</v>
      </c>
      <c r="E18" s="8">
        <f t="shared" ref="E18:G18" si="7">E25+E32+E39+E46</f>
        <v>14748.9</v>
      </c>
      <c r="F18" s="8">
        <f t="shared" si="7"/>
        <v>15715.7</v>
      </c>
      <c r="G18" s="8">
        <f t="shared" si="7"/>
        <v>16374</v>
      </c>
      <c r="H18" s="8">
        <f t="shared" si="5"/>
        <v>15555.1</v>
      </c>
      <c r="I18" s="8">
        <f t="shared" ref="I18" si="8">I25+I32+I39+I46</f>
        <v>31819.89</v>
      </c>
      <c r="J18" s="8">
        <f>J25+J32+J39+J46</f>
        <v>32569.1</v>
      </c>
      <c r="K18" s="8">
        <f>K25+K32+K39+K46</f>
        <v>32569.1</v>
      </c>
      <c r="L18" s="8">
        <f>L25+L32+L39+L46</f>
        <v>32569.1</v>
      </c>
      <c r="M18" s="8">
        <f t="shared" si="3"/>
        <v>129527.19</v>
      </c>
    </row>
    <row r="19" spans="1:13" x14ac:dyDescent="0.3">
      <c r="A19" s="215"/>
      <c r="B19" s="216"/>
      <c r="C19" s="216"/>
      <c r="D19" s="10" t="s">
        <v>41</v>
      </c>
      <c r="E19" s="8">
        <f t="shared" ref="E19:F19" si="9">E26+E33+E40+E47</f>
        <v>41053.633999999998</v>
      </c>
      <c r="F19" s="8">
        <f t="shared" si="9"/>
        <v>36769.404999999999</v>
      </c>
      <c r="G19" s="8">
        <f>G26+G33+G40+G47</f>
        <v>44796.19283</v>
      </c>
      <c r="H19" s="8">
        <f>H26+H33+H40+H47</f>
        <v>59923.718000000001</v>
      </c>
      <c r="I19" s="8">
        <f>I26+I33+I40+I47+I54</f>
        <v>67760.601470000009</v>
      </c>
      <c r="J19" s="8">
        <f t="shared" ref="J19:K19" si="10">J26+J33+J40+J47+J54</f>
        <v>75336.078000000009</v>
      </c>
      <c r="K19" s="8">
        <f t="shared" si="10"/>
        <v>55836.078000000001</v>
      </c>
      <c r="L19" s="8">
        <f t="shared" ref="L19" si="11">L26+L33+L40+L47+L54</f>
        <v>55836.078000000001</v>
      </c>
      <c r="M19" s="8">
        <f t="shared" si="3"/>
        <v>254768.83547000005</v>
      </c>
    </row>
    <row r="20" spans="1:13" ht="48" x14ac:dyDescent="0.3">
      <c r="A20" s="215"/>
      <c r="B20" s="216"/>
      <c r="C20" s="216"/>
      <c r="D20" s="36" t="s">
        <v>78</v>
      </c>
      <c r="E20" s="8">
        <f t="shared" ref="E20:G20" si="12">E27+E34+E41+E48</f>
        <v>0</v>
      </c>
      <c r="F20" s="8">
        <f t="shared" si="12"/>
        <v>0</v>
      </c>
      <c r="G20" s="8">
        <f t="shared" si="12"/>
        <v>0</v>
      </c>
      <c r="H20" s="8">
        <f t="shared" ref="H20:L20" si="13">H27+H34+H41+H48</f>
        <v>1206.2560000000001</v>
      </c>
      <c r="I20" s="8">
        <f t="shared" ref="I20:K20" si="14">I27+I34+I41+I48</f>
        <v>1225.34286</v>
      </c>
      <c r="J20" s="8">
        <f t="shared" si="14"/>
        <v>1124.2650000000001</v>
      </c>
      <c r="K20" s="8">
        <f t="shared" si="14"/>
        <v>1124.2650000000001</v>
      </c>
      <c r="L20" s="8">
        <f t="shared" si="13"/>
        <v>1124.2650000000001</v>
      </c>
      <c r="M20" s="8">
        <f t="shared" si="3"/>
        <v>4598.1378600000007</v>
      </c>
    </row>
    <row r="21" spans="1:13" x14ac:dyDescent="0.3">
      <c r="A21" s="215"/>
      <c r="B21" s="216"/>
      <c r="C21" s="216"/>
      <c r="D21" s="10" t="s">
        <v>22</v>
      </c>
      <c r="E21" s="8">
        <v>0</v>
      </c>
      <c r="F21" s="8">
        <f t="shared" ref="F21" si="15">F28+F35+F42+F49</f>
        <v>0</v>
      </c>
      <c r="G21" s="8">
        <f>G28+G35+G42+G49</f>
        <v>300</v>
      </c>
      <c r="H21" s="8">
        <v>2000</v>
      </c>
      <c r="I21" s="8">
        <f t="shared" ref="I21:K21" si="16">I28+I35+I42+I49</f>
        <v>0</v>
      </c>
      <c r="J21" s="8">
        <f t="shared" si="16"/>
        <v>0</v>
      </c>
      <c r="K21" s="8">
        <f t="shared" si="16"/>
        <v>0</v>
      </c>
      <c r="L21" s="8">
        <f t="shared" ref="L21" si="17">L28+L35+L42+L49</f>
        <v>0</v>
      </c>
      <c r="M21" s="8">
        <f t="shared" si="3"/>
        <v>0</v>
      </c>
    </row>
    <row r="22" spans="1:13" x14ac:dyDescent="0.3">
      <c r="A22" s="37" t="s">
        <v>3</v>
      </c>
      <c r="B22" s="217" t="s">
        <v>15</v>
      </c>
      <c r="C22" s="217" t="str">
        <f>'пр 6 к МП'!C19</f>
        <v>Благоустройство сельских населенных пунктов</v>
      </c>
      <c r="D22" s="10" t="s">
        <v>38</v>
      </c>
      <c r="E22" s="38">
        <f t="shared" ref="E22:F22" si="18">SUM(E24:E28)</f>
        <v>8319.1129999999994</v>
      </c>
      <c r="F22" s="38">
        <f t="shared" si="18"/>
        <v>5818.875</v>
      </c>
      <c r="G22" s="38">
        <f>G26+G28</f>
        <v>9795.4276200000004</v>
      </c>
      <c r="H22" s="34">
        <f>SUM(H24:H28)</f>
        <v>29876.628000000001</v>
      </c>
      <c r="I22" s="34">
        <f t="shared" ref="I22" si="19">SUM(I24:I28)</f>
        <v>24951.24</v>
      </c>
      <c r="J22" s="34">
        <f>SUM(J24:J28)</f>
        <v>34227.245000000003</v>
      </c>
      <c r="K22" s="34">
        <f>SUM(K24:K28)</f>
        <v>14727.245000000001</v>
      </c>
      <c r="L22" s="34">
        <f>SUM(L24:L28)</f>
        <v>14727.245000000001</v>
      </c>
      <c r="M22" s="34">
        <f t="shared" si="3"/>
        <v>88632.974999999991</v>
      </c>
    </row>
    <row r="23" spans="1:13" x14ac:dyDescent="0.3">
      <c r="A23" s="39"/>
      <c r="B23" s="218"/>
      <c r="C23" s="218"/>
      <c r="D23" s="10" t="s">
        <v>21</v>
      </c>
      <c r="E23" s="38"/>
      <c r="F23" s="38"/>
      <c r="G23" s="38"/>
      <c r="H23" s="8"/>
      <c r="I23" s="8"/>
      <c r="J23" s="8"/>
      <c r="K23" s="8"/>
      <c r="L23" s="8"/>
      <c r="M23" s="8">
        <f t="shared" si="3"/>
        <v>0</v>
      </c>
    </row>
    <row r="24" spans="1:13" x14ac:dyDescent="0.3">
      <c r="A24" s="39"/>
      <c r="B24" s="218"/>
      <c r="C24" s="218"/>
      <c r="D24" s="35" t="s">
        <v>76</v>
      </c>
      <c r="E24" s="38"/>
      <c r="F24" s="38"/>
      <c r="G24" s="38"/>
      <c r="H24" s="8"/>
      <c r="I24" s="8"/>
      <c r="J24" s="8"/>
      <c r="K24" s="8"/>
      <c r="L24" s="8"/>
      <c r="M24" s="8">
        <f t="shared" si="3"/>
        <v>0</v>
      </c>
    </row>
    <row r="25" spans="1:13" x14ac:dyDescent="0.3">
      <c r="A25" s="39"/>
      <c r="B25" s="218"/>
      <c r="C25" s="218"/>
      <c r="D25" s="10" t="s">
        <v>77</v>
      </c>
      <c r="E25" s="38"/>
      <c r="F25" s="38"/>
      <c r="G25" s="38"/>
      <c r="H25" s="8"/>
      <c r="I25" s="8"/>
      <c r="J25" s="8"/>
      <c r="K25" s="8"/>
      <c r="L25" s="8"/>
      <c r="M25" s="8">
        <f t="shared" si="3"/>
        <v>0</v>
      </c>
    </row>
    <row r="26" spans="1:13" x14ac:dyDescent="0.3">
      <c r="A26" s="39"/>
      <c r="B26" s="218"/>
      <c r="C26" s="218"/>
      <c r="D26" s="10" t="s">
        <v>41</v>
      </c>
      <c r="E26" s="38">
        <v>8319.1129999999994</v>
      </c>
      <c r="F26" s="38">
        <v>5818.875</v>
      </c>
      <c r="G26" s="38">
        <v>9495.4276200000004</v>
      </c>
      <c r="H26" s="8">
        <v>27876.628000000001</v>
      </c>
      <c r="I26" s="8">
        <v>24951.24</v>
      </c>
      <c r="J26" s="8">
        <v>34227.245000000003</v>
      </c>
      <c r="K26" s="8">
        <v>14727.245000000001</v>
      </c>
      <c r="L26" s="8">
        <v>14727.245000000001</v>
      </c>
      <c r="M26" s="8">
        <f>I26+J26+K26+L26</f>
        <v>88632.974999999991</v>
      </c>
    </row>
    <row r="27" spans="1:13" ht="48" x14ac:dyDescent="0.3">
      <c r="A27" s="39"/>
      <c r="B27" s="218"/>
      <c r="C27" s="218"/>
      <c r="D27" s="36" t="s">
        <v>78</v>
      </c>
      <c r="E27" s="40"/>
      <c r="F27" s="40"/>
      <c r="G27" s="40"/>
      <c r="H27" s="8"/>
      <c r="I27" s="8"/>
      <c r="J27" s="8"/>
      <c r="K27" s="8"/>
      <c r="L27" s="8"/>
      <c r="M27" s="8">
        <f t="shared" si="3"/>
        <v>0</v>
      </c>
    </row>
    <row r="28" spans="1:13" x14ac:dyDescent="0.3">
      <c r="A28" s="41"/>
      <c r="B28" s="219"/>
      <c r="C28" s="219"/>
      <c r="D28" s="10" t="s">
        <v>22</v>
      </c>
      <c r="E28" s="38"/>
      <c r="F28" s="38"/>
      <c r="G28" s="38">
        <v>300</v>
      </c>
      <c r="H28" s="8">
        <v>2000</v>
      </c>
      <c r="I28" s="8"/>
      <c r="J28" s="8"/>
      <c r="K28" s="8"/>
      <c r="L28" s="8"/>
      <c r="M28" s="8">
        <f t="shared" si="3"/>
        <v>0</v>
      </c>
    </row>
    <row r="29" spans="1:13" x14ac:dyDescent="0.3">
      <c r="A29" s="215" t="s">
        <v>66</v>
      </c>
      <c r="B29" s="216" t="s">
        <v>71</v>
      </c>
      <c r="C29" s="216" t="str">
        <f>'пр 6 к МП'!C23</f>
        <v>Оказание содействия занятости населения</v>
      </c>
      <c r="D29" s="10" t="s">
        <v>38</v>
      </c>
      <c r="E29" s="42">
        <f t="shared" ref="E29:G29" si="20">SUM(E31:E35)</f>
        <v>1458.7950000000001</v>
      </c>
      <c r="F29" s="42">
        <f t="shared" si="20"/>
        <v>1506.84</v>
      </c>
      <c r="G29" s="42">
        <f t="shared" si="20"/>
        <v>1450.6023399999999</v>
      </c>
      <c r="H29" s="34">
        <f>H31+H32+H33+H34+H35</f>
        <v>2358.2910000000002</v>
      </c>
      <c r="I29" s="34">
        <f t="shared" ref="I29:K29" si="21">SUM(I31:I35)</f>
        <v>1617.6603299999999</v>
      </c>
      <c r="J29" s="34">
        <f t="shared" si="21"/>
        <v>1475.52</v>
      </c>
      <c r="K29" s="34">
        <f t="shared" si="21"/>
        <v>1475.52</v>
      </c>
      <c r="L29" s="34">
        <f t="shared" ref="L29" si="22">SUM(L31:L35)</f>
        <v>1475.52</v>
      </c>
      <c r="M29" s="34">
        <f t="shared" si="3"/>
        <v>6044.2203300000001</v>
      </c>
    </row>
    <row r="30" spans="1:13" x14ac:dyDescent="0.3">
      <c r="A30" s="215"/>
      <c r="B30" s="216"/>
      <c r="C30" s="216"/>
      <c r="D30" s="10" t="s">
        <v>21</v>
      </c>
      <c r="E30" s="42"/>
      <c r="F30" s="42"/>
      <c r="G30" s="42"/>
      <c r="H30" s="8"/>
      <c r="I30" s="8"/>
      <c r="J30" s="8"/>
      <c r="K30" s="8"/>
      <c r="L30" s="8"/>
      <c r="M30" s="8">
        <f t="shared" si="3"/>
        <v>0</v>
      </c>
    </row>
    <row r="31" spans="1:13" x14ac:dyDescent="0.3">
      <c r="A31" s="215"/>
      <c r="B31" s="216"/>
      <c r="C31" s="216"/>
      <c r="D31" s="35" t="s">
        <v>76</v>
      </c>
      <c r="E31" s="43"/>
      <c r="F31" s="43"/>
      <c r="G31" s="43"/>
      <c r="H31" s="8"/>
      <c r="I31" s="8"/>
      <c r="J31" s="8"/>
      <c r="K31" s="8"/>
      <c r="L31" s="8"/>
      <c r="M31" s="8">
        <f t="shared" si="3"/>
        <v>0</v>
      </c>
    </row>
    <row r="32" spans="1:13" x14ac:dyDescent="0.3">
      <c r="A32" s="215"/>
      <c r="B32" s="216"/>
      <c r="C32" s="216"/>
      <c r="D32" s="10" t="s">
        <v>77</v>
      </c>
      <c r="E32" s="42"/>
      <c r="F32" s="42"/>
      <c r="G32" s="42"/>
      <c r="H32" s="8"/>
      <c r="I32" s="8"/>
      <c r="J32" s="8"/>
      <c r="K32" s="8"/>
      <c r="L32" s="8"/>
      <c r="M32" s="8">
        <f t="shared" si="3"/>
        <v>0</v>
      </c>
    </row>
    <row r="33" spans="1:17" x14ac:dyDescent="0.3">
      <c r="A33" s="215"/>
      <c r="B33" s="216"/>
      <c r="C33" s="216"/>
      <c r="D33" s="10" t="s">
        <v>41</v>
      </c>
      <c r="E33" s="42">
        <v>1458.7950000000001</v>
      </c>
      <c r="F33" s="42">
        <v>1506.84</v>
      </c>
      <c r="G33" s="42">
        <v>1450.6023399999999</v>
      </c>
      <c r="H33" s="8">
        <f>351.255+800.78</f>
        <v>1152.0349999999999</v>
      </c>
      <c r="I33" s="8">
        <f>351.255+41.06247</f>
        <v>392.31747000000001</v>
      </c>
      <c r="J33" s="8">
        <v>351.255</v>
      </c>
      <c r="K33" s="8">
        <v>351.255</v>
      </c>
      <c r="L33" s="8">
        <v>351.255</v>
      </c>
      <c r="M33" s="8">
        <f t="shared" si="3"/>
        <v>1446.0824700000003</v>
      </c>
      <c r="Q33" s="30">
        <v>1206256</v>
      </c>
    </row>
    <row r="34" spans="1:17" ht="48" x14ac:dyDescent="0.3">
      <c r="A34" s="215"/>
      <c r="B34" s="216"/>
      <c r="C34" s="216"/>
      <c r="D34" s="36" t="s">
        <v>78</v>
      </c>
      <c r="E34" s="44"/>
      <c r="F34" s="44"/>
      <c r="G34" s="44"/>
      <c r="H34" s="8">
        <f>2007.036-800.78</f>
        <v>1206.2560000000001</v>
      </c>
      <c r="I34" s="8">
        <f>1124.265+101.07686+0.001</f>
        <v>1225.34286</v>
      </c>
      <c r="J34" s="8">
        <v>1124.2650000000001</v>
      </c>
      <c r="K34" s="8">
        <v>1124.2650000000001</v>
      </c>
      <c r="L34" s="8">
        <v>1124.2650000000001</v>
      </c>
      <c r="M34" s="8">
        <f t="shared" si="3"/>
        <v>4598.1378600000007</v>
      </c>
    </row>
    <row r="35" spans="1:17" x14ac:dyDescent="0.3">
      <c r="A35" s="215"/>
      <c r="B35" s="216"/>
      <c r="C35" s="216"/>
      <c r="D35" s="10" t="s">
        <v>22</v>
      </c>
      <c r="E35" s="42"/>
      <c r="F35" s="42"/>
      <c r="G35" s="42"/>
      <c r="H35" s="8"/>
      <c r="I35" s="8"/>
      <c r="J35" s="8"/>
      <c r="K35" s="8"/>
      <c r="L35" s="8"/>
      <c r="M35" s="8">
        <f t="shared" si="3"/>
        <v>0</v>
      </c>
    </row>
    <row r="36" spans="1:17" s="48" customFormat="1" ht="47.25" x14ac:dyDescent="0.3">
      <c r="A36" s="37" t="s">
        <v>68</v>
      </c>
      <c r="B36" s="45" t="s">
        <v>72</v>
      </c>
      <c r="C36" s="45" t="str">
        <f>'пр 6 к МП'!C27</f>
        <v>Обеспечение населения Туруханского района печным отоплением</v>
      </c>
      <c r="D36" s="10" t="s">
        <v>38</v>
      </c>
      <c r="E36" s="42">
        <f t="shared" ref="E36:L36" si="23">E40</f>
        <v>3000</v>
      </c>
      <c r="F36" s="42">
        <f t="shared" si="23"/>
        <v>0</v>
      </c>
      <c r="G36" s="42">
        <f t="shared" si="23"/>
        <v>374.101</v>
      </c>
      <c r="H36" s="34">
        <f t="shared" si="23"/>
        <v>400</v>
      </c>
      <c r="I36" s="34">
        <f t="shared" ref="I36:K36" si="24">I40</f>
        <v>400</v>
      </c>
      <c r="J36" s="34">
        <f t="shared" si="24"/>
        <v>400</v>
      </c>
      <c r="K36" s="34">
        <f t="shared" si="24"/>
        <v>400</v>
      </c>
      <c r="L36" s="34">
        <f t="shared" si="23"/>
        <v>400</v>
      </c>
      <c r="M36" s="34">
        <f t="shared" si="3"/>
        <v>1600</v>
      </c>
      <c r="N36" s="46"/>
      <c r="O36" s="47"/>
    </row>
    <row r="37" spans="1:17" s="48" customFormat="1" x14ac:dyDescent="0.3">
      <c r="A37" s="39"/>
      <c r="B37" s="49"/>
      <c r="C37" s="50"/>
      <c r="D37" s="10" t="s">
        <v>21</v>
      </c>
      <c r="E37" s="42"/>
      <c r="F37" s="42"/>
      <c r="G37" s="42" t="s">
        <v>107</v>
      </c>
      <c r="H37" s="8"/>
      <c r="I37" s="8"/>
      <c r="J37" s="8"/>
      <c r="K37" s="8"/>
      <c r="L37" s="8"/>
      <c r="M37" s="8">
        <f t="shared" si="3"/>
        <v>0</v>
      </c>
      <c r="O37" s="47"/>
    </row>
    <row r="38" spans="1:17" s="48" customFormat="1" x14ac:dyDescent="0.3">
      <c r="A38" s="39"/>
      <c r="B38" s="49"/>
      <c r="C38" s="50"/>
      <c r="D38" s="35" t="s">
        <v>76</v>
      </c>
      <c r="E38" s="43"/>
      <c r="F38" s="43"/>
      <c r="G38" s="43"/>
      <c r="H38" s="8"/>
      <c r="I38" s="8"/>
      <c r="J38" s="8"/>
      <c r="K38" s="8"/>
      <c r="L38" s="8"/>
      <c r="M38" s="8">
        <f t="shared" si="3"/>
        <v>0</v>
      </c>
      <c r="O38" s="47"/>
    </row>
    <row r="39" spans="1:17" s="48" customFormat="1" x14ac:dyDescent="0.3">
      <c r="A39" s="39"/>
      <c r="B39" s="49"/>
      <c r="C39" s="50"/>
      <c r="D39" s="10" t="s">
        <v>77</v>
      </c>
      <c r="E39" s="42"/>
      <c r="F39" s="42"/>
      <c r="G39" s="42"/>
      <c r="H39" s="8"/>
      <c r="I39" s="8"/>
      <c r="J39" s="8"/>
      <c r="K39" s="8"/>
      <c r="L39" s="8"/>
      <c r="M39" s="8">
        <f t="shared" si="3"/>
        <v>0</v>
      </c>
      <c r="O39" s="47"/>
    </row>
    <row r="40" spans="1:17" s="48" customFormat="1" x14ac:dyDescent="0.3">
      <c r="A40" s="41"/>
      <c r="B40" s="51"/>
      <c r="C40" s="52"/>
      <c r="D40" s="10" t="s">
        <v>41</v>
      </c>
      <c r="E40" s="42">
        <v>3000</v>
      </c>
      <c r="F40" s="42">
        <v>0</v>
      </c>
      <c r="G40" s="42">
        <v>374.101</v>
      </c>
      <c r="H40" s="8">
        <v>400</v>
      </c>
      <c r="I40" s="8">
        <v>400</v>
      </c>
      <c r="J40" s="8">
        <v>400</v>
      </c>
      <c r="K40" s="8">
        <v>400</v>
      </c>
      <c r="L40" s="8">
        <v>400</v>
      </c>
      <c r="M40" s="8">
        <f t="shared" si="3"/>
        <v>1600</v>
      </c>
      <c r="O40" s="47"/>
    </row>
    <row r="41" spans="1:17" s="48" customFormat="1" ht="48" x14ac:dyDescent="0.3">
      <c r="A41" s="39"/>
      <c r="B41" s="45"/>
      <c r="C41" s="49"/>
      <c r="D41" s="36" t="s">
        <v>78</v>
      </c>
      <c r="E41" s="44"/>
      <c r="F41" s="44"/>
      <c r="G41" s="44"/>
      <c r="H41" s="8"/>
      <c r="I41" s="8"/>
      <c r="J41" s="8"/>
      <c r="K41" s="8"/>
      <c r="L41" s="8"/>
      <c r="M41" s="8">
        <f t="shared" si="3"/>
        <v>0</v>
      </c>
      <c r="O41" s="47"/>
    </row>
    <row r="42" spans="1:17" s="48" customFormat="1" x14ac:dyDescent="0.3">
      <c r="A42" s="41"/>
      <c r="B42" s="51"/>
      <c r="C42" s="51"/>
      <c r="D42" s="10" t="s">
        <v>22</v>
      </c>
      <c r="E42" s="42"/>
      <c r="F42" s="42"/>
      <c r="G42" s="42"/>
      <c r="H42" s="8"/>
      <c r="I42" s="8"/>
      <c r="J42" s="8"/>
      <c r="K42" s="8"/>
      <c r="L42" s="8"/>
      <c r="M42" s="8">
        <f t="shared" si="3"/>
        <v>0</v>
      </c>
      <c r="O42" s="47"/>
    </row>
    <row r="43" spans="1:17" x14ac:dyDescent="0.3">
      <c r="A43" s="215" t="s">
        <v>69</v>
      </c>
      <c r="B43" s="216" t="s">
        <v>73</v>
      </c>
      <c r="C43" s="216" t="str">
        <f>'пр 6 к МП'!C30</f>
        <v>Обеспечение условий реализации программы и прочие мероприятия</v>
      </c>
      <c r="D43" s="10" t="s">
        <v>38</v>
      </c>
      <c r="E43" s="42">
        <f t="shared" ref="E43:L43" si="25">E45+E46+E47</f>
        <v>43195.625999999997</v>
      </c>
      <c r="F43" s="42">
        <f t="shared" si="25"/>
        <v>45356.22</v>
      </c>
      <c r="G43" s="42">
        <f t="shared" si="25"/>
        <v>51432.811869999998</v>
      </c>
      <c r="H43" s="34">
        <f>H45+H46+H47</f>
        <v>47466.955000000002</v>
      </c>
      <c r="I43" s="34">
        <f t="shared" ref="I43:K43" si="26">I45+I46+I47</f>
        <v>76627.508999999991</v>
      </c>
      <c r="J43" s="34">
        <f t="shared" si="26"/>
        <v>75717.252999999997</v>
      </c>
      <c r="K43" s="34">
        <f t="shared" si="26"/>
        <v>75580.252999999997</v>
      </c>
      <c r="L43" s="34">
        <f t="shared" si="25"/>
        <v>72383.053</v>
      </c>
      <c r="M43" s="34">
        <f t="shared" si="3"/>
        <v>300308.06799999997</v>
      </c>
    </row>
    <row r="44" spans="1:17" x14ac:dyDescent="0.3">
      <c r="A44" s="215"/>
      <c r="B44" s="216"/>
      <c r="C44" s="216"/>
      <c r="D44" s="10" t="s">
        <v>21</v>
      </c>
      <c r="E44" s="42"/>
      <c r="F44" s="42"/>
      <c r="G44" s="42"/>
      <c r="H44" s="8"/>
      <c r="I44" s="8"/>
      <c r="J44" s="8"/>
      <c r="K44" s="8"/>
      <c r="L44" s="8"/>
      <c r="M44" s="8">
        <f t="shared" si="3"/>
        <v>0</v>
      </c>
    </row>
    <row r="45" spans="1:17" x14ac:dyDescent="0.3">
      <c r="A45" s="215"/>
      <c r="B45" s="216"/>
      <c r="C45" s="216"/>
      <c r="D45" s="35" t="s">
        <v>76</v>
      </c>
      <c r="E45" s="43">
        <v>171</v>
      </c>
      <c r="F45" s="43">
        <v>196.83</v>
      </c>
      <c r="G45" s="43">
        <v>1582.75</v>
      </c>
      <c r="H45" s="8">
        <v>1416.8</v>
      </c>
      <c r="I45" s="8">
        <v>3334.2</v>
      </c>
      <c r="J45" s="8">
        <v>3334.2</v>
      </c>
      <c r="K45" s="8">
        <v>3197.2</v>
      </c>
      <c r="L45" s="8">
        <v>0</v>
      </c>
      <c r="M45" s="8">
        <f t="shared" si="3"/>
        <v>9865.5999999999985</v>
      </c>
    </row>
    <row r="46" spans="1:17" x14ac:dyDescent="0.3">
      <c r="A46" s="215"/>
      <c r="B46" s="216"/>
      <c r="C46" s="216"/>
      <c r="D46" s="10" t="s">
        <v>77</v>
      </c>
      <c r="E46" s="42">
        <v>14748.9</v>
      </c>
      <c r="F46" s="42">
        <v>15715.7</v>
      </c>
      <c r="G46" s="42">
        <v>16374</v>
      </c>
      <c r="H46" s="8">
        <f>15555.1</f>
        <v>15555.1</v>
      </c>
      <c r="I46" s="8">
        <v>31819.89</v>
      </c>
      <c r="J46" s="8">
        <v>32569.1</v>
      </c>
      <c r="K46" s="8">
        <v>32569.1</v>
      </c>
      <c r="L46" s="8">
        <v>32569.1</v>
      </c>
      <c r="M46" s="8">
        <f t="shared" si="3"/>
        <v>129527.19</v>
      </c>
    </row>
    <row r="47" spans="1:17" x14ac:dyDescent="0.3">
      <c r="A47" s="215"/>
      <c r="B47" s="216"/>
      <c r="C47" s="216"/>
      <c r="D47" s="10" t="s">
        <v>41</v>
      </c>
      <c r="E47" s="42">
        <v>28275.725999999999</v>
      </c>
      <c r="F47" s="42">
        <v>29443.69</v>
      </c>
      <c r="G47" s="42">
        <v>33476.061869999998</v>
      </c>
      <c r="H47" s="8">
        <v>30495.055</v>
      </c>
      <c r="I47" s="8">
        <v>41473.419000000002</v>
      </c>
      <c r="J47" s="8">
        <v>39813.953000000001</v>
      </c>
      <c r="K47" s="8">
        <v>39813.953000000001</v>
      </c>
      <c r="L47" s="8">
        <v>39813.953000000001</v>
      </c>
      <c r="M47" s="8">
        <f t="shared" si="3"/>
        <v>160915.27800000002</v>
      </c>
    </row>
    <row r="48" spans="1:17" ht="48" x14ac:dyDescent="0.3">
      <c r="A48" s="215"/>
      <c r="B48" s="216"/>
      <c r="C48" s="216"/>
      <c r="D48" s="36" t="s">
        <v>78</v>
      </c>
      <c r="E48" s="44"/>
      <c r="F48" s="44"/>
      <c r="G48" s="44"/>
      <c r="H48" s="8"/>
      <c r="I48" s="8"/>
      <c r="J48" s="8"/>
      <c r="K48" s="8"/>
      <c r="L48" s="8"/>
      <c r="M48" s="8">
        <f t="shared" si="3"/>
        <v>0</v>
      </c>
    </row>
    <row r="49" spans="1:13" x14ac:dyDescent="0.3">
      <c r="A49" s="215"/>
      <c r="B49" s="216"/>
      <c r="C49" s="216"/>
      <c r="D49" s="10" t="s">
        <v>22</v>
      </c>
      <c r="E49" s="42"/>
      <c r="F49" s="42"/>
      <c r="G49" s="42"/>
      <c r="H49" s="8"/>
      <c r="I49" s="8"/>
      <c r="J49" s="8"/>
      <c r="K49" s="8"/>
      <c r="L49" s="8"/>
      <c r="M49" s="8">
        <f t="shared" si="3"/>
        <v>0</v>
      </c>
    </row>
    <row r="50" spans="1:13" ht="18.75" customHeight="1" x14ac:dyDescent="0.3">
      <c r="A50" s="215" t="s">
        <v>173</v>
      </c>
      <c r="B50" s="216" t="s">
        <v>261</v>
      </c>
      <c r="C50" s="216" t="s">
        <v>260</v>
      </c>
      <c r="D50" s="166" t="s">
        <v>38</v>
      </c>
      <c r="E50" s="42">
        <f t="shared" ref="E50:G50" si="27">E52+E53+E54</f>
        <v>43195.625999999997</v>
      </c>
      <c r="F50" s="42">
        <f t="shared" si="27"/>
        <v>45356.22</v>
      </c>
      <c r="G50" s="42">
        <f t="shared" si="27"/>
        <v>51432.811869999998</v>
      </c>
      <c r="H50" s="34">
        <f>H52+H53+H54</f>
        <v>47466.955000000002</v>
      </c>
      <c r="I50" s="34">
        <f t="shared" ref="I50:K50" si="28">I52+I53+I54</f>
        <v>543.625</v>
      </c>
      <c r="J50" s="34">
        <f t="shared" si="28"/>
        <v>543.625</v>
      </c>
      <c r="K50" s="34">
        <f t="shared" si="28"/>
        <v>543.625</v>
      </c>
      <c r="L50" s="34">
        <f t="shared" ref="L50" si="29">L52+L53+L54</f>
        <v>543.625</v>
      </c>
      <c r="M50" s="34">
        <f t="shared" si="3"/>
        <v>2174.5</v>
      </c>
    </row>
    <row r="51" spans="1:13" x14ac:dyDescent="0.3">
      <c r="A51" s="215"/>
      <c r="B51" s="216"/>
      <c r="C51" s="216"/>
      <c r="D51" s="166" t="s">
        <v>21</v>
      </c>
      <c r="E51" s="42"/>
      <c r="F51" s="42"/>
      <c r="G51" s="42"/>
      <c r="H51" s="8"/>
      <c r="I51" s="8"/>
      <c r="J51" s="8"/>
      <c r="K51" s="8"/>
      <c r="L51" s="8"/>
      <c r="M51" s="8">
        <f t="shared" si="3"/>
        <v>0</v>
      </c>
    </row>
    <row r="52" spans="1:13" x14ac:dyDescent="0.3">
      <c r="A52" s="215"/>
      <c r="B52" s="216"/>
      <c r="C52" s="216"/>
      <c r="D52" s="35" t="s">
        <v>76</v>
      </c>
      <c r="E52" s="43">
        <v>171</v>
      </c>
      <c r="F52" s="43">
        <v>196.83</v>
      </c>
      <c r="G52" s="43">
        <v>1582.75</v>
      </c>
      <c r="H52" s="8">
        <v>1416.8</v>
      </c>
      <c r="I52" s="8"/>
      <c r="J52" s="8"/>
      <c r="K52" s="8"/>
      <c r="L52" s="8"/>
      <c r="M52" s="8">
        <f t="shared" si="3"/>
        <v>0</v>
      </c>
    </row>
    <row r="53" spans="1:13" x14ac:dyDescent="0.3">
      <c r="A53" s="215"/>
      <c r="B53" s="216"/>
      <c r="C53" s="216"/>
      <c r="D53" s="166" t="s">
        <v>77</v>
      </c>
      <c r="E53" s="42">
        <v>14748.9</v>
      </c>
      <c r="F53" s="42">
        <v>15715.7</v>
      </c>
      <c r="G53" s="42">
        <v>16374</v>
      </c>
      <c r="H53" s="8">
        <f>15555.1</f>
        <v>15555.1</v>
      </c>
      <c r="I53" s="8"/>
      <c r="J53" s="8"/>
      <c r="K53" s="8"/>
      <c r="L53" s="8"/>
      <c r="M53" s="8">
        <f t="shared" si="3"/>
        <v>0</v>
      </c>
    </row>
    <row r="54" spans="1:13" x14ac:dyDescent="0.3">
      <c r="A54" s="215"/>
      <c r="B54" s="216"/>
      <c r="C54" s="216"/>
      <c r="D54" s="166" t="s">
        <v>41</v>
      </c>
      <c r="E54" s="42">
        <v>28275.725999999999</v>
      </c>
      <c r="F54" s="42">
        <v>29443.69</v>
      </c>
      <c r="G54" s="42">
        <v>33476.061869999998</v>
      </c>
      <c r="H54" s="8">
        <v>30495.055</v>
      </c>
      <c r="I54" s="8">
        <v>543.625</v>
      </c>
      <c r="J54" s="8">
        <v>543.625</v>
      </c>
      <c r="K54" s="8">
        <v>543.625</v>
      </c>
      <c r="L54" s="8">
        <v>543.625</v>
      </c>
      <c r="M54" s="8">
        <f t="shared" si="3"/>
        <v>2174.5</v>
      </c>
    </row>
    <row r="55" spans="1:13" ht="48" x14ac:dyDescent="0.3">
      <c r="A55" s="215"/>
      <c r="B55" s="216"/>
      <c r="C55" s="216"/>
      <c r="D55" s="36" t="s">
        <v>78</v>
      </c>
      <c r="E55" s="44"/>
      <c r="F55" s="44"/>
      <c r="G55" s="44"/>
      <c r="H55" s="8"/>
      <c r="I55" s="8"/>
      <c r="J55" s="8"/>
      <c r="K55" s="8"/>
      <c r="L55" s="8"/>
      <c r="M55" s="8">
        <f t="shared" si="3"/>
        <v>0</v>
      </c>
    </row>
    <row r="56" spans="1:13" x14ac:dyDescent="0.3">
      <c r="A56" s="215"/>
      <c r="B56" s="216"/>
      <c r="C56" s="216"/>
      <c r="D56" s="166" t="s">
        <v>22</v>
      </c>
      <c r="E56" s="42"/>
      <c r="F56" s="42"/>
      <c r="G56" s="42"/>
      <c r="H56" s="8"/>
      <c r="I56" s="8"/>
      <c r="J56" s="8"/>
      <c r="K56" s="8"/>
      <c r="L56" s="8"/>
      <c r="M56" s="8">
        <f t="shared" si="3"/>
        <v>0</v>
      </c>
    </row>
  </sheetData>
  <mergeCells count="26">
    <mergeCell ref="A9:M9"/>
    <mergeCell ref="B22:B28"/>
    <mergeCell ref="C22:C28"/>
    <mergeCell ref="A12:A13"/>
    <mergeCell ref="B12:B13"/>
    <mergeCell ref="C12:C13"/>
    <mergeCell ref="D12:D13"/>
    <mergeCell ref="A10:M10"/>
    <mergeCell ref="A5:M5"/>
    <mergeCell ref="A6:M6"/>
    <mergeCell ref="A7:M7"/>
    <mergeCell ref="A8:M8"/>
    <mergeCell ref="K2:M2"/>
    <mergeCell ref="A50:A56"/>
    <mergeCell ref="B50:B56"/>
    <mergeCell ref="C50:C56"/>
    <mergeCell ref="A43:A49"/>
    <mergeCell ref="M12:M13"/>
    <mergeCell ref="A15:A21"/>
    <mergeCell ref="B15:B21"/>
    <mergeCell ref="C15:C21"/>
    <mergeCell ref="A29:A35"/>
    <mergeCell ref="B29:B35"/>
    <mergeCell ref="C29:C35"/>
    <mergeCell ref="B43:B49"/>
    <mergeCell ref="C43:C49"/>
  </mergeCells>
  <pageMargins left="0.78740157480314965" right="0.78740157480314965" top="1.1811023622047245" bottom="0.39370078740157483" header="0.31496062992125984" footer="0.31496062992125984"/>
  <pageSetup paperSize="9" scale="80" fitToHeight="0" orientation="landscape" r:id="rId1"/>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zoomScaleNormal="70" zoomScaleSheetLayoutView="100" workbookViewId="0">
      <selection activeCell="H8" sqref="H8"/>
    </sheetView>
  </sheetViews>
  <sheetFormatPr defaultRowHeight="15.75" x14ac:dyDescent="0.25"/>
  <cols>
    <col min="1" max="1" width="5.375" style="18" customWidth="1"/>
    <col min="2" max="2" width="40" style="19" customWidth="1"/>
    <col min="3" max="3" width="11.5" style="18" customWidth="1"/>
    <col min="4" max="4" width="14.875" style="19" customWidth="1"/>
    <col min="5" max="5" width="12" style="19" customWidth="1"/>
    <col min="6" max="6" width="14.25" style="19" customWidth="1"/>
    <col min="7" max="7" width="13.125" style="19" customWidth="1"/>
    <col min="8" max="8" width="13.75" style="19" customWidth="1"/>
    <col min="9" max="9" width="9" style="19" customWidth="1"/>
    <col min="10" max="16384" width="9" style="19"/>
  </cols>
  <sheetData>
    <row r="1" spans="1:9" ht="69.75" customHeight="1" x14ac:dyDescent="0.25">
      <c r="F1" s="197" t="s">
        <v>189</v>
      </c>
      <c r="G1" s="197"/>
      <c r="H1" s="197"/>
    </row>
    <row r="2" spans="1:9" ht="18.75" x14ac:dyDescent="0.25">
      <c r="A2" s="202" t="s">
        <v>1</v>
      </c>
      <c r="B2" s="202"/>
      <c r="C2" s="202"/>
      <c r="D2" s="202"/>
      <c r="E2" s="202"/>
      <c r="F2" s="202"/>
      <c r="G2" s="202"/>
      <c r="H2" s="126"/>
    </row>
    <row r="3" spans="1:9" ht="18.75" x14ac:dyDescent="0.25">
      <c r="A3" s="220" t="s">
        <v>75</v>
      </c>
      <c r="B3" s="202"/>
      <c r="C3" s="202"/>
      <c r="D3" s="202"/>
      <c r="E3" s="202"/>
      <c r="F3" s="202"/>
      <c r="G3" s="202"/>
      <c r="H3" s="126"/>
    </row>
    <row r="4" spans="1:9" ht="36" customHeight="1" x14ac:dyDescent="0.25">
      <c r="A4" s="220" t="s">
        <v>190</v>
      </c>
      <c r="B4" s="202"/>
      <c r="C4" s="202"/>
      <c r="D4" s="202"/>
      <c r="E4" s="202"/>
      <c r="F4" s="202"/>
      <c r="G4" s="202"/>
      <c r="H4" s="126"/>
    </row>
    <row r="5" spans="1:9" ht="18.75" x14ac:dyDescent="0.25">
      <c r="A5" s="20"/>
    </row>
    <row r="6" spans="1:9" ht="15.75" customHeight="1" x14ac:dyDescent="0.25">
      <c r="A6" s="198" t="s">
        <v>19</v>
      </c>
      <c r="B6" s="198" t="s">
        <v>47</v>
      </c>
      <c r="C6" s="198" t="s">
        <v>2</v>
      </c>
      <c r="D6" s="198" t="s">
        <v>48</v>
      </c>
      <c r="E6" s="198" t="s">
        <v>49</v>
      </c>
      <c r="F6" s="198"/>
      <c r="G6" s="198"/>
      <c r="H6" s="198"/>
      <c r="I6" s="136"/>
    </row>
    <row r="7" spans="1:9" x14ac:dyDescent="0.25">
      <c r="A7" s="198"/>
      <c r="B7" s="198"/>
      <c r="C7" s="198"/>
      <c r="D7" s="198"/>
      <c r="E7" s="2" t="s">
        <v>59</v>
      </c>
      <c r="F7" s="2" t="s">
        <v>247</v>
      </c>
      <c r="G7" s="2" t="s">
        <v>259</v>
      </c>
      <c r="H7" s="125" t="s">
        <v>270</v>
      </c>
    </row>
    <row r="8" spans="1:9" x14ac:dyDescent="0.25">
      <c r="A8" s="2">
        <v>1</v>
      </c>
      <c r="B8" s="2">
        <v>2</v>
      </c>
      <c r="C8" s="2">
        <v>3</v>
      </c>
      <c r="D8" s="2">
        <v>4</v>
      </c>
      <c r="E8" s="2">
        <v>6</v>
      </c>
      <c r="F8" s="2">
        <v>7</v>
      </c>
      <c r="G8" s="2">
        <v>8</v>
      </c>
      <c r="H8" s="125">
        <v>9</v>
      </c>
    </row>
    <row r="9" spans="1:9" ht="55.5" customHeight="1" x14ac:dyDescent="0.25">
      <c r="A9" s="221"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22"/>
      <c r="C9" s="222"/>
      <c r="D9" s="222"/>
      <c r="E9" s="222"/>
      <c r="F9" s="222"/>
      <c r="G9" s="222"/>
      <c r="H9" s="223"/>
    </row>
    <row r="10" spans="1:9" ht="38.25" customHeight="1" x14ac:dyDescent="0.25">
      <c r="A10" s="221"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22"/>
      <c r="C10" s="222"/>
      <c r="D10" s="222"/>
      <c r="E10" s="222"/>
      <c r="F10" s="222"/>
      <c r="G10" s="222"/>
      <c r="H10" s="223"/>
    </row>
    <row r="11" spans="1:9" ht="69" customHeight="1" x14ac:dyDescent="0.25">
      <c r="A11" s="2" t="s">
        <v>3</v>
      </c>
      <c r="B11" s="54" t="s">
        <v>90</v>
      </c>
      <c r="C11" s="2" t="s">
        <v>89</v>
      </c>
      <c r="D11" s="2" t="s">
        <v>146</v>
      </c>
      <c r="E11" s="5">
        <v>2</v>
      </c>
      <c r="F11" s="5">
        <v>2</v>
      </c>
      <c r="G11" s="5">
        <v>2</v>
      </c>
      <c r="H11" s="5">
        <v>2</v>
      </c>
    </row>
    <row r="12" spans="1:9" ht="60.75" customHeight="1" x14ac:dyDescent="0.25">
      <c r="A12" s="2" t="s">
        <v>66</v>
      </c>
      <c r="B12" s="54" t="s">
        <v>92</v>
      </c>
      <c r="C12" s="2" t="s">
        <v>145</v>
      </c>
      <c r="D12" s="2" t="s">
        <v>166</v>
      </c>
      <c r="E12" s="151" t="s">
        <v>246</v>
      </c>
      <c r="F12" s="151" t="s">
        <v>246</v>
      </c>
      <c r="G12" s="151" t="s">
        <v>246</v>
      </c>
      <c r="H12" s="151" t="s">
        <v>246</v>
      </c>
    </row>
    <row r="13" spans="1:9" ht="46.5" customHeight="1" x14ac:dyDescent="0.25">
      <c r="A13" s="2" t="s">
        <v>68</v>
      </c>
      <c r="B13" s="180" t="s">
        <v>93</v>
      </c>
      <c r="C13" s="2" t="s">
        <v>265</v>
      </c>
      <c r="D13" s="2" t="s">
        <v>166</v>
      </c>
      <c r="E13" s="181">
        <v>1</v>
      </c>
      <c r="F13" s="151" t="s">
        <v>246</v>
      </c>
      <c r="G13" s="151" t="s">
        <v>246</v>
      </c>
      <c r="H13" s="151" t="s">
        <v>246</v>
      </c>
    </row>
    <row r="14" spans="1:9" ht="45.75" customHeight="1" x14ac:dyDescent="0.25">
      <c r="A14" s="55" t="s">
        <v>69</v>
      </c>
      <c r="B14" s="54" t="s">
        <v>94</v>
      </c>
      <c r="C14" s="56" t="s">
        <v>102</v>
      </c>
      <c r="D14" s="2" t="s">
        <v>166</v>
      </c>
      <c r="E14" s="57">
        <v>5</v>
      </c>
      <c r="F14" s="154">
        <v>5</v>
      </c>
      <c r="G14" s="154">
        <v>5</v>
      </c>
      <c r="H14" s="154">
        <v>5</v>
      </c>
    </row>
    <row r="15" spans="1:9" ht="18.75" x14ac:dyDescent="0.25">
      <c r="A15" s="20"/>
    </row>
    <row r="16" spans="1:9" ht="18.75" x14ac:dyDescent="0.25">
      <c r="A16" s="20"/>
    </row>
    <row r="19" spans="1:8" x14ac:dyDescent="0.25">
      <c r="A19" s="212" t="s">
        <v>224</v>
      </c>
      <c r="B19" s="212"/>
      <c r="C19" s="212"/>
      <c r="D19" s="212"/>
      <c r="E19" s="212"/>
      <c r="F19" s="212"/>
    </row>
    <row r="20" spans="1:8" x14ac:dyDescent="0.25">
      <c r="A20" s="212"/>
      <c r="B20" s="212"/>
      <c r="C20" s="212"/>
      <c r="D20" s="212"/>
      <c r="E20" s="212"/>
      <c r="F20" s="212"/>
    </row>
    <row r="21" spans="1:8" x14ac:dyDescent="0.25">
      <c r="A21" s="212"/>
      <c r="B21" s="212"/>
      <c r="C21" s="212"/>
      <c r="D21" s="212"/>
      <c r="E21" s="212"/>
      <c r="F21" s="212"/>
      <c r="G21" s="135"/>
      <c r="H21" s="135"/>
    </row>
    <row r="22" spans="1:8" x14ac:dyDescent="0.25">
      <c r="A22" s="212"/>
      <c r="B22" s="212"/>
      <c r="C22" s="212"/>
      <c r="D22" s="212"/>
      <c r="E22" s="212"/>
      <c r="F22" s="212"/>
    </row>
    <row r="23" spans="1:8" x14ac:dyDescent="0.25">
      <c r="A23" s="212"/>
      <c r="B23" s="212"/>
      <c r="C23" s="212"/>
      <c r="D23" s="212"/>
      <c r="E23" s="212"/>
      <c r="F23" s="212"/>
    </row>
    <row r="24" spans="1:8" x14ac:dyDescent="0.25">
      <c r="A24" s="212"/>
      <c r="B24" s="212"/>
      <c r="C24" s="212"/>
      <c r="D24" s="212"/>
      <c r="E24" s="212"/>
      <c r="F24" s="212"/>
    </row>
    <row r="25" spans="1:8" x14ac:dyDescent="0.25">
      <c r="A25" s="212"/>
      <c r="B25" s="212"/>
      <c r="C25" s="212"/>
      <c r="D25" s="212"/>
      <c r="E25" s="212"/>
      <c r="F25" s="212"/>
    </row>
    <row r="26" spans="1:8" x14ac:dyDescent="0.25">
      <c r="A26" s="212"/>
      <c r="B26" s="212"/>
      <c r="C26" s="212"/>
      <c r="D26" s="212"/>
      <c r="E26" s="212"/>
      <c r="F26" s="212"/>
    </row>
    <row r="27" spans="1:8" x14ac:dyDescent="0.25">
      <c r="A27" s="212"/>
      <c r="B27" s="212"/>
      <c r="C27" s="212"/>
      <c r="D27" s="212"/>
      <c r="E27" s="212"/>
      <c r="F27" s="212"/>
    </row>
    <row r="28" spans="1:8" x14ac:dyDescent="0.25">
      <c r="A28" s="212"/>
      <c r="B28" s="212"/>
      <c r="C28" s="212"/>
      <c r="D28" s="212"/>
      <c r="E28" s="212"/>
      <c r="F28" s="212"/>
    </row>
    <row r="29" spans="1:8" x14ac:dyDescent="0.25">
      <c r="A29" s="212"/>
      <c r="B29" s="212"/>
      <c r="C29" s="212"/>
      <c r="D29" s="212"/>
      <c r="E29" s="212"/>
      <c r="F29" s="212"/>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topLeftCell="A13" zoomScaleNormal="70" zoomScaleSheetLayoutView="100" workbookViewId="0">
      <selection activeCell="H15" sqref="H15"/>
    </sheetView>
  </sheetViews>
  <sheetFormatPr defaultRowHeight="18.75" x14ac:dyDescent="0.25"/>
  <cols>
    <col min="1" max="1" width="4.75" style="20" customWidth="1"/>
    <col min="2" max="2" width="43.75" style="77" customWidth="1"/>
    <col min="3" max="3" width="18.5" style="77" customWidth="1"/>
    <col min="4" max="5" width="7.375" style="77" customWidth="1"/>
    <col min="6" max="6" width="17.75" style="77" customWidth="1"/>
    <col min="7" max="7" width="5.75" style="77" customWidth="1"/>
    <col min="8" max="8" width="14.25" style="77" customWidth="1"/>
    <col min="9" max="11" width="13.75" style="77" bestFit="1" customWidth="1"/>
    <col min="12" max="12" width="20" style="77" customWidth="1"/>
    <col min="13" max="13" width="24.5" style="77" customWidth="1"/>
    <col min="14" max="16384" width="9" style="77"/>
  </cols>
  <sheetData>
    <row r="1" spans="1:13" ht="63.75" customHeight="1" x14ac:dyDescent="0.25">
      <c r="L1" s="197" t="s">
        <v>120</v>
      </c>
      <c r="M1" s="197"/>
    </row>
    <row r="4" spans="1:13" x14ac:dyDescent="0.25">
      <c r="A4" s="202" t="s">
        <v>1</v>
      </c>
      <c r="B4" s="202"/>
      <c r="C4" s="202"/>
      <c r="D4" s="202"/>
      <c r="E4" s="202"/>
      <c r="F4" s="202"/>
      <c r="G4" s="202"/>
      <c r="H4" s="202"/>
      <c r="I4" s="202"/>
      <c r="J4" s="202"/>
      <c r="K4" s="202"/>
      <c r="L4" s="202"/>
      <c r="M4" s="202"/>
    </row>
    <row r="5" spans="1:13" x14ac:dyDescent="0.25">
      <c r="A5" s="202" t="s">
        <v>119</v>
      </c>
      <c r="B5" s="202"/>
      <c r="C5" s="202"/>
      <c r="D5" s="202"/>
      <c r="E5" s="202"/>
      <c r="F5" s="202"/>
      <c r="G5" s="202"/>
      <c r="H5" s="202"/>
      <c r="I5" s="202"/>
      <c r="J5" s="202"/>
      <c r="K5" s="202"/>
      <c r="L5" s="202"/>
      <c r="M5" s="202"/>
    </row>
    <row r="7" spans="1:13" ht="18.75" customHeight="1" x14ac:dyDescent="0.25">
      <c r="A7" s="198" t="s">
        <v>19</v>
      </c>
      <c r="B7" s="198" t="s">
        <v>50</v>
      </c>
      <c r="C7" s="198" t="s">
        <v>26</v>
      </c>
      <c r="D7" s="198" t="s">
        <v>24</v>
      </c>
      <c r="E7" s="198"/>
      <c r="F7" s="198"/>
      <c r="G7" s="198"/>
      <c r="H7" s="225" t="s">
        <v>51</v>
      </c>
      <c r="I7" s="226"/>
      <c r="J7" s="226"/>
      <c r="K7" s="226"/>
      <c r="L7" s="227"/>
      <c r="M7" s="198" t="s">
        <v>52</v>
      </c>
    </row>
    <row r="8" spans="1:13" ht="117.75" customHeight="1" x14ac:dyDescent="0.25">
      <c r="A8" s="198"/>
      <c r="B8" s="198"/>
      <c r="C8" s="198"/>
      <c r="D8" s="2" t="s">
        <v>26</v>
      </c>
      <c r="E8" s="2" t="s">
        <v>27</v>
      </c>
      <c r="F8" s="2" t="s">
        <v>28</v>
      </c>
      <c r="G8" s="2" t="s">
        <v>29</v>
      </c>
      <c r="H8" s="173">
        <v>2020</v>
      </c>
      <c r="I8" s="2">
        <v>2021</v>
      </c>
      <c r="J8" s="2">
        <v>2022</v>
      </c>
      <c r="K8" s="2">
        <v>2023</v>
      </c>
      <c r="L8" s="2" t="s">
        <v>53</v>
      </c>
      <c r="M8" s="198"/>
    </row>
    <row r="9" spans="1:13" x14ac:dyDescent="0.25">
      <c r="A9" s="2">
        <v>1</v>
      </c>
      <c r="B9" s="2">
        <v>2</v>
      </c>
      <c r="C9" s="2">
        <v>3</v>
      </c>
      <c r="D9" s="2">
        <v>4</v>
      </c>
      <c r="E9" s="2">
        <v>5</v>
      </c>
      <c r="F9" s="2">
        <v>6</v>
      </c>
      <c r="G9" s="2">
        <v>7</v>
      </c>
      <c r="H9" s="173">
        <v>8</v>
      </c>
      <c r="I9" s="173">
        <v>9</v>
      </c>
      <c r="J9" s="173">
        <v>10</v>
      </c>
      <c r="K9" s="173">
        <v>11</v>
      </c>
      <c r="L9" s="173">
        <v>12</v>
      </c>
      <c r="M9" s="173">
        <v>13</v>
      </c>
    </row>
    <row r="10" spans="1:13" s="78" customFormat="1" ht="27.75" customHeight="1" x14ac:dyDescent="0.25">
      <c r="A10" s="206" t="s">
        <v>124</v>
      </c>
      <c r="B10" s="207"/>
      <c r="C10" s="207"/>
      <c r="D10" s="207"/>
      <c r="E10" s="207"/>
      <c r="F10" s="207"/>
      <c r="G10" s="207"/>
      <c r="H10" s="207"/>
      <c r="I10" s="207"/>
      <c r="J10" s="207"/>
      <c r="K10" s="207"/>
      <c r="L10" s="207"/>
      <c r="M10" s="208"/>
    </row>
    <row r="11" spans="1:13" s="78" customFormat="1" ht="33" customHeight="1" x14ac:dyDescent="0.25">
      <c r="A11" s="206" t="s">
        <v>242</v>
      </c>
      <c r="B11" s="207"/>
      <c r="C11" s="207"/>
      <c r="D11" s="207"/>
      <c r="E11" s="207"/>
      <c r="F11" s="207"/>
      <c r="G11" s="207"/>
      <c r="H11" s="224"/>
      <c r="I11" s="224"/>
      <c r="J11" s="224"/>
      <c r="K11" s="224"/>
      <c r="L11" s="207"/>
      <c r="M11" s="208"/>
    </row>
    <row r="12" spans="1:13" ht="111.75" customHeight="1" x14ac:dyDescent="0.25">
      <c r="A12" s="21" t="s">
        <v>3</v>
      </c>
      <c r="B12" s="11" t="s">
        <v>121</v>
      </c>
      <c r="C12" s="10" t="s">
        <v>74</v>
      </c>
      <c r="D12" s="2">
        <v>242</v>
      </c>
      <c r="E12" s="79" t="s">
        <v>123</v>
      </c>
      <c r="F12" s="2">
        <v>1110081620</v>
      </c>
      <c r="G12" s="72">
        <v>244</v>
      </c>
      <c r="H12" s="171">
        <v>4804.893</v>
      </c>
      <c r="I12" s="171">
        <v>4804.893</v>
      </c>
      <c r="J12" s="171">
        <v>4804.893</v>
      </c>
      <c r="K12" s="171">
        <v>5054.7470000000003</v>
      </c>
      <c r="L12" s="169">
        <f>SUM(H12:K12)</f>
        <v>19469.425999999999</v>
      </c>
      <c r="M12" s="1" t="s">
        <v>140</v>
      </c>
    </row>
    <row r="13" spans="1:13" ht="80.25" customHeight="1" x14ac:dyDescent="0.25">
      <c r="A13" s="21" t="s">
        <v>66</v>
      </c>
      <c r="B13" s="81" t="s">
        <v>92</v>
      </c>
      <c r="C13" s="10" t="s">
        <v>74</v>
      </c>
      <c r="D13" s="2">
        <v>242</v>
      </c>
      <c r="E13" s="79" t="s">
        <v>123</v>
      </c>
      <c r="F13" s="2">
        <v>1110081630</v>
      </c>
      <c r="G13" s="2">
        <v>244</v>
      </c>
      <c r="H13" s="170">
        <v>0</v>
      </c>
      <c r="I13" s="170">
        <v>0</v>
      </c>
      <c r="J13" s="170">
        <v>0</v>
      </c>
      <c r="K13" s="170">
        <v>0</v>
      </c>
      <c r="L13" s="169">
        <f t="shared" ref="L13:L16" si="0">SUM(H13:K13)</f>
        <v>0</v>
      </c>
      <c r="M13" s="1" t="s">
        <v>171</v>
      </c>
    </row>
    <row r="14" spans="1:13" ht="84" customHeight="1" x14ac:dyDescent="0.25">
      <c r="A14" s="21" t="s">
        <v>68</v>
      </c>
      <c r="B14" s="11" t="s">
        <v>93</v>
      </c>
      <c r="C14" s="10" t="s">
        <v>74</v>
      </c>
      <c r="D14" s="2">
        <v>242</v>
      </c>
      <c r="E14" s="79" t="s">
        <v>123</v>
      </c>
      <c r="F14" s="2">
        <v>1110081640</v>
      </c>
      <c r="G14" s="2">
        <v>244</v>
      </c>
      <c r="H14" s="80">
        <v>0</v>
      </c>
      <c r="I14" s="80">
        <v>0</v>
      </c>
      <c r="J14" s="80">
        <v>0</v>
      </c>
      <c r="K14" s="80">
        <v>0</v>
      </c>
      <c r="L14" s="169">
        <f t="shared" si="0"/>
        <v>0</v>
      </c>
      <c r="M14" s="1" t="s">
        <v>141</v>
      </c>
    </row>
    <row r="15" spans="1:13" ht="318.75" customHeight="1" x14ac:dyDescent="0.25">
      <c r="A15" s="21" t="s">
        <v>69</v>
      </c>
      <c r="B15" s="11" t="s">
        <v>122</v>
      </c>
      <c r="C15" s="10" t="s">
        <v>74</v>
      </c>
      <c r="D15" s="2">
        <v>242</v>
      </c>
      <c r="E15" s="79" t="s">
        <v>123</v>
      </c>
      <c r="F15" s="2">
        <v>1110081650</v>
      </c>
      <c r="G15" s="2">
        <v>244</v>
      </c>
      <c r="H15" s="80">
        <f>'пр 7 к МП'!I22-'пр 2 к ПП1'!H12</f>
        <v>20146.347000000002</v>
      </c>
      <c r="I15" s="80">
        <f>'пр 7 к МП'!J22-'пр 2 к ПП1'!I12</f>
        <v>29422.352000000003</v>
      </c>
      <c r="J15" s="80">
        <f>'пр 7 к МП'!K22-'пр 2 к ПП1'!J12</f>
        <v>9922.3520000000008</v>
      </c>
      <c r="K15" s="80">
        <f>'пр 7 к МП'!L22-'пр 2 к ПП1'!K12</f>
        <v>9672.4979999999996</v>
      </c>
      <c r="L15" s="169">
        <f t="shared" si="0"/>
        <v>69163.548999999999</v>
      </c>
      <c r="M15" s="1" t="s">
        <v>245</v>
      </c>
    </row>
    <row r="16" spans="1:13" s="85" customFormat="1" x14ac:dyDescent="0.25">
      <c r="A16" s="82"/>
      <c r="B16" s="10" t="s">
        <v>84</v>
      </c>
      <c r="C16" s="82" t="s">
        <v>31</v>
      </c>
      <c r="D16" s="82" t="s">
        <v>31</v>
      </c>
      <c r="E16" s="82" t="s">
        <v>31</v>
      </c>
      <c r="F16" s="82" t="s">
        <v>31</v>
      </c>
      <c r="G16" s="83" t="s">
        <v>31</v>
      </c>
      <c r="H16" s="84">
        <f>SUM(H12:H15)</f>
        <v>24951.24</v>
      </c>
      <c r="I16" s="84">
        <f>SUM(I12:I15)</f>
        <v>34227.245000000003</v>
      </c>
      <c r="J16" s="84">
        <f>SUM(J12:J15)</f>
        <v>14727.245000000001</v>
      </c>
      <c r="K16" s="84">
        <f>SUM(K12:K15)</f>
        <v>14727.244999999999</v>
      </c>
      <c r="L16" s="182">
        <f t="shared" si="0"/>
        <v>88632.974999999991</v>
      </c>
      <c r="M16" s="83"/>
    </row>
    <row r="20" spans="9:12" x14ac:dyDescent="0.25">
      <c r="I20" s="86"/>
      <c r="J20" s="86"/>
      <c r="K20" s="86"/>
      <c r="L20" s="86"/>
    </row>
    <row r="21" spans="9:12" x14ac:dyDescent="0.25">
      <c r="I21" s="86"/>
      <c r="J21" s="86"/>
      <c r="K21" s="86"/>
      <c r="L21" s="86"/>
    </row>
    <row r="22" spans="9:12" x14ac:dyDescent="0.25">
      <c r="I22" s="86"/>
      <c r="J22" s="86"/>
      <c r="K22" s="86"/>
      <c r="L22" s="86"/>
    </row>
    <row r="23" spans="9:12" x14ac:dyDescent="0.25">
      <c r="I23" s="86"/>
      <c r="J23" s="86"/>
      <c r="K23" s="86"/>
      <c r="L23" s="86"/>
    </row>
    <row r="24" spans="9:12" x14ac:dyDescent="0.25">
      <c r="I24" s="87"/>
      <c r="J24" s="87"/>
      <c r="K24" s="87"/>
      <c r="L24" s="87"/>
    </row>
    <row r="25" spans="9:12" x14ac:dyDescent="0.25">
      <c r="I25" s="86"/>
      <c r="J25" s="86"/>
      <c r="K25" s="86"/>
      <c r="L25" s="86"/>
    </row>
    <row r="26" spans="9:12" x14ac:dyDescent="0.25">
      <c r="I26" s="86"/>
      <c r="J26" s="86"/>
      <c r="K26" s="86"/>
      <c r="L26" s="86"/>
    </row>
    <row r="27" spans="9:12" x14ac:dyDescent="0.25">
      <c r="I27" s="86"/>
      <c r="J27" s="86"/>
      <c r="K27" s="86"/>
      <c r="L27" s="86"/>
    </row>
  </sheetData>
  <autoFilter ref="A7:M15">
    <filterColumn colId="3" showButton="0"/>
    <filterColumn colId="4" showButton="0"/>
    <filterColumn colId="5" showButton="0"/>
    <filterColumn colId="8" showButton="0"/>
    <filterColumn colId="9" showButton="0"/>
    <filterColumn colId="10" showButton="0"/>
  </autoFilter>
  <mergeCells count="11">
    <mergeCell ref="M7:M8"/>
    <mergeCell ref="A11:M11"/>
    <mergeCell ref="A10:M10"/>
    <mergeCell ref="L1:M1"/>
    <mergeCell ref="A4:M4"/>
    <mergeCell ref="A5:M5"/>
    <mergeCell ref="A7:A8"/>
    <mergeCell ref="B7:B8"/>
    <mergeCell ref="C7:C8"/>
    <mergeCell ref="D7:G7"/>
    <mergeCell ref="H7:L7"/>
  </mergeCells>
  <pageMargins left="0.78740157480314965" right="0.78740157480314965" top="1.1811023622047245" bottom="0.39370078740157483" header="0.31496062992125984" footer="0.31496062992125984"/>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BreakPreview" zoomScaleNormal="100" zoomScaleSheetLayoutView="100" workbookViewId="0">
      <selection activeCell="H12" sqref="H12"/>
    </sheetView>
  </sheetViews>
  <sheetFormatPr defaultRowHeight="15.75" x14ac:dyDescent="0.25"/>
  <cols>
    <col min="1" max="1" width="5.375" style="18" customWidth="1"/>
    <col min="2" max="2" width="42.125" style="19" customWidth="1"/>
    <col min="3" max="3" width="11.5" style="18" customWidth="1"/>
    <col min="4" max="4" width="14.875" style="19" customWidth="1"/>
    <col min="5" max="5" width="13.625" style="19" customWidth="1"/>
    <col min="6" max="8" width="12" style="19" customWidth="1"/>
    <col min="9" max="16384" width="9" style="19"/>
  </cols>
  <sheetData>
    <row r="1" spans="1:8" ht="64.5" customHeight="1" x14ac:dyDescent="0.25">
      <c r="E1" s="197" t="s">
        <v>191</v>
      </c>
      <c r="F1" s="197"/>
      <c r="G1" s="197"/>
      <c r="H1" s="197"/>
    </row>
    <row r="2" spans="1:8" ht="18.75" x14ac:dyDescent="0.25">
      <c r="A2" s="20"/>
    </row>
    <row r="3" spans="1:8" ht="18.75" x14ac:dyDescent="0.25">
      <c r="A3" s="20"/>
    </row>
    <row r="4" spans="1:8" ht="18.75" x14ac:dyDescent="0.25">
      <c r="A4" s="202" t="s">
        <v>1</v>
      </c>
      <c r="B4" s="202"/>
      <c r="C4" s="202"/>
      <c r="D4" s="202"/>
      <c r="E4" s="202"/>
      <c r="F4" s="202"/>
      <c r="G4" s="202"/>
      <c r="H4" s="202"/>
    </row>
    <row r="5" spans="1:8" ht="48" customHeight="1" x14ac:dyDescent="0.25">
      <c r="A5" s="220" t="s">
        <v>192</v>
      </c>
      <c r="B5" s="202"/>
      <c r="C5" s="202"/>
      <c r="D5" s="202"/>
      <c r="E5" s="202"/>
      <c r="F5" s="202"/>
      <c r="G5" s="202"/>
      <c r="H5" s="202"/>
    </row>
    <row r="6" spans="1:8" ht="18.75" x14ac:dyDescent="0.25">
      <c r="A6" s="20"/>
    </row>
    <row r="7" spans="1:8" x14ac:dyDescent="0.25">
      <c r="A7" s="198" t="s">
        <v>19</v>
      </c>
      <c r="B7" s="198" t="s">
        <v>47</v>
      </c>
      <c r="C7" s="198" t="s">
        <v>2</v>
      </c>
      <c r="D7" s="198" t="s">
        <v>48</v>
      </c>
      <c r="E7" s="198" t="s">
        <v>49</v>
      </c>
      <c r="F7" s="198"/>
      <c r="G7" s="198"/>
      <c r="H7" s="198"/>
    </row>
    <row r="8" spans="1:8" x14ac:dyDescent="0.25">
      <c r="A8" s="198"/>
      <c r="B8" s="198"/>
      <c r="C8" s="198"/>
      <c r="D8" s="198"/>
      <c r="E8" s="53" t="s">
        <v>59</v>
      </c>
      <c r="F8" s="2" t="s">
        <v>247</v>
      </c>
      <c r="G8" s="2" t="s">
        <v>259</v>
      </c>
      <c r="H8" s="125" t="s">
        <v>270</v>
      </c>
    </row>
    <row r="9" spans="1:8" x14ac:dyDescent="0.25">
      <c r="A9" s="2">
        <v>1</v>
      </c>
      <c r="B9" s="2">
        <v>2</v>
      </c>
      <c r="C9" s="2">
        <v>3</v>
      </c>
      <c r="D9" s="2">
        <v>4</v>
      </c>
      <c r="E9" s="2">
        <v>5</v>
      </c>
      <c r="F9" s="2">
        <v>6</v>
      </c>
      <c r="G9" s="2">
        <v>7</v>
      </c>
      <c r="H9" s="2">
        <v>8</v>
      </c>
    </row>
    <row r="10" spans="1:8" x14ac:dyDescent="0.25">
      <c r="A10" s="228"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29"/>
      <c r="C10" s="229"/>
      <c r="D10" s="229"/>
      <c r="E10" s="229"/>
      <c r="F10" s="229"/>
      <c r="G10" s="229"/>
      <c r="H10" s="230"/>
    </row>
    <row r="11" spans="1:8" ht="42.75" customHeight="1" x14ac:dyDescent="0.25">
      <c r="A11" s="228"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29"/>
      <c r="C11" s="229"/>
      <c r="D11" s="229"/>
      <c r="E11" s="229"/>
      <c r="F11" s="229"/>
      <c r="G11" s="229"/>
      <c r="H11" s="230"/>
    </row>
    <row r="12" spans="1:8" ht="80.25" customHeight="1" x14ac:dyDescent="0.25">
      <c r="A12" s="2" t="s">
        <v>3</v>
      </c>
      <c r="B12" s="58" t="s">
        <v>95</v>
      </c>
      <c r="C12" s="2" t="s">
        <v>142</v>
      </c>
      <c r="D12" s="2" t="s">
        <v>65</v>
      </c>
      <c r="E12" s="152" t="s">
        <v>101</v>
      </c>
      <c r="F12" s="4" t="s">
        <v>101</v>
      </c>
      <c r="G12" s="4" t="s">
        <v>101</v>
      </c>
      <c r="H12" s="4" t="s">
        <v>101</v>
      </c>
    </row>
    <row r="13" spans="1:8" ht="80.25" customHeight="1" x14ac:dyDescent="0.25">
      <c r="A13" s="2" t="s">
        <v>66</v>
      </c>
      <c r="B13" s="58" t="s">
        <v>240</v>
      </c>
      <c r="C13" s="2" t="s">
        <v>142</v>
      </c>
      <c r="D13" s="2" t="s">
        <v>65</v>
      </c>
      <c r="E13" s="152"/>
      <c r="F13" s="4"/>
      <c r="G13" s="4"/>
      <c r="H13" s="4"/>
    </row>
    <row r="14" spans="1:8" x14ac:dyDescent="0.25">
      <c r="A14" s="2"/>
      <c r="B14" s="10"/>
      <c r="C14" s="2"/>
      <c r="D14" s="2"/>
      <c r="E14" s="3"/>
      <c r="F14" s="3"/>
      <c r="G14" s="3"/>
      <c r="H14" s="3"/>
    </row>
    <row r="15" spans="1:8" ht="18.75" x14ac:dyDescent="0.25">
      <c r="A15" s="20"/>
    </row>
    <row r="18" spans="5:5" x14ac:dyDescent="0.25">
      <c r="E18" s="59"/>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view="pageBreakPreview" zoomScaleNormal="70" zoomScaleSheetLayoutView="100" workbookViewId="0">
      <selection activeCell="L12" sqref="L12:L14"/>
    </sheetView>
  </sheetViews>
  <sheetFormatPr defaultRowHeight="18.75" x14ac:dyDescent="0.25"/>
  <cols>
    <col min="1" max="1" width="4.75" style="20" customWidth="1"/>
    <col min="2" max="2" width="49.625" style="77" customWidth="1"/>
    <col min="3" max="3" width="18.5" style="77" customWidth="1"/>
    <col min="4" max="5" width="7.375" style="77" customWidth="1"/>
    <col min="6" max="6" width="17.75" style="77" customWidth="1"/>
    <col min="7" max="7" width="5.75" style="77" customWidth="1"/>
    <col min="8" max="8" width="13.125" style="77" customWidth="1"/>
    <col min="9" max="11" width="13.75" style="77" bestFit="1" customWidth="1"/>
    <col min="12" max="12" width="20" style="77" customWidth="1"/>
    <col min="13" max="13" width="24.5" style="77" customWidth="1"/>
    <col min="14" max="16384" width="9" style="77"/>
  </cols>
  <sheetData>
    <row r="1" spans="1:13" ht="57" customHeight="1" x14ac:dyDescent="0.25">
      <c r="L1" s="197" t="s">
        <v>125</v>
      </c>
      <c r="M1" s="197"/>
    </row>
    <row r="4" spans="1:13" x14ac:dyDescent="0.25">
      <c r="A4" s="202" t="s">
        <v>1</v>
      </c>
      <c r="B4" s="202"/>
      <c r="C4" s="202"/>
      <c r="D4" s="202"/>
      <c r="E4" s="202"/>
      <c r="F4" s="202"/>
      <c r="G4" s="202"/>
      <c r="H4" s="202"/>
      <c r="I4" s="202"/>
      <c r="J4" s="202"/>
      <c r="K4" s="202"/>
      <c r="L4" s="202"/>
      <c r="M4" s="202"/>
    </row>
    <row r="5" spans="1:13" x14ac:dyDescent="0.25">
      <c r="A5" s="202" t="s">
        <v>126</v>
      </c>
      <c r="B5" s="202"/>
      <c r="C5" s="202"/>
      <c r="D5" s="202"/>
      <c r="E5" s="202"/>
      <c r="F5" s="202"/>
      <c r="G5" s="202"/>
      <c r="H5" s="202"/>
      <c r="I5" s="202"/>
      <c r="J5" s="202"/>
      <c r="K5" s="202"/>
      <c r="L5" s="202"/>
      <c r="M5" s="202"/>
    </row>
    <row r="7" spans="1:13" s="73" customFormat="1" ht="32.25" customHeight="1" x14ac:dyDescent="0.25">
      <c r="A7" s="198" t="s">
        <v>19</v>
      </c>
      <c r="B7" s="198" t="s">
        <v>50</v>
      </c>
      <c r="C7" s="198" t="s">
        <v>26</v>
      </c>
      <c r="D7" s="198" t="s">
        <v>24</v>
      </c>
      <c r="E7" s="198"/>
      <c r="F7" s="198"/>
      <c r="G7" s="198"/>
      <c r="H7" s="225" t="s">
        <v>51</v>
      </c>
      <c r="I7" s="226"/>
      <c r="J7" s="226"/>
      <c r="K7" s="226"/>
      <c r="L7" s="227"/>
      <c r="M7" s="198" t="s">
        <v>52</v>
      </c>
    </row>
    <row r="8" spans="1:13" s="73" customFormat="1" ht="85.5" customHeight="1" x14ac:dyDescent="0.25">
      <c r="A8" s="198"/>
      <c r="B8" s="198"/>
      <c r="C8" s="198"/>
      <c r="D8" s="2" t="s">
        <v>26</v>
      </c>
      <c r="E8" s="2" t="s">
        <v>27</v>
      </c>
      <c r="F8" s="2" t="s">
        <v>28</v>
      </c>
      <c r="G8" s="2" t="s">
        <v>29</v>
      </c>
      <c r="H8" s="173">
        <v>2020</v>
      </c>
      <c r="I8" s="2">
        <v>2021</v>
      </c>
      <c r="J8" s="2">
        <v>2022</v>
      </c>
      <c r="K8" s="2">
        <v>2022</v>
      </c>
      <c r="L8" s="2" t="s">
        <v>53</v>
      </c>
      <c r="M8" s="198"/>
    </row>
    <row r="9" spans="1:13" s="73" customFormat="1" ht="15.75" x14ac:dyDescent="0.25">
      <c r="A9" s="2">
        <v>1</v>
      </c>
      <c r="B9" s="2">
        <v>2</v>
      </c>
      <c r="C9" s="2">
        <v>3</v>
      </c>
      <c r="D9" s="2">
        <v>4</v>
      </c>
      <c r="E9" s="2">
        <v>5</v>
      </c>
      <c r="F9" s="2">
        <v>6</v>
      </c>
      <c r="G9" s="2">
        <v>7</v>
      </c>
      <c r="H9" s="173">
        <v>8</v>
      </c>
      <c r="I9" s="173">
        <v>9</v>
      </c>
      <c r="J9" s="173">
        <v>10</v>
      </c>
      <c r="K9" s="173">
        <v>11</v>
      </c>
      <c r="L9" s="173">
        <v>12</v>
      </c>
      <c r="M9" s="173">
        <v>13</v>
      </c>
    </row>
    <row r="10" spans="1:13" s="88" customFormat="1" ht="29.25" customHeight="1" x14ac:dyDescent="0.25">
      <c r="A10" s="193" t="s">
        <v>128</v>
      </c>
      <c r="B10" s="194"/>
      <c r="C10" s="194"/>
      <c r="D10" s="194"/>
      <c r="E10" s="194"/>
      <c r="F10" s="194"/>
      <c r="G10" s="194"/>
      <c r="H10" s="194"/>
      <c r="I10" s="194"/>
      <c r="J10" s="194"/>
      <c r="K10" s="194"/>
      <c r="L10" s="194"/>
      <c r="M10" s="195"/>
    </row>
    <row r="11" spans="1:13" s="88" customFormat="1" ht="19.5" customHeight="1" x14ac:dyDescent="0.25">
      <c r="A11" s="193" t="s">
        <v>127</v>
      </c>
      <c r="B11" s="194"/>
      <c r="C11" s="194"/>
      <c r="D11" s="194"/>
      <c r="E11" s="194"/>
      <c r="F11" s="194"/>
      <c r="G11" s="194"/>
      <c r="H11" s="194"/>
      <c r="I11" s="194"/>
      <c r="J11" s="194"/>
      <c r="K11" s="194"/>
      <c r="L11" s="194"/>
      <c r="M11" s="195"/>
    </row>
    <row r="12" spans="1:13" s="73" customFormat="1" ht="78.75" x14ac:dyDescent="0.25">
      <c r="A12" s="2" t="s">
        <v>3</v>
      </c>
      <c r="B12" s="25" t="s">
        <v>199</v>
      </c>
      <c r="C12" s="10" t="s">
        <v>74</v>
      </c>
      <c r="D12" s="2">
        <v>242</v>
      </c>
      <c r="E12" s="79" t="s">
        <v>123</v>
      </c>
      <c r="F12" s="2">
        <v>1120081660</v>
      </c>
      <c r="G12" s="2">
        <v>360</v>
      </c>
      <c r="H12" s="89">
        <f>'пр 7 к МП'!I33</f>
        <v>392.31747000000001</v>
      </c>
      <c r="I12" s="89">
        <f>'пр 7 к МП'!J33</f>
        <v>351.255</v>
      </c>
      <c r="J12" s="89">
        <f>'пр 7 к МП'!K33</f>
        <v>351.255</v>
      </c>
      <c r="K12" s="89">
        <f>'пр 7 к МП'!L33</f>
        <v>351.255</v>
      </c>
      <c r="L12" s="89">
        <f>SUM(H12:K12)</f>
        <v>1446.0824700000003</v>
      </c>
      <c r="M12" s="204" t="s">
        <v>129</v>
      </c>
    </row>
    <row r="13" spans="1:13" s="73" customFormat="1" ht="47.25" x14ac:dyDescent="0.25">
      <c r="A13" s="2" t="s">
        <v>66</v>
      </c>
      <c r="B13" s="25" t="s">
        <v>199</v>
      </c>
      <c r="C13" s="10" t="s">
        <v>63</v>
      </c>
      <c r="D13" s="2">
        <v>241</v>
      </c>
      <c r="E13" s="2">
        <v>1403</v>
      </c>
      <c r="F13" s="2">
        <v>1120081660</v>
      </c>
      <c r="G13" s="2">
        <v>540</v>
      </c>
      <c r="H13" s="89">
        <f>'пр 7 к МП'!I34</f>
        <v>1225.34286</v>
      </c>
      <c r="I13" s="89">
        <f>'пр 7 к МП'!J34</f>
        <v>1124.2650000000001</v>
      </c>
      <c r="J13" s="89">
        <f>'пр 7 к МП'!K34</f>
        <v>1124.2650000000001</v>
      </c>
      <c r="K13" s="89">
        <f>'пр 7 к МП'!L34</f>
        <v>1124.2650000000001</v>
      </c>
      <c r="L13" s="89">
        <f t="shared" ref="L13:L14" si="0">SUM(H13:K13)</f>
        <v>4598.1378600000007</v>
      </c>
      <c r="M13" s="205"/>
    </row>
    <row r="14" spans="1:13" s="73" customFormat="1" ht="65.25" customHeight="1" x14ac:dyDescent="0.25">
      <c r="A14" s="2" t="s">
        <v>68</v>
      </c>
      <c r="B14" s="25" t="s">
        <v>248</v>
      </c>
      <c r="C14" s="10" t="s">
        <v>63</v>
      </c>
      <c r="D14" s="2">
        <v>242</v>
      </c>
      <c r="E14" s="79" t="s">
        <v>64</v>
      </c>
      <c r="F14" s="2">
        <v>1120083660</v>
      </c>
      <c r="G14" s="2">
        <v>814</v>
      </c>
      <c r="H14" s="90">
        <v>0</v>
      </c>
      <c r="I14" s="89">
        <v>0</v>
      </c>
      <c r="J14" s="89">
        <v>0</v>
      </c>
      <c r="K14" s="89">
        <v>0</v>
      </c>
      <c r="L14" s="89">
        <f t="shared" si="0"/>
        <v>0</v>
      </c>
      <c r="M14" s="91" t="s">
        <v>241</v>
      </c>
    </row>
    <row r="15" spans="1:13" s="95" customFormat="1" x14ac:dyDescent="0.25">
      <c r="A15" s="92"/>
      <c r="B15" s="93" t="s">
        <v>84</v>
      </c>
      <c r="C15" s="92" t="s">
        <v>31</v>
      </c>
      <c r="D15" s="92" t="s">
        <v>31</v>
      </c>
      <c r="E15" s="92" t="s">
        <v>31</v>
      </c>
      <c r="F15" s="92" t="s">
        <v>31</v>
      </c>
      <c r="G15" s="92" t="s">
        <v>31</v>
      </c>
      <c r="H15" s="94">
        <f>SUM(H12:H14)</f>
        <v>1617.6603299999999</v>
      </c>
      <c r="I15" s="94">
        <f>SUM(I12:I14)</f>
        <v>1475.52</v>
      </c>
      <c r="J15" s="94">
        <f>SUM(J12:J13)</f>
        <v>1475.52</v>
      </c>
      <c r="K15" s="94">
        <f>SUM(K12:K13)</f>
        <v>1475.52</v>
      </c>
      <c r="L15" s="94">
        <f>SUM(H15:K15)</f>
        <v>6044.2203300000001</v>
      </c>
      <c r="M15" s="92" t="s">
        <v>31</v>
      </c>
    </row>
  </sheetData>
  <autoFilter ref="A7:M16">
    <filterColumn colId="3" showButton="0"/>
    <filterColumn colId="4" showButton="0"/>
    <filterColumn colId="5" showButton="0"/>
    <filterColumn colId="8" showButton="0"/>
    <filterColumn colId="9" showButton="0"/>
    <filterColumn colId="10" showButton="0"/>
  </autoFilter>
  <mergeCells count="12">
    <mergeCell ref="M12:M13"/>
    <mergeCell ref="A11:M11"/>
    <mergeCell ref="L1:M1"/>
    <mergeCell ref="A4:M4"/>
    <mergeCell ref="A5:M5"/>
    <mergeCell ref="A7:A8"/>
    <mergeCell ref="B7:B8"/>
    <mergeCell ref="C7:C8"/>
    <mergeCell ref="D7:G7"/>
    <mergeCell ref="M7:M8"/>
    <mergeCell ref="A10:M10"/>
    <mergeCell ref="H7:L7"/>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zoomScaleNormal="100" workbookViewId="0">
      <selection activeCell="E12" sqref="E12:G12"/>
    </sheetView>
  </sheetViews>
  <sheetFormatPr defaultRowHeight="15.75" x14ac:dyDescent="0.25"/>
  <cols>
    <col min="1" max="1" width="5.375" style="18" customWidth="1"/>
    <col min="2" max="2" width="42.125" style="19" customWidth="1"/>
    <col min="3" max="3" width="11.5" style="18" customWidth="1"/>
    <col min="4" max="4" width="14.875" style="19" customWidth="1"/>
    <col min="5" max="5" width="12.875" style="19" customWidth="1"/>
    <col min="6" max="8" width="12" style="19" customWidth="1"/>
    <col min="9" max="16384" width="9" style="19"/>
  </cols>
  <sheetData>
    <row r="1" spans="1:8" ht="57.75" customHeight="1" x14ac:dyDescent="0.25">
      <c r="E1" s="197" t="s">
        <v>193</v>
      </c>
      <c r="F1" s="197"/>
      <c r="G1" s="197"/>
      <c r="H1" s="197"/>
    </row>
    <row r="2" spans="1:8" ht="18.75" x14ac:dyDescent="0.25">
      <c r="A2" s="20"/>
    </row>
    <row r="3" spans="1:8" ht="18.75" x14ac:dyDescent="0.25">
      <c r="A3" s="20"/>
    </row>
    <row r="4" spans="1:8" ht="18.75" x14ac:dyDescent="0.25">
      <c r="A4" s="202" t="s">
        <v>1</v>
      </c>
      <c r="B4" s="202"/>
      <c r="C4" s="202"/>
      <c r="D4" s="202"/>
      <c r="E4" s="202"/>
      <c r="F4" s="202"/>
      <c r="G4" s="202"/>
      <c r="H4" s="202"/>
    </row>
    <row r="5" spans="1:8" ht="48" customHeight="1" x14ac:dyDescent="0.25">
      <c r="A5" s="220" t="s">
        <v>194</v>
      </c>
      <c r="B5" s="202"/>
      <c r="C5" s="202"/>
      <c r="D5" s="202"/>
      <c r="E5" s="202"/>
      <c r="F5" s="202"/>
      <c r="G5" s="202"/>
      <c r="H5" s="202"/>
    </row>
    <row r="6" spans="1:8" ht="18.75" x14ac:dyDescent="0.25">
      <c r="A6" s="20"/>
    </row>
    <row r="7" spans="1:8" x14ac:dyDescent="0.25">
      <c r="A7" s="198" t="s">
        <v>19</v>
      </c>
      <c r="B7" s="198" t="s">
        <v>47</v>
      </c>
      <c r="C7" s="198" t="s">
        <v>2</v>
      </c>
      <c r="D7" s="198" t="s">
        <v>48</v>
      </c>
      <c r="E7" s="198" t="s">
        <v>49</v>
      </c>
      <c r="F7" s="198"/>
      <c r="G7" s="198"/>
      <c r="H7" s="198"/>
    </row>
    <row r="8" spans="1:8" x14ac:dyDescent="0.25">
      <c r="A8" s="198"/>
      <c r="B8" s="198"/>
      <c r="C8" s="198"/>
      <c r="D8" s="198"/>
      <c r="E8" s="53" t="s">
        <v>59</v>
      </c>
      <c r="F8" s="2" t="s">
        <v>247</v>
      </c>
      <c r="G8" s="2" t="s">
        <v>259</v>
      </c>
      <c r="H8" s="125" t="s">
        <v>270</v>
      </c>
    </row>
    <row r="9" spans="1:8" x14ac:dyDescent="0.25">
      <c r="A9" s="2">
        <v>1</v>
      </c>
      <c r="B9" s="2">
        <v>2</v>
      </c>
      <c r="C9" s="2">
        <v>3</v>
      </c>
      <c r="D9" s="2">
        <v>4</v>
      </c>
      <c r="E9" s="2">
        <v>5</v>
      </c>
      <c r="F9" s="2">
        <v>6</v>
      </c>
      <c r="G9" s="2">
        <v>7</v>
      </c>
      <c r="H9" s="2">
        <v>8</v>
      </c>
    </row>
    <row r="10" spans="1:8" ht="40.5" customHeight="1" x14ac:dyDescent="0.25">
      <c r="A10" s="231" t="s">
        <v>144</v>
      </c>
      <c r="B10" s="231"/>
      <c r="C10" s="231"/>
      <c r="D10" s="231"/>
      <c r="E10" s="231"/>
      <c r="F10" s="231"/>
      <c r="G10" s="231"/>
      <c r="H10" s="231"/>
    </row>
    <row r="11" spans="1:8" ht="41.25" customHeight="1" x14ac:dyDescent="0.25">
      <c r="A11" s="231" t="str">
        <f>'пр 2 к ПП3'!A11:M11</f>
        <v>Задача. 1. Повышение уровня пожарной безопасности, в жилом секторе населения проживающего на территории Туруханского района</v>
      </c>
      <c r="B11" s="231"/>
      <c r="C11" s="231"/>
      <c r="D11" s="231"/>
      <c r="E11" s="231"/>
      <c r="F11" s="231"/>
      <c r="G11" s="231"/>
      <c r="H11" s="231"/>
    </row>
    <row r="12" spans="1:8" s="71" customFormat="1" ht="47.25" customHeight="1" x14ac:dyDescent="0.25">
      <c r="A12" s="2" t="s">
        <v>3</v>
      </c>
      <c r="B12" s="70" t="s">
        <v>137</v>
      </c>
      <c r="C12" s="2" t="s">
        <v>145</v>
      </c>
      <c r="D12" s="2" t="s">
        <v>146</v>
      </c>
      <c r="E12" s="16" t="s">
        <v>208</v>
      </c>
      <c r="F12" s="4" t="s">
        <v>208</v>
      </c>
      <c r="G12" s="4" t="s">
        <v>208</v>
      </c>
      <c r="H12" s="4" t="s">
        <v>208</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18</vt:i4>
      </vt:variant>
    </vt:vector>
  </HeadingPairs>
  <TitlesOfParts>
    <vt:vector size="31" baseType="lpstr">
      <vt:lpstr>пр к пасп</vt:lpstr>
      <vt:lpstr>пр 5 к МП</vt:lpstr>
      <vt:lpstr>пр 6 к МП</vt:lpstr>
      <vt:lpstr>пр 7 к МП</vt:lpstr>
      <vt:lpstr>пр 1 к ПП1</vt:lpstr>
      <vt:lpstr>пр 2 к ПП1</vt:lpstr>
      <vt:lpstr>пр 1 к ПП2</vt:lpstr>
      <vt:lpstr>пр 2 к ПП2</vt:lpstr>
      <vt:lpstr>пр 1 к ПП3</vt:lpstr>
      <vt:lpstr>пр 2 к ПП3</vt:lpstr>
      <vt:lpstr>пр 1 к ПП4</vt:lpstr>
      <vt:lpstr>пр 2 к ПП4</vt:lpstr>
      <vt:lpstr>пр 8 к ОМ</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8 к ОМ'!Область_печати</vt:lpstr>
      <vt:lpstr>'пр к пасп'!Область_печати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Анастасия В. Крпухина</cp:lastModifiedBy>
  <cp:lastPrinted>2020-11-08T06:34:50Z</cp:lastPrinted>
  <dcterms:created xsi:type="dcterms:W3CDTF">2016-10-20T04:37:12Z</dcterms:created>
  <dcterms:modified xsi:type="dcterms:W3CDTF">2020-11-08T06:55:35Z</dcterms:modified>
</cp:coreProperties>
</file>