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0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2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156.xml" ContentType="application/vnd.openxmlformats-officedocument.spreadsheetml.revisionLog+xml"/>
  <Override PartName="/xl/revisions/revisionLog170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186.xml" ContentType="application/vnd.openxmlformats-officedocument.spreadsheetml.revisionLog+xml"/>
  <Override PartName="/xl/revisions/revisionLog207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46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202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76.xml" ContentType="application/vnd.openxmlformats-officedocument.spreadsheetml.revisionLog+xml"/>
  <Override PartName="/xl/revisions/revisionLog197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157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166.xml" ContentType="application/vnd.openxmlformats-officedocument.spreadsheetml.revisionLog+xml"/>
  <Override PartName="/xl/revisions/revisionLog187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47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203.xml" ContentType="application/vnd.openxmlformats-officedocument.spreadsheetml.revisionLog+xml"/>
  <Override PartName="/xl/revisions/revisionLog177.xml" ContentType="application/vnd.openxmlformats-officedocument.spreadsheetml.revisionLog+xml"/>
  <Override PartName="/xl/revisions/revisionLog198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163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158.xml" ContentType="application/vnd.openxmlformats-officedocument.spreadsheetml.revisionLog+xml"/>
  <Override PartName="/xl/revisions/revisionLog172.xml" ContentType="application/vnd.openxmlformats-officedocument.spreadsheetml.revisionLog+xml"/>
  <Override PartName="/xl/revisions/revisionLog193.xml" ContentType="application/vnd.openxmlformats-officedocument.spreadsheetml.revisionLog+xml"/>
  <Override PartName="/xl/revisions/revisionLog167.xml" ContentType="application/vnd.openxmlformats-officedocument.spreadsheetml.revisionLog+xml"/>
  <Override PartName="/xl/revisions/revisionLog188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53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48.xml" ContentType="application/vnd.openxmlformats-officedocument.spreadsheetml.revisionLog+xml"/>
  <Override PartName="/xl/revisions/revisionLog183.xml" ContentType="application/vnd.openxmlformats-officedocument.spreadsheetml.revisionLog+xml"/>
  <Override PartName="/xl/revisions/revisionLog204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178.xml" ContentType="application/vnd.openxmlformats-officedocument.spreadsheetml.revisionLog+xml"/>
  <Override PartName="/xl/revisions/revisionLog199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159.xml" ContentType="application/vnd.openxmlformats-officedocument.spreadsheetml.revisionLog+xml"/>
  <Override PartName="/xl/revisions/revisionLog164.xml" ContentType="application/vnd.openxmlformats-officedocument.spreadsheetml.revisionLog+xml"/>
  <Override PartName="/xl/revisions/revisionLog168.xml" ContentType="application/vnd.openxmlformats-officedocument.spreadsheetml.revisionLog+xml"/>
  <Override PartName="/xl/revisions/revisionLog173.xml" ContentType="application/vnd.openxmlformats-officedocument.spreadsheetml.revisionLog+xml"/>
  <Override PartName="/xl/revisions/revisionLog194.xml" ContentType="application/vnd.openxmlformats-officedocument.spreadsheetml.revisionLog+xml"/>
  <Override PartName="/xl/revisions/revisionLog189.xml" ContentType="application/vnd.openxmlformats-officedocument.spreadsheetml.revisionLog+xml"/>
  <Override PartName="/xl/revisions/revisionLog205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49.xml" ContentType="application/vnd.openxmlformats-officedocument.spreadsheetml.revisionLog+xml"/>
  <Override PartName="/xl/revisions/revisionLog154.xml" ContentType="application/vnd.openxmlformats-officedocument.spreadsheetml.revisionLog+xml"/>
  <Override PartName="/xl/revisions/revisionLog184.xml" ContentType="application/vnd.openxmlformats-officedocument.spreadsheetml.revisionLog+xml"/>
  <Override PartName="/xl/revisions/revisionLog179.xml" ContentType="application/vnd.openxmlformats-officedocument.spreadsheetml.revisionLog+xml"/>
  <Override PartName="/xl/revisions/revisionLog195.xml" ContentType="application/vnd.openxmlformats-officedocument.spreadsheetml.revisionLog+xml"/>
  <Override PartName="/xl/revisions/revisionLog200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139.xml" ContentType="application/vnd.openxmlformats-officedocument.spreadsheetml.revisionLog+xml"/>
  <Override PartName="/xl/revisions/revisionLog144.xml" ContentType="application/vnd.openxmlformats-officedocument.spreadsheetml.revisionLog+xml"/>
  <Override PartName="/xl/revisions/revisionLog160.xml" ContentType="application/vnd.openxmlformats-officedocument.spreadsheetml.revisionLog+xml"/>
  <Override PartName="/xl/revisions/revisionLog174.xml" ContentType="application/vnd.openxmlformats-officedocument.spreadsheetml.revisionLog+xml"/>
  <Override PartName="/xl/revisions/revisionLog155.xml" ContentType="application/vnd.openxmlformats-officedocument.spreadsheetml.revisionLog+xml"/>
  <Override PartName="/xl/revisions/revisionLog169.xml" ContentType="application/vnd.openxmlformats-officedocument.spreadsheetml.revisionLog+xml"/>
  <Override PartName="/xl/revisions/revisionLog185.xml" ContentType="application/vnd.openxmlformats-officedocument.spreadsheetml.revisionLog+xml"/>
  <Override PartName="/xl/revisions/revisionLog190.xml" ContentType="application/vnd.openxmlformats-officedocument.spreadsheetml.revisionLog+xml"/>
  <Override PartName="/xl/revisions/revisionLog206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150.xml" ContentType="application/vnd.openxmlformats-officedocument.spreadsheetml.revisionLog+xml"/>
  <Override PartName="/xl/revisions/revisionLog145.xml" ContentType="application/vnd.openxmlformats-officedocument.spreadsheetml.revisionLog+xml"/>
  <Override PartName="/xl/revisions/revisionLog175.xml" ContentType="application/vnd.openxmlformats-officedocument.spreadsheetml.revisionLog+xml"/>
  <Override PartName="/xl/revisions/revisionLog180.xml" ContentType="application/vnd.openxmlformats-officedocument.spreadsheetml.revisionLog+xml"/>
  <Override PartName="/xl/revisions/revisionLog201.xml" ContentType="application/vnd.openxmlformats-officedocument.spreadsheetml.revisionLog+xml"/>
  <Override PartName="/xl/revisions/revisionLog196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40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6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БЮДЖЕТ 2023\СЕССИЯ НОВАЯ\"/>
    </mc:Choice>
  </mc:AlternateContent>
  <bookViews>
    <workbookView xWindow="-120" yWindow="-120" windowWidth="29040" windowHeight="15720"/>
  </bookViews>
  <sheets>
    <sheet name="крайний вариант" sheetId="1" r:id="rId1"/>
  </sheets>
  <definedNames>
    <definedName name="_xlnm._FilterDatabase" localSheetId="0" hidden="1">'крайний вариант'!$A$7:$M$155</definedName>
    <definedName name="Z_00AC0DB5_921F_483A_AE36_41783D7D2049_.wvu.FilterData" localSheetId="0" hidden="1">'крайний вариант'!$A$6:$L$36</definedName>
    <definedName name="Z_00E421A5_E698_47F7_A65A_0BB1C03244A6_.wvu.FilterData" localSheetId="0" hidden="1">'крайний вариант'!$A$4:$L$212</definedName>
    <definedName name="Z_01341E48_5AA9_4977_AC2E_9ECF6AE9CD11_.wvu.FilterData" localSheetId="0" hidden="1">'крайний вариант'!$A$6:$L$36</definedName>
    <definedName name="Z_02049739_E51A_45CD_8258_7B1863F86F8D_.wvu.FilterData" localSheetId="0" hidden="1">'крайний вариант'!$A$215:$L$266</definedName>
    <definedName name="Z_03DA1542_CEB9_44A5_B461_D454BB9663AB_.wvu.FilterData" localSheetId="0" hidden="1">'крайний вариант'!$A$1:$N$36</definedName>
    <definedName name="Z_0476430E_A5C5_47CA_B8C2_6CE73BAA2E1F_.wvu.FilterData" localSheetId="0" hidden="1">'крайний вариант'!$A$215:$L$266</definedName>
    <definedName name="Z_04EDF661_CDE5_46CA_9E6A_41FF2A403FA5_.wvu.FilterData" localSheetId="0" hidden="1">'крайний вариант'!$A$6:$L$36</definedName>
    <definedName name="Z_06E7B191_B7D8_4B04_B6D4_9E0F3718194E_.wvu.FilterData" localSheetId="0" hidden="1">'крайний вариант'!$A$7:$M$155</definedName>
    <definedName name="Z_0BA42986_7D39_4E7A_823B_2CB4B9187C48_.wvu.FilterData" localSheetId="0" hidden="1">'крайний вариант'!$A$4:$I$212</definedName>
    <definedName name="Z_0C51B09C_EC7C_4F1B_AC86_0E34208AB25F_.wvu.FilterData" localSheetId="0" hidden="1">'крайний вариант'!$A$4:$I$212</definedName>
    <definedName name="Z_0D4FBB52_8188_4CB7_AA71_1DE930323278_.wvu.FilterData" localSheetId="0" hidden="1">'крайний вариант'!$A$2:$M$36</definedName>
    <definedName name="Z_0D5BD890_960B_4D50_B5EC_89017F4627EC_.wvu.FilterData" localSheetId="0" hidden="1">'крайний вариант'!$A$4:$I$201</definedName>
    <definedName name="Z_0DB37D27_CF2A_4E4C_B7D5_3E195B0EECBB_.wvu.FilterData" localSheetId="0" hidden="1">'крайний вариант'!$A$4:$L$47</definedName>
    <definedName name="Z_0ED4AA2D_AFB3_4A12_BA35_8B910554ACEA_.wvu.FilterData" localSheetId="0" hidden="1">'крайний вариант'!$A$4:$I$212</definedName>
    <definedName name="Z_0FD5EE40_287E_4A20_A4A2_0FD4A5A6C9A2_.wvu.FilterData" localSheetId="0" hidden="1">'крайний вариант'!$A$4:$K$212</definedName>
    <definedName name="Z_10D3BAF2_9487_45D4_BA38_49C6893D4D5A_.wvu.FilterData" localSheetId="0" hidden="1">'крайний вариант'!$A$215:$L$266</definedName>
    <definedName name="Z_11CC2828_A35A_4E5D_A560_92B8E51EE7E7_.wvu.FilterData" localSheetId="0" hidden="1">'крайний вариант'!$A$7:$M$155</definedName>
    <definedName name="Z_13C16315_D7D1_434A_8441_087A6B6AE24C_.wvu.FilterData" localSheetId="0" hidden="1">'крайний вариант'!$A$7:$M$155</definedName>
    <definedName name="Z_13DDD6AE_CE52_47C0_955E_BBF4784C8D5C_.wvu.FilterData" localSheetId="0" hidden="1">'крайний вариант'!$A$4:$L$212</definedName>
    <definedName name="Z_143D96B0_5E59_46BC_95C4_7AFDC4121648_.wvu.FilterData" localSheetId="0" hidden="1">'крайний вариант'!$A$215:$L$266</definedName>
    <definedName name="Z_1466A0F0_639E_4505_A781_0FE6145C8FB9_.wvu.FilterData" localSheetId="0" hidden="1">'крайний вариант'!$A$6:$L$36</definedName>
    <definedName name="Z_1508D3C3_A126_4671_9F27_AF41904E6E94_.wvu.FilterData" localSheetId="0" hidden="1">'крайний вариант'!$A$2:$M$36</definedName>
    <definedName name="Z_153C379D_A65B_4B4D_9755_C768171829FE_.wvu.Rows" localSheetId="0" hidden="1">'крайний вариант'!#REF!,'крайний вариант'!#REF!,'крайний вариант'!#REF!,'крайний вариант'!#REF!,'крайний вариант'!#REF!,'крайний вариант'!#REF!,'крайний вариант'!#REF!,'крайний вариант'!#REF!,'крайний вариант'!#REF!</definedName>
    <definedName name="Z_154B2FA1_5DCD_4113_8E8E_C6414387351B_.wvu.FilterData" localSheetId="0" hidden="1">'крайний вариант'!$A$214:$M$274</definedName>
    <definedName name="Z_15940EC1_FDE4_473A_A97E_72C2E09D7202_.wvu.FilterData" localSheetId="0" hidden="1">'крайний вариант'!$A$215:$L$266</definedName>
    <definedName name="Z_15C1722B_4D98_4A88_8F7A_A8625A22D83E_.wvu.FilterData" localSheetId="0" hidden="1">'крайний вариант'!$A$4:$K$212</definedName>
    <definedName name="Z_15C3BBC9_DBB8_4062_859E_3DD67D137835_.wvu.FilterData" localSheetId="0" hidden="1">'крайний вариант'!$A$2:$M$212</definedName>
    <definedName name="Z_17A87A16_9148_4ABA_8C16_3F8B33AF4CB4_.wvu.FilterData" localSheetId="0" hidden="1">'крайний вариант'!$A$4:$L$212</definedName>
    <definedName name="Z_17DA9A6F_25CA_4741_8C70_4A3A6E982920_.wvu.FilterData" localSheetId="0" hidden="1">'крайний вариант'!$A$215:$L$266</definedName>
    <definedName name="Z_18F82ECC_287C_4E18_A71E_5716353A4818_.wvu.FilterData" localSheetId="0" hidden="1">'крайний вариант'!$A$215:$L$266</definedName>
    <definedName name="Z_1A01B508_456C_42B8_B9D9_1A84760FD660_.wvu.FilterData" localSheetId="0" hidden="1">'крайний вариант'!$A$4:$K$212</definedName>
    <definedName name="Z_1A25DFD7_EC49_4EBE_A53B_694DA6795B8A_.wvu.FilterData" localSheetId="0" hidden="1">'крайний вариант'!$A$7:$M$155</definedName>
    <definedName name="Z_1A455D6C_BE3F_4078_AA4D_502A958DD997_.wvu.FilterData" localSheetId="0" hidden="1">'крайний вариант'!$A$215:$L$266</definedName>
    <definedName name="Z_1B8EC7B6_DC2C_49BD_B430_99F6FBBA7D5E_.wvu.FilterData" localSheetId="0" hidden="1">'крайний вариант'!$A$7:$M$155</definedName>
    <definedName name="Z_1B98D0B9_B193_44CE_B22E_0B47B423D34C_.wvu.FilterData" localSheetId="0" hidden="1">'крайний вариант'!$A$4:$I$212</definedName>
    <definedName name="Z_1BA352B5_4A5D_48F6_A6F0_2E28FB1F5E2A_.wvu.FilterData" localSheetId="0" hidden="1">'крайний вариант'!$A$1:$N$36</definedName>
    <definedName name="Z_1BEC59F0_D3F9_4F71_A556_2E1F27EFE803_.wvu.FilterData" localSheetId="0" hidden="1">'крайний вариант'!$A$2:$M$212</definedName>
    <definedName name="Z_1CE69D0C_4CA0_4535_AE07_B6A0EEF75A2B_.wvu.FilterData" localSheetId="0" hidden="1">'крайний вариант'!$A$4:$L$212</definedName>
    <definedName name="Z_1DC2D916_25EC_4301_9EDD_8A3F918119E3_.wvu.FilterData" localSheetId="0" hidden="1">'крайний вариант'!$A$4:$I$212</definedName>
    <definedName name="Z_1E6F9A1A_BD9E_4F06_BBE5_5892ED400D73_.wvu.FilterData" localSheetId="0" hidden="1">'крайний вариант'!$A$215:$L$248</definedName>
    <definedName name="Z_1E8CE030_6667_49ED_9A26_585987AD6B56_.wvu.FilterData" localSheetId="0" hidden="1">'крайний вариант'!$A$7:$M$155</definedName>
    <definedName name="Z_1FF573B1_78DC_47A3_8656_2315CE0031D4_.wvu.FilterData" localSheetId="0" hidden="1">'крайний вариант'!$A$215:$L$266</definedName>
    <definedName name="Z_206AE126_38FB_43D1_8880_59C2B120D464_.wvu.FilterData" localSheetId="0" hidden="1">'крайний вариант'!$A$7:$M$155</definedName>
    <definedName name="Z_20C571E4_68B9_4F86_ACB8_EA02C19CF8BD_.wvu.FilterData" localSheetId="0" hidden="1">'крайний вариант'!$A$7:$M$155</definedName>
    <definedName name="Z_23720612_B15A_45AB_8930_F59ABB375B98_.wvu.FilterData" localSheetId="0" hidden="1">'крайний вариант'!$A$4:$I$212</definedName>
    <definedName name="Z_25CB5F50_1EC6_495F_ABFC_30FDB268CCB6_.wvu.FilterData" localSheetId="0" hidden="1">'крайний вариант'!$A$2:$M$212</definedName>
    <definedName name="Z_267D9F39_92E7_41F3_A4F6_85EB399610A9_.wvu.FilterData" localSheetId="0" hidden="1">'крайний вариант'!$A$7:$M$152</definedName>
    <definedName name="Z_2682534A_E634_4E2D_9D58_C20FF323369B_.wvu.FilterData" localSheetId="0" hidden="1">'крайний вариант'!$A$1:$N$36</definedName>
    <definedName name="Z_26BA2648_E845_4F7B_B1FB_DD6D21E3A965_.wvu.FilterData" localSheetId="0" hidden="1">'крайний вариант'!$A$7:$M$155</definedName>
    <definedName name="Z_26BBBB37_ABE7_484B_88D8_F10BF2947E7C_.wvu.FilterData" localSheetId="0" hidden="1">'крайний вариант'!$A$1:$N$36</definedName>
    <definedName name="Z_275C7D82_7677_4EF2_B385_46203348D89D_.wvu.FilterData" localSheetId="0" hidden="1">'крайний вариант'!$A$4:$L$212</definedName>
    <definedName name="Z_28282A2F_ECC9_471D_A33B_FDD9F0FF5109_.wvu.FilterData" localSheetId="0" hidden="1">'крайний вариант'!$A$7:$M$155</definedName>
    <definedName name="Z_286F74A5_2A4B_4877_B9EF_8A244904F879_.wvu.FilterData" localSheetId="0" hidden="1">'крайний вариант'!$A$1:$N$36</definedName>
    <definedName name="Z_293FD4CB_07BC_40E2_98F3_77EBA86E69EB_.wvu.FilterData" localSheetId="0" hidden="1">'крайний вариант'!$A$215:$L$266</definedName>
    <definedName name="Z_29D009E5_DAF7_49F6_AEE8_5E2996D40B11_.wvu.FilterData" localSheetId="0" hidden="1">'крайний вариант'!$A$4:$L$212</definedName>
    <definedName name="Z_2AFCE078_760D_4B6C_9F3C_19A4FF150CB6_.wvu.FilterData" localSheetId="0" hidden="1">'крайний вариант'!$A$4:$I$212</definedName>
    <definedName name="Z_2BB0730D_E132_4214_AFB8_28BD67E86A1D_.wvu.FilterData" localSheetId="0" hidden="1">'крайний вариант'!$A$4:$L$212</definedName>
    <definedName name="Z_2C8AD166_4968_44FD_BC20_AA4DA75DC6FA_.wvu.FilterData" localSheetId="0" hidden="1">'крайний вариант'!$A$1:$N$36</definedName>
    <definedName name="Z_2EB9443F_BB02_4CDD_8A6D_15D39BB16785_.wvu.FilterData" localSheetId="0" hidden="1">'крайний вариант'!$A$1:$N$36</definedName>
    <definedName name="Z_2EF3497E_7090_42FB_96C1_A13D642396CE_.wvu.FilterData" localSheetId="0" hidden="1">'крайний вариант'!$A$2:$M$36</definedName>
    <definedName name="Z_2F6661D5_C534_4CE3_AB4E_B6150A76CA1C_.wvu.FilterData" localSheetId="0" hidden="1">'крайний вариант'!$A$215:$L$266</definedName>
    <definedName name="Z_30E5BB8B_72F2_4ED8_B5BE_2012CF9818D4_.wvu.FilterData" localSheetId="0" hidden="1">'крайний вариант'!$A$4:$I$212</definedName>
    <definedName name="Z_321B7984_9006_443F_AE0A_24919EDB684B_.wvu.FilterData" localSheetId="0" hidden="1">'крайний вариант'!$A$215:$L$266</definedName>
    <definedName name="Z_322EC048_818B_469A_A2BB_8E66F8032EDD_.wvu.FilterData" localSheetId="0" hidden="1">'крайний вариант'!$A$215:$L$266</definedName>
    <definedName name="Z_32A5534D_2FC9_40B6_B752_F06A7C6F1302_.wvu.FilterData" localSheetId="0" hidden="1">'крайний вариант'!$A$215:$L$266</definedName>
    <definedName name="Z_334B14A0_FD99_460A_9BC3_581BB996E167_.wvu.FilterData" localSheetId="0" hidden="1">'крайний вариант'!$A$4:$I$201</definedName>
    <definedName name="Z_35230852_6216_4033_A6A0_068713DB5E2D_.wvu.FilterData" localSheetId="0" hidden="1">'крайний вариант'!$A$4:$I$212</definedName>
    <definedName name="Z_36D1F2FD_7B99_4C29_828A_FDA9345005C5_.wvu.FilterData" localSheetId="0" hidden="1">'крайний вариант'!$A$4:$L$212</definedName>
    <definedName name="Z_37B439FD_5F3B_4A0B_9603_353057BE348E_.wvu.FilterData" localSheetId="0" hidden="1">'крайний вариант'!$A$4:$K$212</definedName>
    <definedName name="Z_38146A99_EF02_4A71_8033_650BE4D36DF5_.wvu.FilterData" localSheetId="0" hidden="1">'крайний вариант'!$A$2:$M$212</definedName>
    <definedName name="Z_3817A243_FFAF_43B4_8FE6_434696EE5ACC_.wvu.FilterData" localSheetId="0" hidden="1">'крайний вариант'!$A$4:$I$212</definedName>
    <definedName name="Z_3964A687_78A9_443D_AF43_704AEE5164CC_.wvu.FilterData" localSheetId="0" hidden="1">'крайний вариант'!$A$4:$L$47</definedName>
    <definedName name="Z_39912B2D_E166_4427_8361_91E6C3A8865F_.wvu.FilterData" localSheetId="0" hidden="1">'крайний вариант'!$A$4:$L$47</definedName>
    <definedName name="Z_3A6C79F7_F67E_4D73_8D6E_B19C9936B38B_.wvu.FilterData" localSheetId="0" hidden="1">'крайний вариант'!$A$4:$K$212</definedName>
    <definedName name="Z_3CA42EF6_7A6D_463E_9475_3FB017E90087_.wvu.FilterData" localSheetId="0" hidden="1">'крайний вариант'!$A$1:$N$36</definedName>
    <definedName name="Z_3D0AF59D_841F_4B74_8041_1E35ADE13B4F_.wvu.FilterData" localSheetId="0" hidden="1">'крайний вариант'!$A$4:$K$212</definedName>
    <definedName name="Z_3D8E6975_1271_48EA_AE2C_2E8C3E0684FE_.wvu.FilterData" localSheetId="0" hidden="1">'крайний вариант'!$A$7:$M$155</definedName>
    <definedName name="Z_3DA407A9_D844_47E3_BF29_C04FD8080B75_.wvu.FilterData" localSheetId="0" hidden="1">'крайний вариант'!$A$1:$N$36</definedName>
    <definedName name="Z_40B0EE34_8AC7_43CE_90F9_1CF9C3583CC0_.wvu.FilterData" localSheetId="0" hidden="1">'крайний вариант'!$A$215:$L$266</definedName>
    <definedName name="Z_41BAC17D_4F6B_40D3_86A4_9995117C2FC5_.wvu.FilterData" localSheetId="0" hidden="1">'крайний вариант'!$A$2:$M$212</definedName>
    <definedName name="Z_424F800A_9139_4F1F_B46D_03B892469DBF_.wvu.FilterData" localSheetId="0" hidden="1">'крайний вариант'!$A$2:$M$212</definedName>
    <definedName name="Z_4298D7C5_41F6_4DD1_BDAB_A2E4005BFCBF_.wvu.FilterData" localSheetId="0" hidden="1">'крайний вариант'!$A$7:$M$155</definedName>
    <definedName name="Z_42E58AEB_92B1_4EB6_8B39_D15BEF085A35_.wvu.FilterData" localSheetId="0" hidden="1">'крайний вариант'!$A$215:$L$266</definedName>
    <definedName name="Z_447FEB72_91F8_4509_A19E_332A7318EBBA_.wvu.FilterData" localSheetId="0" hidden="1">'крайний вариант'!$A$7:$M$155</definedName>
    <definedName name="Z_451544D6_8D7B_4FDF_9B8D_A78552E44D7A_.wvu.FilterData" localSheetId="0" hidden="1">'крайний вариант'!$A$2:$M$212</definedName>
    <definedName name="Z_45793F2F_223C_47D0_BB23_C2AC38D081FC_.wvu.FilterData" localSheetId="0" hidden="1">'крайний вариант'!$A$6:$L$36</definedName>
    <definedName name="Z_46509E29_ED60_4B28_B1DA_8F187BECB82E_.wvu.FilterData" localSheetId="0" hidden="1">'крайний вариант'!$A$4:$I$212</definedName>
    <definedName name="Z_471FE71B_7CCD_49C1_9A24_F06347D5AF9A_.wvu.FilterData" localSheetId="0" hidden="1">'крайний вариант'!$A$7:$M$155</definedName>
    <definedName name="Z_47FB3B57_DBCF_49AE_BA3E_585E205D6901_.wvu.FilterData" localSheetId="0" hidden="1">'крайний вариант'!$A$4:$L$212</definedName>
    <definedName name="Z_48BF9DAA_6C6E_40CF_9A5C_E021F5E176E6_.wvu.FilterData" localSheetId="0" hidden="1">'крайний вариант'!$A$4:$L$212</definedName>
    <definedName name="Z_4BAD34C5_49B0_4580_AB98_1BCB78FFED37_.wvu.FilterData" localSheetId="0" hidden="1">'крайний вариант'!$A$4:$I$201</definedName>
    <definedName name="Z_4C1AA72B_A7F3_441F_86A5_6F0CDEB9A001_.wvu.FilterData" localSheetId="0" hidden="1">'крайний вариант'!$A$215:$L$266</definedName>
    <definedName name="Z_4DD386FF_8973_4ACF_8559_CC685F2CA592_.wvu.FilterData" localSheetId="0" hidden="1">'крайний вариант'!$A$2:$M$212</definedName>
    <definedName name="Z_4E606058_A0AD_42CD_B81B_D0A61B868E37_.wvu.FilterData" localSheetId="0" hidden="1">'крайний вариант'!$A$1:$N$36</definedName>
    <definedName name="Z_4FB4FF46_66EB_4E53_A1E0_3E14F7F25022_.wvu.FilterData" localSheetId="0" hidden="1">'крайний вариант'!$A$4:$I$201</definedName>
    <definedName name="Z_51A9E11A_977F_40B2_BD74_17BDA5FA81DD_.wvu.FilterData" localSheetId="0" hidden="1">'крайний вариант'!$A$7:$M$155</definedName>
    <definedName name="Z_51E4DA28_C96B_4CCF_B5C6_4CD33A805533_.wvu.FilterData" localSheetId="0" hidden="1">'крайний вариант'!$A$4:$L$212</definedName>
    <definedName name="Z_542A1DA1_DD83_4366_B8B8_DC8D8F196A88_.wvu.FilterData" localSheetId="0" hidden="1">'крайний вариант'!$A$4:$I$201</definedName>
    <definedName name="Z_54335C91_B63C_4D89_BF0D_B7248C89ED86_.wvu.FilterData" localSheetId="0" hidden="1">'крайний вариант'!$A$2:$M$36</definedName>
    <definedName name="Z_54E21673_BB1D_420F_A072_0911A30D3FFA_.wvu.FilterData" localSheetId="0" hidden="1">'крайний вариант'!$A$215:$L$266</definedName>
    <definedName name="Z_562E35F6_23B3_4D35_B056_AA71EA1B4548_.wvu.FilterData" localSheetId="0" hidden="1">'крайний вариант'!$A$1:$N$36</definedName>
    <definedName name="Z_564FD9CF_EA06_47DF_94A3_50AF92115222_.wvu.FilterData" localSheetId="0" hidden="1">'крайний вариант'!$A$4:$I$212</definedName>
    <definedName name="Z_5678BF7D_7EE9_4697_A77C_F4F015EFB6B3_.wvu.FilterData" localSheetId="0" hidden="1">'крайний вариант'!$A$2:$M$36</definedName>
    <definedName name="Z_574D1DDC_14D2_44B9_839B_E6B80105E5EE_.wvu.FilterData" localSheetId="0" hidden="1">'крайний вариант'!$A$4:$K$212</definedName>
    <definedName name="Z_57FA277D_EE80_424B_92E5_B0A6C20F5E82_.wvu.FilterData" localSheetId="0" hidden="1">'крайний вариант'!$A$4:$I$212</definedName>
    <definedName name="Z_5909F383_F8AD_46C9_9BE7_1B86A82182EC_.wvu.FilterData" localSheetId="0" hidden="1">'крайний вариант'!$A$4:$I$212</definedName>
    <definedName name="Z_5923C91C_E809_4A27_B285_26C1F288BFDE_.wvu.FilterData" localSheetId="0" hidden="1">'крайний вариант'!$A$4:$I$212</definedName>
    <definedName name="Z_5AD3E799_5E3B_4D68_8FF4_723801A1647F_.wvu.FilterData" localSheetId="0" hidden="1">'крайний вариант'!$A$4:$K$212</definedName>
    <definedName name="Z_5B0AB5A2_4212_4045_A1EC_2D9813C69AC3_.wvu.FilterData" localSheetId="0" hidden="1">'крайний вариант'!$A$4:$I$212</definedName>
    <definedName name="Z_5D01DEEB_2A19_4A15_A737_D6B47D9453B7_.wvu.FilterData" localSheetId="0" hidden="1">'крайний вариант'!$A$7:$M$152</definedName>
    <definedName name="Z_5E1313D5_6E30_4BF2_8600_788B53C6BADA_.wvu.FilterData" localSheetId="0" hidden="1">'крайний вариант'!$A$4:$L$212</definedName>
    <definedName name="Z_5E3536EB_13EC_430A_8EED_90AF8AB61DEE_.wvu.FilterData" localSheetId="0" hidden="1">'крайний вариант'!$A$1:$N$36</definedName>
    <definedName name="Z_6087776B_F3C4_476B_9B57_E9663134C890_.wvu.FilterData" localSheetId="0" hidden="1">'крайний вариант'!$A$4:$K$212</definedName>
    <definedName name="Z_615FBBAF_3F65_4025_9C4D_0AFEC1F10BD9_.wvu.FilterData" localSheetId="0" hidden="1">'крайний вариант'!$A$215:$L$266</definedName>
    <definedName name="Z_61EE6EC8_E784_4DB7_BEA9_4F58A54D2409_.wvu.FilterData" localSheetId="0" hidden="1">'крайний вариант'!$A$1:$N$36</definedName>
    <definedName name="Z_628CE822_C2EF_47B9_A88D_DD60521BD79B_.wvu.FilterData" localSheetId="0" hidden="1">'крайний вариант'!$A$5:$AB$156</definedName>
    <definedName name="Z_636282FF_FFD1_423F_9B64_50CF94AF6BE3_.wvu.FilterData" localSheetId="0" hidden="1">'крайний вариант'!$A$1:$N$36</definedName>
    <definedName name="Z_636FBB25_9ED3_4A9D_BC03_CF261342B8EF_.wvu.FilterData" localSheetId="0" hidden="1">'крайний вариант'!$A$1:$N$36</definedName>
    <definedName name="Z_6387DE16_930E_49EA_8132_A6EB76FC32B6_.wvu.FilterData" localSheetId="0" hidden="1">'крайний вариант'!$A$215:$L$266</definedName>
    <definedName name="Z_6403C313_0C9D_419B_99B6_813118787BAC_.wvu.FilterData" localSheetId="0" hidden="1">'крайний вариант'!$A$4:$K$212</definedName>
    <definedName name="Z_65E0BB6F_D885_4C74_AEA1_F20A1C916AD0_.wvu.FilterData" localSheetId="0" hidden="1">'крайний вариант'!$A$2:$M$212</definedName>
    <definedName name="Z_667C5C33_93CB_4E10_8B8B_93566451ED9C_.wvu.FilterData" localSheetId="0" hidden="1">'крайний вариант'!$A$4:$L$212</definedName>
    <definedName name="Z_678A9D6A_CD2F_4FC5_ADAB_B9CA298D42A2_.wvu.Cols" localSheetId="0" hidden="1">'крайний вариант'!$B:$D</definedName>
    <definedName name="Z_678A9D6A_CD2F_4FC5_ADAB_B9CA298D42A2_.wvu.FilterData" localSheetId="0" hidden="1">'крайний вариант'!$A$7:$M$155</definedName>
    <definedName name="Z_678A9D6A_CD2F_4FC5_ADAB_B9CA298D42A2_.wvu.Rows" localSheetId="0" hidden="1">'крайний вариант'!$16:$31,'крайний вариант'!$36:$36,'крайний вариант'!$44:$74,'крайний вариант'!$88:$91,'крайний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definedName>
    <definedName name="Z_6A31EF51_B55D_4CD1_9E17_E5519D654C78_.wvu.FilterData" localSheetId="0" hidden="1">'крайний вариант'!$A$1:$N$36</definedName>
    <definedName name="Z_6A330BDA_3084_4611_A136_A3830D3E172B_.wvu.FilterData" localSheetId="0" hidden="1">'крайний вариант'!$A$4:$K$212</definedName>
    <definedName name="Z_6A804E0C_56FF_455F_B6E7_CFA567F084C8_.wvu.FilterData" localSheetId="0" hidden="1">'крайний вариант'!$A$215:$L$266</definedName>
    <definedName name="Z_6B501CD7_2038_478A_8597_AAD6E6C55EEE_.wvu.FilterData" localSheetId="0" hidden="1">'крайний вариант'!$A$2:$M$212</definedName>
    <definedName name="Z_6C974958_5E6C_4A5C_B55D_3329267D4372_.wvu.FilterData" localSheetId="0" hidden="1">'крайний вариант'!$A$4:$I$201</definedName>
    <definedName name="Z_6C985BF9_4E2E_41B7_9448_9E66FAC07156_.wvu.FilterData" localSheetId="0" hidden="1">'крайний вариант'!$A$2:$M$212</definedName>
    <definedName name="Z_6DB75ABE_95B7_4583_849E_4D961E7A32DB_.wvu.FilterData" localSheetId="0" hidden="1">'крайний вариант'!$A$4:$I$212</definedName>
    <definedName name="Z_6DEBE101_19D0_4B44_B0B9_0F2CD0178736_.wvu.FilterData" localSheetId="0" hidden="1">'крайний вариант'!$A$2:$M$212</definedName>
    <definedName name="Z_6F1441E1_25FA_4C62_94F7_9AD2C4FBFC7F_.wvu.FilterData" localSheetId="0" hidden="1">'крайний вариант'!$A$215:$L$266</definedName>
    <definedName name="Z_7194CDB0_A62C_4B49_8810_4F72F28D29F1_.wvu.FilterData" localSheetId="0" hidden="1">'крайний вариант'!$A$4:$K$212</definedName>
    <definedName name="Z_72CBF25A_CC34_4B12_8CC2_7ECE1E836672_.wvu.FilterData" localSheetId="0" hidden="1">'крайний вариант'!$A$7:$M$155</definedName>
    <definedName name="Z_730F185A_D1D5_44A1_8479_635DBF328A26_.wvu.FilterData" localSheetId="0" hidden="1">'крайний вариант'!$A$1:$N$36</definedName>
    <definedName name="Z_7313D556_CA72_4BF5_B6FE_D8734D64033E_.wvu.FilterData" localSheetId="0" hidden="1">'крайний вариант'!$A$7:$M$155</definedName>
    <definedName name="Z_73C06395_A4DD_476C_ADBB_BE41A4597BC1_.wvu.FilterData" localSheetId="0" hidden="1">'крайний вариант'!$A$2:$M$212</definedName>
    <definedName name="Z_749054CE_40F0_45D0_8798_3EF33B041280_.wvu.FilterData" localSheetId="0" hidden="1">'крайний вариант'!$A$215:$L$266</definedName>
    <definedName name="Z_75269D2C_8336_4142_B44E_6574A335C312_.wvu.FilterData" localSheetId="0" hidden="1">'крайний вариант'!$A$1:$N$36</definedName>
    <definedName name="Z_7653144A_D1B7_43A7_938F_9F1BC60230BA_.wvu.FilterData" localSheetId="0" hidden="1">'крайний вариант'!$A$4:$I$201</definedName>
    <definedName name="Z_773C9A6D_D94C_4F11_A27E_04EF47427F4D_.wvu.FilterData" localSheetId="0" hidden="1">'крайний вариант'!$A$4:$K$212</definedName>
    <definedName name="Z_773C9A6D_D94C_4F11_A27E_04EF47427F4D_.wvu.PrintArea" localSheetId="0" hidden="1">'крайний вариант'!$A$1:$K$293</definedName>
    <definedName name="Z_773C9A6D_D94C_4F11_A27E_04EF47427F4D_.wvu.Rows" localSheetId="0" hidden="1">'крайний вариант'!#REF!,'крайний вариант'!$132:$132,'крайний вариант'!$134:$134,'крайний вариант'!#REF!</definedName>
    <definedName name="Z_790C0BC8_34C3_4957_9C9F_5D6980057ACD_.wvu.FilterData" localSheetId="0" hidden="1">'крайний вариант'!$A$4:$I$212</definedName>
    <definedName name="Z_7A2053E8_24D5_4C21_A033_2E4916DDE8CA_.wvu.FilterData" localSheetId="0" hidden="1">'крайний вариант'!$A$4:$K$212</definedName>
    <definedName name="Z_7A575DE4_2C51_424C_8211_7D2F8FCEBC7E_.wvu.FilterData" localSheetId="0" hidden="1">'крайний вариант'!$A$4:$K$212</definedName>
    <definedName name="Z_7B266C60_22BF_4A3D_ACB6_FBA7C2BEDB71_.wvu.FilterData" localSheetId="0" hidden="1">'крайний вариант'!$A$215:$L$266</definedName>
    <definedName name="Z_7BD2425D_DB20_4CC0_922B_B93D2A3432E1_.wvu.FilterData" localSheetId="0" hidden="1">'крайний вариант'!$A$4:$K$212</definedName>
    <definedName name="Z_7C58516B_D6A1_4A02_8B1C_95C91A8689D6_.wvu.FilterData" localSheetId="0" hidden="1">'крайний вариант'!$A$4:$K$212</definedName>
    <definedName name="Z_7D081FA7_C24A_4336_A57C_0BD1C4D3C4F8_.wvu.FilterData" localSheetId="0" hidden="1">'крайний вариант'!$A$1:$N$36</definedName>
    <definedName name="Z_7DCB2804_B916_4E34_94F8_53CF3025019A_.wvu.FilterData" localSheetId="0" hidden="1">'крайний вариант'!$A$215:$L$266</definedName>
    <definedName name="Z_80F50749_5BB2_4C44_98AA_639623170523_.wvu.FilterData" localSheetId="0" hidden="1">'крайний вариант'!$A$4:$I$212</definedName>
    <definedName name="Z_82A9892E_11C6_48DC_BD55_44EC60845872_.wvu.FilterData" localSheetId="0" hidden="1">'крайний вариант'!$A$4:$I$212</definedName>
    <definedName name="Z_836820B5_640F_4457_B01A_8D24B3B92850_.wvu.FilterData" localSheetId="0" hidden="1">'крайний вариант'!$A$4:$K$212</definedName>
    <definedName name="Z_8384B79B_9A72_4D01_98C8_BB49B4CF31C1_.wvu.FilterData" localSheetId="0" hidden="1">'крайний вариант'!$A$215:$L$266</definedName>
    <definedName name="Z_8460DCF5_4414_47F2_9589_EADC154DA275_.wvu.FilterData" localSheetId="0" hidden="1">'крайний вариант'!$A$4:$I$201</definedName>
    <definedName name="Z_862F6896_9728_4A0B_B72B_620B40E18C42_.wvu.FilterData" localSheetId="0" hidden="1">'крайний вариант'!$A$4:$K$212</definedName>
    <definedName name="Z_8777DF11_0D4F_47AB_AE76_B19B59C2AE60_.wvu.FilterData" localSheetId="0" hidden="1">'крайний вариант'!$A$4:$L$212</definedName>
    <definedName name="Z_88C336E2_DEA0_4FEC_A5C4_66485F95BE03_.wvu.FilterData" localSheetId="0" hidden="1">'крайний вариант'!$A$7:$M$155</definedName>
    <definedName name="Z_88C336E2_DEA0_4FEC_A5C4_66485F95BE03_.wvu.Rows" localSheetId="0" hidden="1">'крайний вариант'!$14:$31,'крайний вариант'!$36:$36,'крайний вариант'!$44:$74,'крайний вариант'!#REF!,'крайний вариант'!$95:$118,'крайний вариант'!$128:$130,'крайний вариант'!$134:$135,'крайний вариант'!$141:$150,'крайний вариант'!$155:$157,'крайний вариант'!$164:$166,'крайний вариант'!$169:$172,'крайний вариант'!$184:$191,'крайний вариант'!$198:$199,'крайний вариант'!$208:$210,'крайний вариант'!$236:$270</definedName>
    <definedName name="Z_898B124E_03C6_4BA9_B10B_D10F2CDABC39_.wvu.FilterData" localSheetId="0" hidden="1">'крайний вариант'!$A$4:$L$212</definedName>
    <definedName name="Z_8C9F4676_770F_4CFA_89C1_7BBA2C92C5FA_.wvu.FilterData" localSheetId="0" hidden="1">'крайний вариант'!$A$4:$K$212</definedName>
    <definedName name="Z_8DA0D955_95AA_478B_9ADB_8F0DA6827543_.wvu.FilterData" localSheetId="0" hidden="1">'крайний вариант'!$A$7:$M$155</definedName>
    <definedName name="Z_8F130ADD_1C12_41FE_A3D4_04B1424F8F17_.wvu.FilterData" localSheetId="0" hidden="1">'крайний вариант'!$A$7:$M$152</definedName>
    <definedName name="Z_917AE6E3_C349_45B3_8595_3CC023AC8FB0_.wvu.FilterData" localSheetId="0" hidden="1">'крайний вариант'!$A$215:$L$266</definedName>
    <definedName name="Z_93C01840_E025_4C00_A8DE_5BD6E9A42532_.wvu.FilterData" localSheetId="0" hidden="1">'крайний вариант'!$A$6:$L$36</definedName>
    <definedName name="Z_95751ED9_154A_4E60_B553_25950DDC6B6C_.wvu.FilterData" localSheetId="0" hidden="1">'крайний вариант'!$A$1:$N$36</definedName>
    <definedName name="Z_95A1656D_F498_4A04_9F80_3EE3573C6565_.wvu.FilterData" localSheetId="0" hidden="1">'крайний вариант'!$A$215:$L$266</definedName>
    <definedName name="Z_961759C3_88FC_4756_AD49_6C19DA3D36EA_.wvu.FilterData" localSheetId="0" hidden="1">'крайний вариант'!$A$4:$I$212</definedName>
    <definedName name="Z_963564C4_3207_4C85_816D_7BD58CA7F37B_.wvu.FilterData" localSheetId="0" hidden="1">'крайний вариант'!$A$4:$I$212</definedName>
    <definedName name="Z_96423586_803A_41BC_B3FC_8A7A6A8818C9_.wvu.FilterData" localSheetId="0" hidden="1">'крайний вариант'!$A$4:$K$212</definedName>
    <definedName name="Z_96C6396B_1725_46F8_90E5_0FA507F17BC6_.wvu.FilterData" localSheetId="0" hidden="1">'крайний вариант'!$A$4:$K$212</definedName>
    <definedName name="Z_96CC940C_7995_4B63_9084_5F83B6F7AA28_.wvu.FilterData" localSheetId="0" hidden="1">'крайний вариант'!$A$4:$I$201</definedName>
    <definedName name="Z_975D0FB1_C205_436B_8789_FFA4C80CD80F_.wvu.FilterData" localSheetId="0" hidden="1">'крайний вариант'!$A$2:$M$212</definedName>
    <definedName name="Z_994800D4_27F5_4A53_A61A_2B60353674DB_.wvu.FilterData" localSheetId="0" hidden="1">'крайний вариант'!$A$1:$N$36</definedName>
    <definedName name="Z_996BB1DC_8499_4051_A56D_1D04F9A8D671_.wvu.FilterData" localSheetId="0" hidden="1">'крайний вариант'!$A$4:$I$201</definedName>
    <definedName name="Z_9A21076C_6F7A_4E90_AEB1_D667BEDB3CD3_.wvu.FilterData" localSheetId="0" hidden="1">'крайний вариант'!$A$7:$M$155</definedName>
    <definedName name="Z_9C6C2F98_DE70_405F_80FB_147234962B39_.wvu.FilterData" localSheetId="0" hidden="1">'крайний вариант'!$A$215:$L$266</definedName>
    <definedName name="Z_9CE4AF25_D348_4D80_81FE_6C69026BFE5E_.wvu.FilterData" localSheetId="0" hidden="1">'крайний вариант'!$A$1:$N$36</definedName>
    <definedName name="Z_9D973A29_B18A_4300_8735_40F4D5040C33_.wvu.FilterData" localSheetId="0" hidden="1">'крайний вариант'!$A$7:$M$155</definedName>
    <definedName name="Z_9D973A29_B18A_4300_8735_40F4D5040C33_.wvu.PrintArea" localSheetId="0" hidden="1">'крайний вариант'!$A$1:$K$293</definedName>
    <definedName name="Z_9D973A29_B18A_4300_8735_40F4D5040C33_.wvu.Rows" localSheetId="0" hidden="1">'крайний вариант'!$44:$73,'крайний вариант'!$150:$150,'крайний вариант'!$188:$191,'крайний вариант'!$236:$269</definedName>
    <definedName name="Z_9EA594CF_A6B0_4DFA_8350_EDDCBE152AB4_.wvu.PrintArea" localSheetId="0" hidden="1">'крайний вариант'!$A$1:$I$293</definedName>
    <definedName name="Z_9EB69238_33B5_4767_B0A7_65B774A4CD49_.wvu.FilterData" localSheetId="0" hidden="1">'крайний вариант'!$A$4:$K$212</definedName>
    <definedName name="Z_A0A772BE_8118_46CD_A2F3_817C707A7F5F_.wvu.FilterData" localSheetId="0" hidden="1">'крайний вариант'!$A$4:$K$212</definedName>
    <definedName name="Z_A2BA3435_35EE_4A0B_BB5D_9566EFAB74FF_.wvu.FilterData" localSheetId="0" hidden="1">'крайний вариант'!$A$215:$L$266</definedName>
    <definedName name="Z_A624A9E4_9116_4FD1_AAFB_7EA9358E602B_.wvu.FilterData" localSheetId="0" hidden="1">'крайний вариант'!$A$4:$I$201</definedName>
    <definedName name="Z_A67343F4_491F_4E2C_83DF_EDFCEDB88A53_.wvu.FilterData" localSheetId="0" hidden="1">'крайний вариант'!$A$7:$M$152</definedName>
    <definedName name="Z_A6976CE0_F41B_4249_B365_CD306BA0FCDB_.wvu.FilterData" localSheetId="0" hidden="1">'крайний вариант'!$A$4:$K$212</definedName>
    <definedName name="Z_A7976B9F_C316_43E3_804E_EEB5D6188E27_.wvu.FilterData" localSheetId="0" hidden="1">'крайний вариант'!$A$215:$L$248</definedName>
    <definedName name="Z_A8B107DE_728C_477C_9AD8_9029C7FF4FA9_.wvu.FilterData" localSheetId="0" hidden="1">'крайний вариант'!$A$7:$M$152</definedName>
    <definedName name="Z_A9E05E4A_8B7A_4817_A9D6_877C6EDCCF68_.wvu.FilterData" localSheetId="0" hidden="1">'крайний вариант'!$A$4:$K$212</definedName>
    <definedName name="Z_A9EE3B5D_9B2D_4E75_9466_759654997209_.wvu.FilterData" localSheetId="0" hidden="1">'крайний вариант'!$A$7:$M$152</definedName>
    <definedName name="Z_ABCBC837_DDB7_4F2C_9F31_B0A2DA092AAA_.wvu.FilterData" localSheetId="0" hidden="1">'крайний вариант'!$A$4:$L$212</definedName>
    <definedName name="Z_AC17B5DA_BA6B_421E_B38D_879E1648BF67_.wvu.FilterData" localSheetId="0" hidden="1">'крайний вариант'!$A$4:$I$212</definedName>
    <definedName name="Z_AC3947E3_1C66_4719_B38C_81CCB06D3CE0_.wvu.FilterData" localSheetId="0" hidden="1">'крайний вариант'!$A$215:$L$266</definedName>
    <definedName name="Z_AC919C84_5207_4341_B999_1E8FFA4D3FBB_.wvu.FilterData" localSheetId="0" hidden="1">'крайний вариант'!$A$215:$L$266</definedName>
    <definedName name="Z_ACBC63A4_0F96_4B1A_9BBA_D25ACD03A792_.wvu.FilterData" localSheetId="0" hidden="1">'крайний вариант'!$A$215:$L$266</definedName>
    <definedName name="Z_ACFBD17C_B7D4_4E61_AA37_85846D684EBE_.wvu.FilterData" localSheetId="0" hidden="1">'крайний вариант'!$A$7:$M$155</definedName>
    <definedName name="Z_ACFE6915_DD22_4745_8228_F6330B0D9B6A_.wvu.FilterData" localSheetId="0" hidden="1">'крайний вариант'!$A$215:$L$266</definedName>
    <definedName name="Z_AF3D4C74_F62D_43C9_99DD_55133B7E34A0_.wvu.FilterData" localSheetId="0" hidden="1">'крайний вариант'!$A$215:$L$266</definedName>
    <definedName name="Z_AF62705A_5DF4_4BC1_9F94_86529ED472DF_.wvu.FilterData" localSheetId="0" hidden="1">'крайний вариант'!$A$4:$K$212</definedName>
    <definedName name="Z_B0F69FAB_2ED3_4F86_AD79_1184C99F07EF_.wvu.FilterData" localSheetId="0" hidden="1">'крайний вариант'!$A$214:$M$274</definedName>
    <definedName name="Z_B0FA8E63_82F3_40B3_9164_D9685969406C_.wvu.FilterData" localSheetId="0" hidden="1">'крайний вариант'!$A$1:$N$36</definedName>
    <definedName name="Z_B1C2334B_218E_4064_8301_223FF7195406_.wvu.FilterData" localSheetId="0" hidden="1">'крайний вариант'!$A$7:$M$155</definedName>
    <definedName name="Z_B26D04BC_9763_49BA_BFE0_328B454C62F8_.wvu.FilterData" localSheetId="0" hidden="1">'крайний вариант'!$A$4:$L$212</definedName>
    <definedName name="Z_B3620646_D5EC_4D66_83BE_86DC69F10DFC_.wvu.FilterData" localSheetId="0" hidden="1">'крайний вариант'!$A$4:$K$212</definedName>
    <definedName name="Z_B60A3A85_C259_4FCF_9553_7BA2F7E446A3_.wvu.FilterData" localSheetId="0" hidden="1">'крайний вариант'!$A$4:$K$212</definedName>
    <definedName name="Z_B61A68E8_B924_418D_9BD0_43431E085AB9_.wvu.FilterData" localSheetId="0" hidden="1">'крайний вариант'!$A$215:$L$266</definedName>
    <definedName name="Z_B94CC528_C87F_4600_AC61_D1FDF62F6D20_.wvu.FilterData" localSheetId="0" hidden="1">'крайний вариант'!$A$215:$L$266</definedName>
    <definedName name="Z_BA3EE272_2BE9_4F39_8274_70C05F08C367_.wvu.FilterData" localSheetId="0" hidden="1">'крайний вариант'!$A$4:$I$212</definedName>
    <definedName name="Z_BA6A1FD8_C4D7_4C4D_A889_9C6DD90B54C5_.wvu.PrintArea" localSheetId="0" hidden="1">'крайний вариант'!$A$1:$I$293</definedName>
    <definedName name="Z_BB25F90C_F2A0_43AC_A8EC_69FC905199E0_.wvu.FilterData" localSheetId="0" hidden="1">'крайний вариант'!$A$215:$L$266</definedName>
    <definedName name="Z_BB8FA1EA_17D5_4138_BCB3_56F070002E2D_.wvu.FilterData" localSheetId="0" hidden="1">'крайний вариант'!$A$1:$N$36</definedName>
    <definedName name="Z_BBA1005A_7312_42BC_A492_266EFE127488_.wvu.FilterData" localSheetId="0" hidden="1">'крайний вариант'!$A$2:$M$36</definedName>
    <definedName name="Z_BC02E0B2_ED65_4981_A07C_7A696E700DA3_.wvu.FilterData" localSheetId="0" hidden="1">'крайний вариант'!$A$7:$M$155</definedName>
    <definedName name="Z_BCCBEA4F_0D7A_4A17_8829_58A9F53F9252_.wvu.Cols" localSheetId="0" hidden="1">'крайний вариант'!$B:$D,'крайний вариант'!$H:$I</definedName>
    <definedName name="Z_BCCBEA4F_0D7A_4A17_8829_58A9F53F9252_.wvu.FilterData" localSheetId="0" hidden="1">'крайний вариант'!$A$215:$L$266</definedName>
    <definedName name="Z_BCCBEA4F_0D7A_4A17_8829_58A9F53F9252_.wvu.PrintArea" localSheetId="0" hidden="1">'крайний вариант'!$A$1:$K$293</definedName>
    <definedName name="Z_BCCBEA4F_0D7A_4A17_8829_58A9F53F9252_.wvu.Rows" localSheetId="0" hidden="1">'крайний вариант'!#REF!,'крайний вариант'!#REF!,'крайний вариант'!#REF!,'крайний вариант'!#REF!,'крайний вариант'!#REF!,'крайний вариант'!#REF!,'крайний вариант'!#REF!,'крайний вариант'!#REF!</definedName>
    <definedName name="Z_BDDF4053_16C9_4400_8B69_234D460D41E3_.wvu.FilterData" localSheetId="0" hidden="1">'крайний вариант'!$A$215:$L$266</definedName>
    <definedName name="Z_BF6D4345_76D4_485F_A8F3_67D4443856BE_.wvu.FilterData" localSheetId="0" hidden="1">'крайний вариант'!$A$215:$L$266</definedName>
    <definedName name="Z_C030297D_3AD0_47B3_BDF8_E79E68F550F0_.wvu.FilterData" localSheetId="0" hidden="1">'крайний вариант'!$A$4:$L$212</definedName>
    <definedName name="Z_C03C8973_1EDB_4DFC_92D5_7A74DBDE7378_.wvu.FilterData" localSheetId="0" hidden="1">'крайний вариант'!$A$4:$I$212</definedName>
    <definedName name="Z_C06E3B35_7478_457B_8B06_4BABE5A8BF0C_.wvu.FilterData" localSheetId="0" hidden="1">'крайний вариант'!$A$4:$I$212</definedName>
    <definedName name="Z_C12ECCB3_7E0E_4612_AFEC_78E64777E49A_.wvu.Cols" localSheetId="0" hidden="1">'крайний вариант'!$H:$I</definedName>
    <definedName name="Z_C12ECCB3_7E0E_4612_AFEC_78E64777E49A_.wvu.FilterData" localSheetId="0" hidden="1">'крайний вариант'!$A$4:$I$212</definedName>
    <definedName name="Z_C1566716_F0C8_4674_BC3A_97A1C8C9D195_.wvu.FilterData" localSheetId="0" hidden="1">'крайний вариант'!$A$215:$L$266</definedName>
    <definedName name="Z_C249F1C0_5F87_4903_9107_68771F7F1656_.wvu.Cols" localSheetId="0" hidden="1">'крайний вариант'!$H:$I</definedName>
    <definedName name="Z_C249F1C0_5F87_4903_9107_68771F7F1656_.wvu.PrintArea" localSheetId="0" hidden="1">'крайний вариант'!$A$1:$I$281</definedName>
    <definedName name="Z_C249F1C0_5F87_4903_9107_68771F7F1656_.wvu.Rows" localSheetId="0" hidden="1">'крайний вариант'!#REF!,'крайний вариант'!#REF!,'крайний вариант'!#REF!,'крайний вариант'!#REF!,'крайний вариант'!#REF!,'крайний вариант'!#REF!,'крайний вариант'!#REF!,'крайний вариант'!#REF!,'крайний вариант'!#REF!,'крайний вариант'!#REF!,'крайний вариант'!#REF!</definedName>
    <definedName name="Z_C2AE8E85_063D_4B39_81FB_375C1B7D02AB_.wvu.FilterData" localSheetId="0" hidden="1">'крайний вариант'!$A$4:$L$4</definedName>
    <definedName name="Z_C2ED1D78_4CE1_4318_8747_C04F55BD2023_.wvu.FilterData" localSheetId="0" hidden="1">'крайний вариант'!$A$2:$M$212</definedName>
    <definedName name="Z_C444C0BA_7001_44EC_B981_694EC118B78B_.wvu.FilterData" localSheetId="0" hidden="1">'крайний вариант'!$A$2:$M$212</definedName>
    <definedName name="Z_C53B6EE5_873A_43C8_A051_FDDF376C135D_.wvu.FilterData" localSheetId="0" hidden="1">'крайний вариант'!$A$214:$M$274</definedName>
    <definedName name="Z_C5E2C4F7_497F_4C4F_8CEC_689A21BD4FC1_.wvu.FilterData" localSheetId="0" hidden="1">'крайний вариант'!$A$215:$L$266</definedName>
    <definedName name="Z_C63D0CF1_3AC5_402C_9445_CBA4126DDAD4_.wvu.FilterData" localSheetId="0" hidden="1">'крайний вариант'!$A$4:$K$212</definedName>
    <definedName name="Z_C691BD3F_20BD_4738_B220_846D29C333A7_.wvu.FilterData" localSheetId="0" hidden="1">'крайний вариант'!$A$1:$N$36</definedName>
    <definedName name="Z_C7D5881F_FCA1_466A_8D27_423502C87F0B_.wvu.FilterData" localSheetId="0" hidden="1">'крайний вариант'!$A$4:$K$212</definedName>
    <definedName name="Z_C87CF236_0D4A_4768_B9CB_0611680201FA_.wvu.FilterData" localSheetId="0" hidden="1">'крайний вариант'!$A$6:$L$36</definedName>
    <definedName name="Z_C8C9EFC6_E118_440D_961C_EB28F1B45B42_.wvu.FilterData" localSheetId="0" hidden="1">'крайний вариант'!$A$2:$M$212</definedName>
    <definedName name="Z_C94B6B35_9970_4A75_AB5B_6C6FDF773176_.wvu.FilterData" localSheetId="0" hidden="1">'крайний вариант'!$A$1:$N$36</definedName>
    <definedName name="Z_CAE73CAD_EC6F_4FA5_8811_5CC5E040C5EA_.wvu.FilterData" localSheetId="0" hidden="1">'крайний вариант'!$A$4:$K$212</definedName>
    <definedName name="Z_CB86E9C3_39FB_40ED_8FF6_E0E4E1C3393B_.wvu.FilterData" localSheetId="0" hidden="1">'крайний вариант'!$A$7:$M$152</definedName>
    <definedName name="Z_CBA67E33_AA66_4834_9489_1E119BC068BB_.wvu.FilterData" localSheetId="0" hidden="1">'крайний вариант'!$A$4:$K$212</definedName>
    <definedName name="Z_CCE6C7FF_B774_4C75_98E4_4C3A91A44C01_.wvu.FilterData" localSheetId="0" hidden="1">'крайний вариант'!$A$215:$L$266</definedName>
    <definedName name="Z_CCFCF02B_7982_46C4_A1C8_2058CA3F69A6_.wvu.FilterData" localSheetId="0" hidden="1">'крайний вариант'!$A$7:$M$155</definedName>
    <definedName name="Z_CE25C6D5_3C5C_48B6_8DD9_C7C1ECEAE1D4_.wvu.FilterData" localSheetId="0" hidden="1">'крайний вариант'!$A$6:$L$36</definedName>
    <definedName name="Z_CF0625B8_202A_475C_AA1E_1E2CF9ED4455_.wvu.FilterData" localSheetId="0" hidden="1">'крайний вариант'!$A$4:$L$212</definedName>
    <definedName name="Z_CF5649B8_37B5_47E7_8693_CA74E19C235B_.wvu.PrintArea" localSheetId="0" hidden="1">'крайний вариант'!$A$1:$I$293</definedName>
    <definedName name="Z_D068228D_50DB_4789_884F_B3F93604FF3F_.wvu.FilterData" localSheetId="0" hidden="1">'крайний вариант'!$A$7:$M$155</definedName>
    <definedName name="Z_D18CF10D_CD68_4E1B_99C4_397996DA5B52_.wvu.FilterData" localSheetId="0" hidden="1">'крайний вариант'!$A$4:$I$212</definedName>
    <definedName name="Z_D19FDF75_29A0_4D82_BE5C_08013876B004_.wvu.FilterData" localSheetId="0" hidden="1">'крайний вариант'!$A$7:$M$155</definedName>
    <definedName name="Z_D47B9F52_D1AD_4953_ACCE_8C0F32680E99_.wvu.FilterData" localSheetId="0" hidden="1">'крайний вариант'!$A$7:$M$155</definedName>
    <definedName name="Z_D7D22816_E36B_4419_8C7E_965EF77ADC28_.wvu.FilterData" localSheetId="0" hidden="1">'крайний вариант'!$A$215:$L$266</definedName>
    <definedName name="Z_D9777890_D94C_4050_8979_8F66F20C2800_.wvu.FilterData" localSheetId="0" hidden="1">'крайний вариант'!$A$1:$N$36</definedName>
    <definedName name="Z_DAB3781B_BD56_4BBA_A222_384562EF01B8_.wvu.FilterData" localSheetId="0" hidden="1">'крайний вариант'!$A$215:$L$266</definedName>
    <definedName name="Z_DB357E0A_D5A1_4BBF_A99B_A98B7327C8FE_.wvu.FilterData" localSheetId="0" hidden="1">'крайний вариант'!$A$7:$M$152</definedName>
    <definedName name="Z_DB4756A9_4F2D_4D0D_9CF8_5059828AFB6E_.wvu.FilterData" localSheetId="0" hidden="1">'крайний вариант'!$A$214:$M$274</definedName>
    <definedName name="Z_DBE93354_BD96_4DD7_B10C_B32E9AB797BD_.wvu.FilterData" localSheetId="0" hidden="1">'крайний вариант'!$A$4:$K$212</definedName>
    <definedName name="Z_DCECE5D2_7AFB_481F_B396_60CFCB80BE22_.wvu.FilterData" localSheetId="0" hidden="1">'крайний вариант'!$A$4:$I$201</definedName>
    <definedName name="Z_DCF17E21_39F7_4ABB_B4AF_D58CF7E0B419_.wvu.FilterData" localSheetId="0" hidden="1">'крайний вариант'!$A$214:$M$274</definedName>
    <definedName name="Z_DE2BFFE1_598C_46EF_B770_D5CBB60D0FAC_.wvu.FilterData" localSheetId="0" hidden="1">'крайний вариант'!$A$215:$L$266</definedName>
    <definedName name="Z_DFDA67B0_6201_417E_A479_BF5C10A2E7B5_.wvu.FilterData" localSheetId="0" hidden="1">'крайний вариант'!$A$215:$L$266</definedName>
    <definedName name="Z_E1617C36_31DB_42F5_B6FD_4630D306B9FE_.wvu.FilterData" localSheetId="0" hidden="1">'крайний вариант'!$A$4:$L$212</definedName>
    <definedName name="Z_E2327625_DE5F_48B5_8E54_47EEF34E5289_.wvu.FilterData" localSheetId="0" hidden="1">'крайний вариант'!$A$1:$N$36</definedName>
    <definedName name="Z_E2333D23_38E4_4163_8DA2_52B57E651DF4_.wvu.FilterData" localSheetId="0" hidden="1">'крайний вариант'!$A$4:$L$212</definedName>
    <definedName name="Z_E53EE91D_21F4_4626_86DF_EB4C5DC8D3F5_.wvu.FilterData" localSheetId="0" hidden="1">'крайний вариант'!$A$215:$L$266</definedName>
    <definedName name="Z_E5572A25_405B_4306_8A1B_7B6A48A30782_.wvu.FilterData" localSheetId="0" hidden="1">'крайний вариант'!$A$215:$L$266</definedName>
    <definedName name="Z_E691F09F_0DE3_4D0A_92FC_17D711F9592E_.wvu.FilterData" localSheetId="0" hidden="1">'крайний вариант'!$A$215:$L$266</definedName>
    <definedName name="Z_E6D3A4BA_2842_46AC_B838_A165EA47906D_.wvu.FilterData" localSheetId="0" hidden="1">'крайний вариант'!$A$1:$N$36</definedName>
    <definedName name="Z_E85C3412_194D_4E48_843B_BE6310A493AC_.wvu.FilterData" localSheetId="0" hidden="1">'крайний вариант'!$A$7:$M$155</definedName>
    <definedName name="Z_E8D21EDF_B81E_4BE1_AE6F_1C376D079171_.wvu.FilterData" localSheetId="0" hidden="1">'крайний вариант'!$A$215:$L$266</definedName>
    <definedName name="Z_EA5DFB5F_0839_4129_9CCF_43D3A7B52806_.wvu.FilterData" localSheetId="0" hidden="1">'крайний вариант'!$A$7:$M$155</definedName>
    <definedName name="Z_ECC33229_E8A0_4A63_A2E7_ED712D476239_.wvu.FilterData" localSheetId="0" hidden="1">'крайний вариант'!$A$4:$K$212</definedName>
    <definedName name="Z_ECCE0F50_B330_42BF_A3D5_E9188FFB3B3D_.wvu.FilterData" localSheetId="0" hidden="1">'крайний вариант'!$A$215:$L$266</definedName>
    <definedName name="Z_ECDBE6D2_325B_41EB_9DAC_52F8A24B9E64_.wvu.FilterData" localSheetId="0" hidden="1">'крайний вариант'!$A$215:$L$266</definedName>
    <definedName name="Z_ECF1E92C_57DF_42D1_AD3A_385C6AF2D540_.wvu.FilterData" localSheetId="0" hidden="1">'крайний вариант'!$A$2:$M$212</definedName>
    <definedName name="Z_EE2E9C49_5063_46F3_8F43_14830C9993E1_.wvu.FilterData" localSheetId="0" hidden="1">'крайний вариант'!$A$7:$M$155</definedName>
    <definedName name="Z_EF8CFB5C_6C76_409A_9349_92FD449FFC64_.wvu.FilterData" localSheetId="0" hidden="1">'крайний вариант'!$A$4:$L$212</definedName>
    <definedName name="Z_F01E2F6A_6756_4882_9A17_033780B7D2F0_.wvu.FilterData" localSheetId="0" hidden="1">'крайний вариант'!$A$215:$L$266</definedName>
    <definedName name="Z_F0A955BD_C369_4BAD_9CFF_7AF18EB94772_.wvu.FilterData" localSheetId="0" hidden="1">'крайний вариант'!$A$4:$L$47</definedName>
    <definedName name="Z_F0FBDE9B_39CA_4E21_A6A8_D96308928D38_.wvu.FilterData" localSheetId="0" hidden="1">'крайний вариант'!$A$7:$M$152</definedName>
    <definedName name="Z_F16D28B9_753F_4983_9882_083BB1819B3B_.wvu.FilterData" localSheetId="0" hidden="1">'крайний вариант'!$A$7:$M$155</definedName>
    <definedName name="Z_F1EA1655_D6DE_4489_A709_6FDA0CED3DCA_.wvu.FilterData" localSheetId="0" hidden="1">'крайний вариант'!$A$7:$M$155</definedName>
    <definedName name="Z_F1EA1655_D6DE_4489_A709_6FDA0CED3DCA_.wvu.PrintArea" localSheetId="0" hidden="1">'крайний вариант'!$A$1:$L$293</definedName>
    <definedName name="Z_F1EA1655_D6DE_4489_A709_6FDA0CED3DCA_.wvu.Rows" localSheetId="0" hidden="1">'крайний вариант'!$14:$31,'крайний вариант'!$40:$74,'крайний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definedName>
    <definedName name="Z_F2F7E666_3974_421F_8346_4B97BC2E1442_.wvu.FilterData" localSheetId="0" hidden="1">'крайний вариант'!$A$4:$I$212</definedName>
    <definedName name="Z_F306281C_2D89_40EF_98EE_BF6375702C0F_.wvu.FilterData" localSheetId="0" hidden="1">'крайний вариант'!$A$4:$K$212</definedName>
    <definedName name="Z_F337382C_476E_45F6_9BAA_DC942D507947_.wvu.FilterData" localSheetId="0" hidden="1">'крайний вариант'!$A$4:$K$212</definedName>
    <definedName name="Z_F36A6B0C_B4F7_40D3_BAC4_C0DCD32C19CA_.wvu.FilterData" localSheetId="0" hidden="1">'крайний вариант'!$A$1:$N$36</definedName>
    <definedName name="Z_F45F0724_565A_4062_8B49_2B7703A3CF1B_.wvu.FilterData" localSheetId="0" hidden="1">'крайний вариант'!$A$7:$M$155</definedName>
    <definedName name="Z_F46A8548_1BB2_432F_8166_5D6F64DD826E_.wvu.FilterData" localSheetId="0" hidden="1">'крайний вариант'!$A$215:$L$266</definedName>
    <definedName name="Z_F690A5B2_5A46_4F32_A52A_2E9ECE16543C_.wvu.FilterData" localSheetId="0" hidden="1">'крайний вариант'!$A$4:$K$212</definedName>
    <definedName name="Z_F6BDB8B5_B55C_4E8F_AF66_FEB3CD2A79F4_.wvu.FilterData" localSheetId="0" hidden="1">'крайний вариант'!$A$214:$M$274</definedName>
    <definedName name="Z_F6D67FE5_1CEB_4C4D_9D44_15A729A96218_.wvu.FilterData" localSheetId="0" hidden="1">'крайний вариант'!$A$2:$M$212</definedName>
    <definedName name="Z_F703ACC3_F78A_4205_B3C3_1C40ACBC23F1_.wvu.FilterData" localSheetId="0" hidden="1">'крайний вариант'!$A$1:$N$36</definedName>
    <definedName name="Z_F7566643_F4CE_4D05_89FD_81550594355B_.wvu.FilterData" localSheetId="0" hidden="1">'крайний вариант'!$A$4:$I$201</definedName>
    <definedName name="Z_F7E29A51_5FEA_4832_ADBF_91F03899567A_.wvu.FilterData" localSheetId="0" hidden="1">'крайний вариант'!$A$4:$L$47</definedName>
    <definedName name="Z_F86DAF7B_BBBB_4DBA_9302_E73A0CD6BEC4_.wvu.FilterData" localSheetId="0" hidden="1">'крайний вариант'!$A$4:$I$201</definedName>
    <definedName name="Z_F9FAE247_6B0A_43A1_B85B_B090E6404D69_.wvu.FilterData" localSheetId="0" hidden="1">'крайний вариант'!$A$7:$M$155</definedName>
    <definedName name="Z_FA0334A4_BFAB_4046_8AF3_EFA3E8CB60C4_.wvu.FilterData" localSheetId="0" hidden="1">'крайний вариант'!$A$4:$K$212</definedName>
    <definedName name="Z_FA0A15BD_91D2_4777_A514_94E55134B498_.wvu.FilterData" localSheetId="0" hidden="1">'крайний вариант'!$A$215:$L$266</definedName>
    <definedName name="Z_FBAAC4E3_C119_4975_8A3D_8EC91E8A16C2_.wvu.FilterData" localSheetId="0" hidden="1">'крайний вариант'!$A$4:$L$47</definedName>
    <definedName name="Z_FCF92E16_270A_4A78_85A9_EA9E74DD7A95_.wvu.FilterData" localSheetId="0" hidden="1">'крайний вариант'!$A$2:$M$212</definedName>
    <definedName name="Z_FCF9D6BA_3FA2_4C37_B737_6EFD98C4B534_.wvu.FilterData" localSheetId="0" hidden="1">'крайний вариант'!$A$7:$M$155</definedName>
    <definedName name="Z_FDC09DF3_9856_4F13_97FB_FBA6970415F8_.wvu.FilterData" localSheetId="0" hidden="1">'крайний вариант'!$A$215:$L$266</definedName>
  </definedNames>
  <calcPr calcId="152511"/>
  <customWorkbookViews>
    <customWorkbookView name="Татьяна М. Куприянова - Личное представление" guid="{628CE822-C2EF-47B9-A88D-DD60521BD79B}" mergeInterval="0" personalView="1" maximized="1" xWindow="-8" yWindow="-8" windowWidth="1696" windowHeight="1026" activeSheetId="1"/>
    <customWorkbookView name="Татьяна А. Фоменко - Личное представление" guid="{678A9D6A-CD2F-4FC5-ADAB-B9CA298D42A2}" mergeInterval="0" personalView="1" maximized="1" xWindow="-8" yWindow="-8" windowWidth="1696" windowHeight="1026" activeSheetId="1"/>
    <customWorkbookView name="Семен В. Филиппов - Личное представление" guid="{F16D28B9-753F-4983-9882-083BB1819B3B}" mergeInterval="0" personalView="1" maximized="1" xWindow="-8" yWindow="-8" windowWidth="1936" windowHeight="1048" tabRatio="598" activeSheetId="1"/>
    <customWorkbookView name="Юлия А. Убийко - Личное представление" guid="{9D973A29-B18A-4300-8735-40F4D5040C33}" mergeInterval="0" personalView="1" maximized="1" xWindow="-8" yWindow="-8" windowWidth="1696" windowHeight="1026" activeSheetId="1"/>
    <customWorkbookView name="Инна В. Энгель - Личное представление" guid="{F1EA1655-D6DE-4489-A709-6FDA0CED3DCA}" mergeInterval="0" personalView="1" maximized="1" xWindow="-8" yWindow="-8" windowWidth="1936" windowHeight="1056" tabRatio="598" activeSheetId="1"/>
    <customWorkbookView name="Savelyeva - Личное представление" guid="{35230852-6216-4033-A6A0-068713DB5E2D}" mergeInterval="0" personalView="1" maximized="1" xWindow="1" yWindow="1" windowWidth="1676" windowHeight="820" activeSheetId="1"/>
    <customWorkbookView name="Fomenko - Личное представление" guid="{0D5BD890-960B-4D50-B5EC-89017F4627EC}" mergeInterval="0" personalView="1" maximized="1" windowWidth="1676" windowHeight="896" activeSheetId="1"/>
    <customWorkbookView name="Григорьева - Личное представление" guid="{9EA594CF-A6B0-4DFA-8350-EDDCBE152AB4}" mergeInterval="0" personalView="1" maximized="1" windowWidth="1276" windowHeight="870" activeSheetId="1"/>
    <customWorkbookView name="Низова - Личное представление" guid="{BA6A1FD8-C4D7-4C4D-A889-9C6DD90B54C5}" mergeInterval="0" personalView="1" maximized="1" windowWidth="1676" windowHeight="817" activeSheetId="1"/>
    <customWorkbookView name="Олеся О. Захватова - Личное представление" guid="{CF5649B8-37B5-47E7-8693-CA74E19C235B}" mergeInterval="0" personalView="1" maximized="1" xWindow="1" yWindow="1" windowWidth="1276" windowHeight="794" activeSheetId="1"/>
    <customWorkbookView name="Gorenko - Личное представление" guid="{315EB68F-C10E-4E13-8D36-4E5DF58D465A}" mergeInterval="0" personalView="1" maximized="1" xWindow="171" yWindow="308" windowWidth="833" windowHeight="53" activeSheetId="1"/>
    <customWorkbookView name="Аносова Е.В. - Личное представление" guid="{F4BA6659-C8F3-4396-8F83-52B85327A8EF}" mergeInterval="0" personalView="1" maximized="1" windowWidth="1362" windowHeight="614" activeSheetId="1"/>
    <customWorkbookView name="Катя - Личное представление" guid="{70280194-3376-4229-B693-3D7B7A861716}" mergeInterval="0" personalView="1" maximized="1" windowWidth="1362" windowHeight="553" activeSheetId="1"/>
    <customWorkbookView name="Горенко Татьяна Петровна - Личное представление" guid="{6C374122-8D28-491C-94CC-357D8AB5AF80}" mergeInterval="0" personalView="1" maximized="1" windowWidth="1676" windowHeight="896" activeSheetId="3"/>
    <customWorkbookView name="USER - Личное представление" guid="{8AFB6D8F-BBFA-4C17-ABC5-2BE6D0AFD765}" mergeInterval="0" personalView="1" maximized="1" windowWidth="1276" windowHeight="852" activeSheetId="4"/>
    <customWorkbookView name="Samoylova - Личное представление" guid="{7B6637D0-A501-47D9-B8F3-675771E46FDA}" mergeInterval="0" personalView="1" maximized="1" windowWidth="1276" windowHeight="874" activeSheetId="4"/>
    <customWorkbookView name="Горенко - Личное представление" guid="{93EE0F94-C914-4DD8-8A2C-599107206092}" mergeInterval="0" personalView="1" maximized="1" windowWidth="1020" windowHeight="605" activeSheetId="4"/>
    <customWorkbookView name="Zakhvatova - Личное представление" guid="{C2FF0B92-E397-40F3-917F-5879A4EAA29D}" mergeInterval="0" personalView="1" maximized="1" windowWidth="1276" windowHeight="852" activeSheetId="4"/>
    <customWorkbookView name="Lis - Личное представление" guid="{3DA0A44E-3576-494C-81E4-189D6EBFF604}" mergeInterval="0" personalView="1" maximized="1" windowWidth="1276" windowHeight="859" activeSheetId="4"/>
    <customWorkbookView name="Григорьевы - Личное представление" guid="{EBE7AF4B-5A65-4FFE-B3DD-D31B87287713}" mergeInterval="0" personalView="1" maximized="1" xWindow="1" yWindow="1" windowWidth="1366" windowHeight="538" activeSheetId="4"/>
    <customWorkbookView name="Nizova - Личное представление" guid="{B0C92012-5BA8-4543-A636-7EE2EC9D0122}" mergeInterval="0" personalView="1" maximized="1" windowWidth="1020" windowHeight="603" activeSheetId="4"/>
    <customWorkbookView name="Захватова Олеся Олеговна - Личное представление" guid="{0F2FCB43-7EEA-4774-8F18-02811C3A2B8D}" mergeInterval="0" personalView="1" maximized="1" windowWidth="1276" windowHeight="817" activeSheetId="3"/>
    <customWorkbookView name="Захватова - Личное представление" guid="{C249F1C0-5F87-4903-9107-68771F7F1656}" mergeInterval="0" personalView="1" maximized="1" windowWidth="1676" windowHeight="843" activeSheetId="1"/>
    <customWorkbookView name="Самойлова - Личное представление" guid="{153C379D-A65B-4B4D-9755-C768171829FE}" mergeInterval="0" personalView="1" maximized="1" windowWidth="1676" windowHeight="817" activeSheetId="1"/>
    <customWorkbookView name="koshkina - Личное представление" guid="{9D51F868-3843-46D7-815D-F981066D16CF}" mergeInterval="0" personalView="1" maximized="1" windowWidth="1676" windowHeight="870" activeSheetId="1"/>
    <customWorkbookView name="Добрынин - Личное представление" guid="{C12ECCB3-7E0E-4612-AFEC-78E64777E49A}" mergeInterval="0" personalView="1" maximized="1" windowWidth="1676" windowHeight="843" activeSheetId="1"/>
    <customWorkbookView name="Kupriyanova - Личное представление" guid="{773C9A6D-D94C-4F11-A27E-04EF47427F4D}" mergeInterval="0" personalView="1" maximized="1" windowWidth="1676" windowHeight="869" activeSheetId="1"/>
    <customWorkbookView name="Степанова - Личное представление" guid="{6FF5B27E-53D8-42A1-BAA4-129DC52332D6}" mergeInterval="0" personalView="1" maximized="1" windowWidth="1676" windowHeight="844" activeSheetId="1"/>
    <customWorkbookView name="Убийко - Личное представление" guid="{93C01840-E025-4C00-A8DE-5BD6E9A42532}" mergeInterval="0" personalView="1" maximized="1" windowWidth="1676" windowHeight="817" activeSheetId="1"/>
    <customWorkbookView name="Ольга Г. Григорьева - Личное представление" guid="{BCCBEA4F-0D7A-4A17-8829-58A9F53F9252}" mergeInterval="0" personalView="1" maximized="1" xWindow="-8" yWindow="-8" windowWidth="1936" windowHeight="1056" activeSheetId="1"/>
    <customWorkbookView name="Зинаида П. Степанова - Личное представление" guid="{E85C3412-194D-4E48-843B-BE6310A493AC}" mergeInterval="0" personalView="1" maximized="1" xWindow="1" yWindow="1" windowWidth="1676" windowHeight="820" activeSheetId="1"/>
    <customWorkbookView name="Валентин В. Добрынин - Личное представление" guid="{88C336E2-DEA0-4FEC-A5C4-66485F95BE03}" mergeInterval="0" personalView="1" windowWidth="3840" windowHeight="20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G281" i="1"/>
  <c r="F281" i="1" l="1"/>
  <c r="E161" i="1" l="1"/>
  <c r="E160" i="1"/>
  <c r="F158" i="1"/>
  <c r="F167" i="1" l="1"/>
  <c r="F32" i="1"/>
  <c r="E181" i="1"/>
  <c r="E180" i="1"/>
  <c r="E179" i="1"/>
  <c r="E178" i="1"/>
  <c r="E177" i="1"/>
  <c r="E176" i="1"/>
  <c r="F4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35" i="1"/>
  <c r="E34" i="1"/>
  <c r="E33" i="1"/>
  <c r="E230" i="1" l="1"/>
  <c r="E93" i="1"/>
  <c r="G10" i="1"/>
  <c r="G222" i="1"/>
  <c r="E39" i="1" l="1"/>
  <c r="G13" i="1" l="1"/>
  <c r="G226" i="1"/>
  <c r="E226" i="1" s="1"/>
  <c r="E227" i="1"/>
  <c r="G221" i="1"/>
  <c r="G8" i="1"/>
  <c r="G220" i="1" l="1"/>
  <c r="G9" i="1"/>
  <c r="E224" i="1" l="1"/>
  <c r="G77" i="1" l="1"/>
  <c r="G76" i="1"/>
  <c r="G219" i="1"/>
  <c r="G218" i="1"/>
  <c r="G217" i="1" s="1"/>
  <c r="D280" i="1" l="1"/>
  <c r="C280" i="1"/>
  <c r="D212" i="1"/>
  <c r="C212" i="1"/>
  <c r="G215" i="1" l="1"/>
  <c r="F215" i="1"/>
  <c r="K215" i="1"/>
  <c r="J215" i="1"/>
  <c r="D215" i="1"/>
  <c r="C215" i="1"/>
  <c r="E13" i="1"/>
  <c r="E14" i="1"/>
  <c r="E15" i="1"/>
  <c r="E16" i="1"/>
  <c r="E17" i="1"/>
  <c r="E18" i="1"/>
  <c r="E19" i="1"/>
  <c r="E20" i="1"/>
  <c r="K5" i="1"/>
  <c r="J5" i="1"/>
  <c r="F192" i="1"/>
  <c r="G192" i="1"/>
  <c r="G5" i="1"/>
  <c r="F5" i="1"/>
  <c r="D5" i="1"/>
  <c r="C5" i="1"/>
  <c r="K136" i="1" l="1"/>
  <c r="J136" i="1"/>
  <c r="B5" i="1" l="1"/>
  <c r="B7" i="1"/>
  <c r="F7" i="1"/>
  <c r="H7" i="1"/>
  <c r="I7" i="1"/>
  <c r="J7" i="1"/>
  <c r="K7" i="1"/>
  <c r="E8" i="1"/>
  <c r="E9" i="1"/>
  <c r="E10" i="1"/>
  <c r="E11" i="1"/>
  <c r="E12" i="1"/>
  <c r="E21" i="1"/>
  <c r="E22" i="1"/>
  <c r="E23" i="1"/>
  <c r="E24" i="1"/>
  <c r="E25" i="1"/>
  <c r="E26" i="1"/>
  <c r="E27" i="1"/>
  <c r="E28" i="1"/>
  <c r="E29" i="1"/>
  <c r="E30" i="1"/>
  <c r="E31" i="1"/>
  <c r="B32" i="1"/>
  <c r="G32" i="1"/>
  <c r="H32" i="1"/>
  <c r="I32" i="1"/>
  <c r="J32" i="1"/>
  <c r="K32" i="1"/>
  <c r="E36" i="1"/>
  <c r="B37" i="1"/>
  <c r="F37" i="1"/>
  <c r="G37" i="1"/>
  <c r="H37" i="1"/>
  <c r="I37" i="1"/>
  <c r="J37" i="1"/>
  <c r="K37" i="1"/>
  <c r="E38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B75" i="1"/>
  <c r="F75" i="1"/>
  <c r="H75" i="1"/>
  <c r="I75" i="1"/>
  <c r="J75" i="1"/>
  <c r="K75" i="1"/>
  <c r="E76" i="1"/>
  <c r="E77" i="1"/>
  <c r="E78" i="1"/>
  <c r="B92" i="1"/>
  <c r="F92" i="1"/>
  <c r="G92" i="1"/>
  <c r="H92" i="1"/>
  <c r="I92" i="1"/>
  <c r="J92" i="1"/>
  <c r="K92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B119" i="1"/>
  <c r="F119" i="1"/>
  <c r="G119" i="1"/>
  <c r="H119" i="1"/>
  <c r="I119" i="1"/>
  <c r="J119" i="1"/>
  <c r="K119" i="1"/>
  <c r="E120" i="1"/>
  <c r="E121" i="1"/>
  <c r="E122" i="1"/>
  <c r="E123" i="1"/>
  <c r="E124" i="1"/>
  <c r="E125" i="1"/>
  <c r="E126" i="1"/>
  <c r="E127" i="1"/>
  <c r="E128" i="1"/>
  <c r="E129" i="1"/>
  <c r="E130" i="1"/>
  <c r="B131" i="1"/>
  <c r="F131" i="1"/>
  <c r="G131" i="1"/>
  <c r="H131" i="1"/>
  <c r="I131" i="1"/>
  <c r="J131" i="1"/>
  <c r="K131" i="1"/>
  <c r="E132" i="1"/>
  <c r="B133" i="1"/>
  <c r="F133" i="1"/>
  <c r="G133" i="1"/>
  <c r="H133" i="1"/>
  <c r="I133" i="1"/>
  <c r="J133" i="1"/>
  <c r="K133" i="1"/>
  <c r="E134" i="1"/>
  <c r="E135" i="1"/>
  <c r="B136" i="1"/>
  <c r="F136" i="1"/>
  <c r="G136" i="1"/>
  <c r="H136" i="1"/>
  <c r="I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B151" i="1"/>
  <c r="F151" i="1"/>
  <c r="G151" i="1"/>
  <c r="H151" i="1"/>
  <c r="I151" i="1"/>
  <c r="J151" i="1"/>
  <c r="K151" i="1"/>
  <c r="E152" i="1"/>
  <c r="E153" i="1"/>
  <c r="E154" i="1"/>
  <c r="E155" i="1"/>
  <c r="E156" i="1"/>
  <c r="B158" i="1"/>
  <c r="G158" i="1"/>
  <c r="H158" i="1"/>
  <c r="I158" i="1"/>
  <c r="J158" i="1"/>
  <c r="K158" i="1"/>
  <c r="E159" i="1"/>
  <c r="E162" i="1"/>
  <c r="E163" i="1"/>
  <c r="E164" i="1"/>
  <c r="E165" i="1"/>
  <c r="B167" i="1"/>
  <c r="G167" i="1"/>
  <c r="H167" i="1"/>
  <c r="I167" i="1"/>
  <c r="J167" i="1"/>
  <c r="K167" i="1"/>
  <c r="E168" i="1"/>
  <c r="E169" i="1"/>
  <c r="E170" i="1"/>
  <c r="E171" i="1"/>
  <c r="E172" i="1"/>
  <c r="B173" i="1"/>
  <c r="F173" i="1"/>
  <c r="G173" i="1"/>
  <c r="H173" i="1"/>
  <c r="I173" i="1"/>
  <c r="J173" i="1"/>
  <c r="K173" i="1"/>
  <c r="E174" i="1"/>
  <c r="E175" i="1"/>
  <c r="E182" i="1"/>
  <c r="E183" i="1"/>
  <c r="E184" i="1"/>
  <c r="E185" i="1"/>
  <c r="E186" i="1"/>
  <c r="E187" i="1"/>
  <c r="E188" i="1"/>
  <c r="E189" i="1"/>
  <c r="E190" i="1"/>
  <c r="B192" i="1"/>
  <c r="H192" i="1"/>
  <c r="I192" i="1"/>
  <c r="J192" i="1"/>
  <c r="K192" i="1"/>
  <c r="E193" i="1"/>
  <c r="E194" i="1"/>
  <c r="E195" i="1"/>
  <c r="E196" i="1"/>
  <c r="E197" i="1"/>
  <c r="E198" i="1"/>
  <c r="E199" i="1"/>
  <c r="B200" i="1"/>
  <c r="F200" i="1"/>
  <c r="G200" i="1"/>
  <c r="H200" i="1"/>
  <c r="I200" i="1"/>
  <c r="J200" i="1"/>
  <c r="K200" i="1"/>
  <c r="E201" i="1"/>
  <c r="E202" i="1"/>
  <c r="E203" i="1"/>
  <c r="E204" i="1"/>
  <c r="E205" i="1"/>
  <c r="E206" i="1"/>
  <c r="E207" i="1"/>
  <c r="E208" i="1"/>
  <c r="E209" i="1"/>
  <c r="E210" i="1"/>
  <c r="B212" i="1"/>
  <c r="C271" i="1"/>
  <c r="D271" i="1"/>
  <c r="D272" i="1" s="1"/>
  <c r="B216" i="1"/>
  <c r="C217" i="1"/>
  <c r="D217" i="1"/>
  <c r="F217" i="1"/>
  <c r="F216" i="1" s="1"/>
  <c r="G216" i="1"/>
  <c r="H217" i="1"/>
  <c r="H216" i="1" s="1"/>
  <c r="H271" i="1" s="1"/>
  <c r="I217" i="1"/>
  <c r="I216" i="1" s="1"/>
  <c r="I271" i="1" s="1"/>
  <c r="J217" i="1"/>
  <c r="J216" i="1" s="1"/>
  <c r="K217" i="1"/>
  <c r="K216" i="1" s="1"/>
  <c r="E218" i="1"/>
  <c r="E219" i="1"/>
  <c r="E220" i="1"/>
  <c r="E221" i="1"/>
  <c r="E222" i="1"/>
  <c r="E223" i="1"/>
  <c r="E225" i="1"/>
  <c r="E228" i="1"/>
  <c r="E229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C276" i="1"/>
  <c r="D276" i="1"/>
  <c r="F276" i="1"/>
  <c r="G276" i="1"/>
  <c r="H276" i="1"/>
  <c r="H274" i="1" s="1"/>
  <c r="I276" i="1"/>
  <c r="J276" i="1"/>
  <c r="K276" i="1"/>
  <c r="B277" i="1"/>
  <c r="E277" i="1"/>
  <c r="B278" i="1"/>
  <c r="E278" i="1"/>
  <c r="I279" i="1"/>
  <c r="J279" i="1"/>
  <c r="K279" i="1"/>
  <c r="B280" i="1"/>
  <c r="C279" i="1"/>
  <c r="C274" i="1" s="1"/>
  <c r="D279" i="1"/>
  <c r="H282" i="1"/>
  <c r="B283" i="1"/>
  <c r="G283" i="1"/>
  <c r="E283" i="1" s="1"/>
  <c r="H283" i="1"/>
  <c r="G284" i="1"/>
  <c r="E287" i="1"/>
  <c r="D287" i="1" s="1"/>
  <c r="E288" i="1"/>
  <c r="D288" i="1" s="1"/>
  <c r="E291" i="1"/>
  <c r="D291" i="1" s="1"/>
  <c r="B292" i="1"/>
  <c r="B282" i="1" s="1"/>
  <c r="E292" i="1"/>
  <c r="B215" i="1" l="1"/>
  <c r="K271" i="1"/>
  <c r="E5" i="1"/>
  <c r="E281" i="1"/>
  <c r="E32" i="1"/>
  <c r="E192" i="1"/>
  <c r="E167" i="1"/>
  <c r="E136" i="1"/>
  <c r="E92" i="1"/>
  <c r="F271" i="1"/>
  <c r="F293" i="1" s="1"/>
  <c r="E75" i="1"/>
  <c r="C272" i="1"/>
  <c r="C273" i="1" s="1"/>
  <c r="G271" i="1"/>
  <c r="E158" i="1"/>
  <c r="K274" i="1"/>
  <c r="D283" i="1"/>
  <c r="C283" i="1" s="1"/>
  <c r="J211" i="1"/>
  <c r="J212" i="1" s="1"/>
  <c r="J274" i="1"/>
  <c r="E276" i="1"/>
  <c r="D274" i="1"/>
  <c r="D273" i="1" s="1"/>
  <c r="E200" i="1"/>
  <c r="I274" i="1"/>
  <c r="B271" i="1"/>
  <c r="B272" i="1" s="1"/>
  <c r="E173" i="1"/>
  <c r="E151" i="1"/>
  <c r="E133" i="1"/>
  <c r="E131" i="1"/>
  <c r="E119" i="1"/>
  <c r="E282" i="1"/>
  <c r="B276" i="1"/>
  <c r="I211" i="1"/>
  <c r="I212" i="1" s="1"/>
  <c r="I272" i="1" s="1"/>
  <c r="E37" i="1"/>
  <c r="K211" i="1"/>
  <c r="K212" i="1" s="1"/>
  <c r="E216" i="1"/>
  <c r="J271" i="1"/>
  <c r="H211" i="1"/>
  <c r="H212" i="1" s="1"/>
  <c r="H272" i="1" s="1"/>
  <c r="H273" i="1" s="1"/>
  <c r="E215" i="1"/>
  <c r="F211" i="1"/>
  <c r="F212" i="1" s="1"/>
  <c r="G280" i="1"/>
  <c r="G7" i="1"/>
  <c r="E217" i="1"/>
  <c r="B279" i="1"/>
  <c r="K272" i="1" l="1"/>
  <c r="K273" i="1" s="1"/>
  <c r="J272" i="1"/>
  <c r="J273" i="1" s="1"/>
  <c r="B274" i="1"/>
  <c r="B273" i="1" s="1"/>
  <c r="I273" i="1"/>
  <c r="F272" i="1"/>
  <c r="E271" i="1"/>
  <c r="G211" i="1"/>
  <c r="G212" i="1" s="1"/>
  <c r="G272" i="1" s="1"/>
  <c r="E7" i="1"/>
  <c r="E211" i="1" s="1"/>
  <c r="E212" i="1" s="1"/>
  <c r="G279" i="1"/>
  <c r="G274" i="1" s="1"/>
  <c r="F280" i="1"/>
  <c r="E272" i="1" l="1"/>
  <c r="G273" i="1"/>
  <c r="F279" i="1"/>
  <c r="E280" i="1"/>
  <c r="F274" i="1" l="1"/>
  <c r="F273" i="1" s="1"/>
  <c r="E279" i="1"/>
  <c r="E274" i="1" s="1"/>
  <c r="E273" i="1" s="1"/>
</calcChain>
</file>

<file path=xl/sharedStrings.xml><?xml version="1.0" encoding="utf-8"?>
<sst xmlns="http://schemas.openxmlformats.org/spreadsheetml/2006/main" count="331" uniqueCount="176">
  <si>
    <t>Образование</t>
  </si>
  <si>
    <t>Территориальное управление</t>
  </si>
  <si>
    <t>Борcкий  сельсовет</t>
  </si>
  <si>
    <t>Верхнеимбатский  сельсовет</t>
  </si>
  <si>
    <t>Вороговский  сельсовет</t>
  </si>
  <si>
    <t xml:space="preserve">Зотинский  сельсовет </t>
  </si>
  <si>
    <t>г.Игарка</t>
  </si>
  <si>
    <t>районные</t>
  </si>
  <si>
    <t>Управление культуры</t>
  </si>
  <si>
    <t>ДОХОДЫ</t>
  </si>
  <si>
    <t>Всего дополнительных расходов на изменение</t>
  </si>
  <si>
    <t>Всего дополнительных доходов на изменение</t>
  </si>
  <si>
    <t xml:space="preserve">в т.ч. </t>
  </si>
  <si>
    <t>Свободные средства</t>
  </si>
  <si>
    <t>Федеральные и краевые ср-ва</t>
  </si>
  <si>
    <t>рублях</t>
  </si>
  <si>
    <t>РАСХОДЫ</t>
  </si>
  <si>
    <t>РАСХОДЫ на сессию</t>
  </si>
  <si>
    <t>ИСТОЧНИК ФИНАНСИРОВАНИЯ</t>
  </si>
  <si>
    <t>Изменение остатков средств на счетах по учету средств бюджета</t>
  </si>
  <si>
    <t>Туруханский сельсовет</t>
  </si>
  <si>
    <t>целевые средства</t>
  </si>
  <si>
    <t>ДОХОДЫ на сессию</t>
  </si>
  <si>
    <t>остаток средств на начало года</t>
  </si>
  <si>
    <t>остаток средств на конец года</t>
  </si>
  <si>
    <t>после бюджетной комиссии (целевые средства)</t>
  </si>
  <si>
    <t>после бюджетной комиссии (районные средства)</t>
  </si>
  <si>
    <t>Управление культуры (средства Ванкор)</t>
  </si>
  <si>
    <t>предельный объем дефицита</t>
  </si>
  <si>
    <t>10% от собственных доходов</t>
  </si>
  <si>
    <t xml:space="preserve"> УЖКХ Программа ОАО "НК Роснефть"</t>
  </si>
  <si>
    <t>Светлогорский сельсовет</t>
  </si>
  <si>
    <t>Плановые расходы на прошлую сессию</t>
  </si>
  <si>
    <t>Плановые доходы на прошлую сессию</t>
  </si>
  <si>
    <t>Районный Совет депутатов</t>
  </si>
  <si>
    <t>Дефицит (профицит)</t>
  </si>
  <si>
    <t>Контрольно-ревизионная комиссия</t>
  </si>
  <si>
    <t>Финансовое управление</t>
  </si>
  <si>
    <t>Администрация Туруханского района</t>
  </si>
  <si>
    <t>Теруправление  (средства Ванкор)</t>
  </si>
  <si>
    <t>Управление образования (средства Ванкор)</t>
  </si>
  <si>
    <t>распределили</t>
  </si>
  <si>
    <t>нераспределенный остаток</t>
  </si>
  <si>
    <t>Плановые показатели ГРБС</t>
  </si>
  <si>
    <t>ВСЕГО</t>
  </si>
  <si>
    <t>КЦСР</t>
  </si>
  <si>
    <t>0</t>
  </si>
  <si>
    <t>Кредиты</t>
  </si>
  <si>
    <t>бюджетные кредиты</t>
  </si>
  <si>
    <t>Нераспределенный остаток 2022 г.</t>
  </si>
  <si>
    <t>2024 год всего (собст+целевые)</t>
  </si>
  <si>
    <t>Управление культуры (прочие безвозмездные)</t>
  </si>
  <si>
    <t>Управление ЖКХ и строительства</t>
  </si>
  <si>
    <t>2023 изменения на сессию</t>
  </si>
  <si>
    <t>2025 год всего (собст+целевые)</t>
  </si>
  <si>
    <t xml:space="preserve">Внесение изменений на 2023 год </t>
  </si>
  <si>
    <t>2023</t>
  </si>
  <si>
    <t>Целевые средства дополнительно на 2023 год</t>
  </si>
  <si>
    <t>Остаток по районному бюджету на 01.01.2023 г</t>
  </si>
  <si>
    <t>коммерческие кредиты</t>
  </si>
  <si>
    <t>в ацк</t>
  </si>
  <si>
    <t>Субвенция бюджету Туруханского района на предоставление ежемесячных компенсационных выплат оленеводам из числа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«Развитие домашнего северного оленеводства» государственной программы Красноярского края «Сохранение и развитие традиционного образа жизни и хозяйственной деятельности коренных малочисленных народов»</t>
  </si>
  <si>
    <t>Субвенция бюджету Туруханского района на организацию и проведение социально значимых мероприятий малочисленных народов (День рыбака, День реки), иных мероприятий, направленных на сохранение и развитие родных языков, культуры, национальных видов спорта, в соответствии с перечнем социально значимых мероприятий малочисленных народов, устанавливаемым Правительством края, а также обеспечение участия проживающих на территории муниципального района лиц из числа малочисленных народов в социально значимых мероприятиях малочисленных народов межмуниципального, краевого, межрегионального и всероссийского уровня в соответствии с перечнем указанных мероприятий, утвержденным Правительством края (в соответствии с Законом края от 1 декабря 2011 года № 13-6668), в рамках подпрограммы «Поддержка лиц из числа коренных малочисленных народов и лиц, ведущих традиционный образ жизни» государственной программы Красноярского края «Сохранение и развитие традиционного образа жизни и хозяйственной деятельности коренных малочисленных народов»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</si>
  <si>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</si>
  <si>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</si>
  <si>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образования")</t>
  </si>
  <si>
    <t>Предоставление ежемесячных компенсационных выплат оленеводам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</si>
  <si>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Организация и проведение социально значимых мероприятий коренных малочисленных народов (День рыбака, День реки), иных мероприятий, направленных на сохранение и развитие родных языков, культуры, национальных видов спорта</t>
  </si>
  <si>
    <t>1140028440</t>
  </si>
  <si>
    <t>1140075470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</si>
  <si>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</si>
  <si>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</si>
  <si>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Расходы на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</si>
  <si>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0110075640</t>
  </si>
  <si>
    <t>0110074090</t>
  </si>
  <si>
    <t>0110075880</t>
  </si>
  <si>
    <t>Расходы на исполнение государственных полномочий по организации деятельности органа местного самоуправления, обеспечивающего решение вопросов обеспечения гарантий прав коренных малочисленных народов Севера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</si>
  <si>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Субвенция бюджету Туруханского района на организацию деятельности органа местного самоуправления, обеспечивающего решение вопросов обеспечения гарантий прав малочисленных народов (в соответствии с Законом края от 1 декабря 2011 года № 13-6668), в рамках подпрограммы «Обеспечение реализации государственной программы и прочие мероприятия» государственной программы Красноярского края «Сохранение и развитие традиционного образа жизни и хозяйственной деятельности коренных малочисленных народов»</t>
  </si>
  <si>
    <t>1140075410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</si>
  <si>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</si>
  <si>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0120075520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</si>
  <si>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</si>
  <si>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0110075560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</si>
  <si>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</si>
  <si>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Расходы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</si>
  <si>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0110076490</t>
  </si>
  <si>
    <t>Расходы на осуществление государственных полномочий по обеспечению отдыха и оздоровления детей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</si>
  <si>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01100R7800</t>
  </si>
  <si>
    <t>Расходы на осуществление государственных полномочий по обеспечению отдыха и оздоровления детей, проживающих в Арктической зоне Российской Федерации,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</si>
  <si>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</si>
  <si>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обеспечению отдыха и оздоровления детей, проживающих в Арктической зоне Российской Федерации (в соответствии с Законом края от 19 апреля 2018 года № 5-1533),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</si>
  <si>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 xml:space="preserve">Расходы на осуществление (возмещение) затрат, возникающих при реализации мероприятий на организацию туристско-рекреационных зон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 </t>
  </si>
  <si>
    <t>0640074800</t>
  </si>
  <si>
    <t>Восстановление целевых остатков в районный бюджет код дохода 219 (реализация мероприятий на организацию туристско-рекреационных зон)</t>
  </si>
  <si>
    <t>Субсидии бюджетам муниципальных образований на реализацию отдельных мероприятий муниципальных программ, подпрограмм молодежной политики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</si>
  <si>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1410074570</t>
  </si>
  <si>
    <t>Субсидия на реализацию отдельных мероприятий муниципальных программ, подпрограмм молодежной политики в рамках муниципальной программы "Молодёжь Туруханского района"</t>
  </si>
  <si>
    <t>0340075770</t>
  </si>
  <si>
    <t>Субвенции бюджетам муниципальных образований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(в соответствии с Законом края от 20 декабря 2012 года № 3-963), в рамках подпрограммы «Энергоэффективность и развитие энергетики»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</si>
  <si>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Расходы на содержание дороги Туруханск - Селиваниха и дорог межселенной территории (дорожный фонд)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</si>
  <si>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</si>
  <si>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Уличное освещение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</si>
  <si>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Расходы на возмещение затрат организациям, оказывающим услуги по заготовке дров-швырка для нужд населения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</si>
  <si>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Руководство и управление в сфере установленных функций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</si>
  <si>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</si>
  <si>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Расходы на возмещение организаций жилищно-коммунального хозяйства, возникших с проведением ремонтных работ канализационных сетей и сооружений (септиков), а также расходов связанных с осуществлением закупки ассенизаторской техники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</si>
  <si>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Субсидия на финансовое обеспечение затрат для приобретения организациями жилищно-коммунального комплекса специализированной техники, в целях повышения качества оказания  услуг потребителям и осуществления обслуживания жилищного фонда 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</si>
  <si>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Расходы на выполнение  мероприятий по проведению  технического обследования, инженерных изысканий, проектирования  для строительства мест (площадок ) накопления и размещения твердых коммунальных отходов в рамках подпрограммы "Регулирование качества окружающей среды Туруханского района", муниципальной программы "Охрана окружающей среды Туруханского района"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</si>
  <si>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 "Реконструкция  спортивно-оздоровительного учреждения  МКУДО «Детско-юношеская спортивная школа «Юность» с. Туруханск, пер. Спортивный, 1а</t>
  </si>
  <si>
    <t>Руководство и управление в сфере установленных функций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</si>
  <si>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Предоставление единовременной материальной помощи лицам, принимающим участие в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 и (или) членам их семей на проведение ремонтных работ в принадлежащих им на праве собственности жилых помещениях (на период участия таких лиц в специальной военной операции)</t>
  </si>
  <si>
    <t>Индексация на 6,3% (МРОТ с 01.01.2023, Указы Президента с 01.01.2023, прочие с 01.07.2023)</t>
  </si>
  <si>
    <t>Обеспечение деятельности (оказание услуг) подведомственных учреждений, МБКДУ "Туруханский РДК"</t>
  </si>
  <si>
    <t>Расходы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(в соответствии с Законом края от 20 декабря 2012 года № 3-963), в рамках подпрограммы "Энергоэффективность и развитие энергетики"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</si>
  <si>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0380080460</t>
  </si>
  <si>
    <t>0340083560</t>
  </si>
  <si>
    <t>0110080610</t>
  </si>
  <si>
    <t>0380084580</t>
  </si>
  <si>
    <t>0340083650</t>
  </si>
  <si>
    <t>0340084540</t>
  </si>
  <si>
    <t>0510084900</t>
  </si>
  <si>
    <t>0910084620</t>
  </si>
  <si>
    <t>0910081510</t>
  </si>
  <si>
    <t>1110081650</t>
  </si>
  <si>
    <t>1140080460</t>
  </si>
  <si>
    <t>1110081620</t>
  </si>
  <si>
    <t>1240080460</t>
  </si>
  <si>
    <t>0210084910</t>
  </si>
  <si>
    <t>8410080300</t>
  </si>
  <si>
    <t>1310083980</t>
  </si>
  <si>
    <t>1010084350</t>
  </si>
  <si>
    <t>8410084400</t>
  </si>
  <si>
    <t>Ремонт дороги ул. Школьная (участок 100 метров) (КВСР 247)</t>
  </si>
  <si>
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 (с.Верещагино, п.Келлог, п.Бахта, д. Сургутиха)</t>
  </si>
  <si>
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 (п. Бахта, д. Старотуруханск, с.Фарково)</t>
  </si>
  <si>
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 (п.Бахта, п.Курейка, д.Сургутиха, с.Верещагино, с. Бакланиха, д.Горошиха, д. Канготово)</t>
  </si>
  <si>
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 (дополнительные средства для разработки и утверждения аэронавигационных паспортов на посадочные площадки  расположенные в 12 населенных пунктах Туруханского района)</t>
  </si>
  <si>
    <t>0610080610</t>
  </si>
  <si>
    <t>0620080610</t>
  </si>
  <si>
    <t>Обеспечение деятельности (оказание услуг) подведомственных учреждений, МКУК "Библиотека г. Игарки" (изготовление печатной версии книги Гапеенко В.А. "Будем жить", 1000 экземпляров)</t>
  </si>
  <si>
    <r>
      <t xml:space="preserve">Материалы    сессия июнь  </t>
    </r>
    <r>
      <rPr>
        <b/>
        <u/>
        <sz val="12"/>
        <rFont val="Times New Roman"/>
        <family val="1"/>
        <charset val="204"/>
      </rPr>
      <t xml:space="preserve">2023 год </t>
    </r>
  </si>
  <si>
    <t>8620084840</t>
  </si>
  <si>
    <t>8620084500</t>
  </si>
  <si>
    <t xml:space="preserve"> в ацк</t>
  </si>
  <si>
    <t>1090082940</t>
  </si>
  <si>
    <t>1510084640</t>
  </si>
  <si>
    <t>Задолженность  перед ООО "Туруханская энергетическая компания" за фактически оказанные коммунальные услуги в отношении выморочного имущества (240, по решениям суда)</t>
  </si>
  <si>
    <t>Приобретение и установка пластиковых окон в количестве 33шт. в муниципальные квартиры (согласно заявлений от жильцов) (240, Сбалансированность)</t>
  </si>
  <si>
    <t>Ремонт муниципальных квартир (пустующих: ул.Зеленая 2 кв.9; ул.Лесная 44 кв.14; ул.Кирова 90В кв.8) (240, Сбалансированность)</t>
  </si>
  <si>
    <t>Индексация на 6,3% (МРОТ с 01.01.2023, Указы Президента с 01.01.2023, прочие с 01.07.2023) (240, Сбалансированность)</t>
  </si>
  <si>
    <t>9940084280</t>
  </si>
  <si>
    <t>1210081020</t>
  </si>
  <si>
    <t>Расходы перед ООО  "ТуруханскЭнергоком" за отопление в пустующих жилых помещениях(включая аварийный дом по ул. Лесная 47) (КВСР 241)</t>
  </si>
  <si>
    <t>Инвентаризация кладбища (240, Сбалансированность)</t>
  </si>
  <si>
    <t>Приобретение оргтехники (240, Сбалансированность)</t>
  </si>
  <si>
    <t>Оплата коммунальных услуг (в связи с принятием на баланс помещения школы) (240, Сбалансированность)</t>
  </si>
  <si>
    <t>Расходы на оплату поставки оборудование и товарно-материальных ценностей для организации поселковых мероприятий (240, Сбалансированность)</t>
  </si>
  <si>
    <t>Расходы поставку монтаж ж/б опор ул. Шадрина (35 шт.) (240, Сбалансированность)</t>
  </si>
  <si>
    <t>Компенсация (возмещение) части затрат расходов по организации деятельности автошколы на территории с. Туруханск в рамках оказания экономической поддержки  социально ориентированным некоммерческим организациям (240, Сбалансированность)</t>
  </si>
  <si>
    <t>Расходы по разработке проектной документации на проведение работ по сохранению культурного наследия (Мемориал Победы) (240, Сбалансированность)</t>
  </si>
  <si>
    <t>Расходы по проведению оценки выкупной стоимости квартир подлежащих сносу (240, Сбалансированность)</t>
  </si>
  <si>
    <t>Расходы по проведению инвентаризации муниципальных кладбищ с. Туруханск и д.Селиваниха (240, Сбалансированность)</t>
  </si>
  <si>
    <t>Иные межбюджетные трансферты на обеспечение переселения граждан из аварийного жилищного фонда  в рамках подпрограммы "Переселение граждан из аварийного жилищного фонда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 (выкуп жилья у собственников) (КВСР 241)</t>
  </si>
  <si>
    <t>Приобретение, установка, ремонт и обслуживание систем видеонаблюдения в рамках подпрограммы "Профилактика правонарушений, укрепление общественного порядка и общественной безопасности в рамках муниципальной программы "Профилактика правонарушений и антитеррористическая защищенность на территории Туруханского района" (КВСР 241)</t>
  </si>
  <si>
    <t>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 (КВСР 241)</t>
  </si>
  <si>
    <t>Проведении выборов депутатов Игарского городского Совета депутатов (240, Сбалансированность)</t>
  </si>
  <si>
    <t>Увековечение памяти о ветеранах Великой Отечественной войны, захороненных на территории Туруханского района, устройство отдельных элементов памяти (обелиски, стенды) в рамках подпрограммы "Увековечение подвига жителей Туруханского района в Великой Отечественной войне" муниципальной программы Туруханского района "Увековечение памяти фронтовиков Великой Отечественной войны 1941-1945 годов на территории Туруханского района" (КВСР 247)</t>
  </si>
  <si>
    <t>НАЛОГ НА ПРИБЫЛЬ ОРГАНИЗАЦИЙ</t>
  </si>
  <si>
    <t>Субсидия на формирование уставного фонда муниципальным унитарным (казенным) предприятиям в рамках непрограммных расходов администрации Туруханского района</t>
  </si>
  <si>
    <t>Субсидии на возмещение недополученных доходов, связанных с производством (реализацией) товаров, выполнением работ, оказанием услуг муниципальным унитарным (казенным) предприятиям в рамках непрограммных расходов администрации Туруханского района</t>
  </si>
  <si>
    <t>Приобретение, установка, ремонт и обслуживание систем видеонаблюдения в рамках подпрограммы "Профилактика правонарушений, укрепление общественного порядка и общественной безопасности в рамках муниципальной программы "Профилактика правонарушений и антитеррористическая защищенность на территории Туруханского района"</t>
  </si>
  <si>
    <t xml:space="preserve">Резервный фонд администрации Туруханского района  </t>
  </si>
  <si>
    <t>Расходы за счет остатков средств прошлых лет ООО "РН-Ванкор" в рамках непрограммных расходов Территориального управления администрации Туруханского района</t>
  </si>
  <si>
    <t xml:space="preserve">Иной межбюджетный трансферт краевому бюджету из бюджета муниципального района на основании соглашения, заключенного между Правительством Красноярского края и администрацией Туруханского района, в соответствии с п.2 статьи 15.1 Закона края "О межбюджетных отношениях в Красноярском крае" от 10.07.2007 № 2-317   </t>
  </si>
  <si>
    <t xml:space="preserve">Субсидия краевому бюджету из бюджета муниципального района в соответствии статьи 17 Закона Красноярского края "О краевом бюджете на 2023 год и плановый период 2024-2025 гг."     </t>
  </si>
  <si>
    <t xml:space="preserve">Проектирование объектов муниципальной собственности Туруханского района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</si>
</sst>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00"/>
    <numFmt numFmtId="166" formatCode="?"/>
    <numFmt numFmtId="167" formatCode="#,##0.0000"/>
    <numFmt numFmtId="168" formatCode="_-* #,##0.000_р_._-;\-* #,##0.000_р_._-;_-* &quot;-&quot;??_р_._-;_-@_-"/>
  </numFmts>
  <fonts count="28">
    <font>
      <sz val="10"/>
      <name val="Arial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i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Roman"/>
    </font>
    <font>
      <sz val="12"/>
      <name val="Times Roman"/>
      <family val="1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2B8E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4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6" borderId="0" applyNumberFormat="0" applyBorder="0" applyAlignment="0" applyProtection="0"/>
    <xf numFmtId="0" fontId="21" fillId="22" borderId="0" applyNumberFormat="0" applyBorder="0" applyAlignment="0" applyProtection="0"/>
    <xf numFmtId="0" fontId="1" fillId="7" borderId="0" applyNumberFormat="0" applyBorder="0" applyAlignment="0" applyProtection="0"/>
    <xf numFmtId="0" fontId="21" fillId="23" borderId="0" applyNumberFormat="0" applyBorder="0" applyAlignment="0" applyProtection="0"/>
    <xf numFmtId="0" fontId="1" fillId="8" borderId="0" applyNumberFormat="0" applyBorder="0" applyAlignment="0" applyProtection="0"/>
    <xf numFmtId="0" fontId="21" fillId="24" borderId="0" applyNumberFormat="0" applyBorder="0" applyAlignment="0" applyProtection="0"/>
    <xf numFmtId="0" fontId="1" fillId="9" borderId="0" applyNumberFormat="0" applyBorder="0" applyAlignment="0" applyProtection="0"/>
    <xf numFmtId="0" fontId="21" fillId="25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5" borderId="0" applyNumberFormat="0" applyBorder="0" applyAlignment="0" applyProtection="0"/>
    <xf numFmtId="0" fontId="21" fillId="26" borderId="0" applyNumberFormat="0" applyBorder="0" applyAlignment="0" applyProtection="0"/>
    <xf numFmtId="0" fontId="1" fillId="8" borderId="0" applyNumberFormat="0" applyBorder="0" applyAlignment="0" applyProtection="0"/>
    <xf numFmtId="0" fontId="21" fillId="27" borderId="0" applyNumberFormat="0" applyBorder="0" applyAlignment="0" applyProtection="0"/>
    <xf numFmtId="0" fontId="1" fillId="11" borderId="0" applyNumberFormat="0" applyBorder="0" applyAlignment="0" applyProtection="0"/>
    <xf numFmtId="0" fontId="21" fillId="28" borderId="0" applyNumberFormat="0" applyBorder="0" applyAlignment="0" applyProtection="0"/>
    <xf numFmtId="0" fontId="9" fillId="12" borderId="0" applyNumberFormat="0" applyBorder="0" applyAlignment="0" applyProtection="0"/>
    <xf numFmtId="0" fontId="22" fillId="29" borderId="0" applyNumberFormat="0" applyBorder="0" applyAlignment="0" applyProtection="0"/>
    <xf numFmtId="0" fontId="9" fillId="9" borderId="0" applyNumberFormat="0" applyBorder="0" applyAlignment="0" applyProtection="0"/>
    <xf numFmtId="0" fontId="22" fillId="30" borderId="0" applyNumberFormat="0" applyBorder="0" applyAlignment="0" applyProtection="0"/>
    <xf numFmtId="0" fontId="9" fillId="10" borderId="0" applyNumberFormat="0" applyBorder="0" applyAlignment="0" applyProtection="0"/>
    <xf numFmtId="0" fontId="22" fillId="10" borderId="0" applyNumberFormat="0" applyBorder="0" applyAlignment="0" applyProtection="0"/>
    <xf numFmtId="0" fontId="9" fillId="13" borderId="0" applyNumberFormat="0" applyBorder="0" applyAlignment="0" applyProtection="0"/>
    <xf numFmtId="0" fontId="22" fillId="13" borderId="0" applyNumberFormat="0" applyBorder="0" applyAlignment="0" applyProtection="0"/>
    <xf numFmtId="0" fontId="9" fillId="14" borderId="0" applyNumberFormat="0" applyBorder="0" applyAlignment="0" applyProtection="0"/>
    <xf numFmtId="0" fontId="22" fillId="31" borderId="0" applyNumberFormat="0" applyBorder="0" applyAlignment="0" applyProtection="0"/>
    <xf numFmtId="0" fontId="9" fillId="15" borderId="0" applyNumberFormat="0" applyBorder="0" applyAlignment="0" applyProtection="0"/>
    <xf numFmtId="0" fontId="22" fillId="15" borderId="0" applyNumberFormat="0" applyBorder="0" applyAlignment="0" applyProtection="0"/>
    <xf numFmtId="0" fontId="4" fillId="0" borderId="0"/>
    <xf numFmtId="0" fontId="21" fillId="0" borderId="0"/>
    <xf numFmtId="0" fontId="12" fillId="0" borderId="0"/>
    <xf numFmtId="164" fontId="2" fillId="0" borderId="0" applyFont="0" applyFill="0" applyBorder="0" applyAlignment="0" applyProtection="0"/>
  </cellStyleXfs>
  <cellXfs count="309">
    <xf numFmtId="0" fontId="0" fillId="0" borderId="0" xfId="0"/>
    <xf numFmtId="4" fontId="5" fillId="16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9" fontId="5" fillId="17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8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 shrinkToFit="1"/>
    </xf>
    <xf numFmtId="4" fontId="8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 shrinkToFit="1"/>
    </xf>
    <xf numFmtId="0" fontId="7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4" fontId="8" fillId="0" borderId="1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 wrapText="1"/>
    </xf>
    <xf numFmtId="4" fontId="5" fillId="18" borderId="1" xfId="0" applyNumberFormat="1" applyFont="1" applyFill="1" applyBorder="1" applyAlignment="1">
      <alignment horizontal="right" vertical="center" wrapText="1"/>
    </xf>
    <xf numFmtId="0" fontId="8" fillId="19" borderId="0" xfId="0" applyFont="1" applyFill="1" applyAlignment="1">
      <alignment horizontal="left" vertical="center" wrapText="1"/>
    </xf>
    <xf numFmtId="164" fontId="8" fillId="0" borderId="1" xfId="40" applyFont="1" applyFill="1" applyBorder="1" applyAlignment="1">
      <alignment horizontal="right" vertical="center"/>
    </xf>
    <xf numFmtId="4" fontId="8" fillId="0" borderId="1" xfId="4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4" fontId="5" fillId="16" borderId="1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horizontal="left" wrapText="1"/>
    </xf>
    <xf numFmtId="4" fontId="5" fillId="20" borderId="1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 shrinkToFit="1"/>
    </xf>
    <xf numFmtId="4" fontId="8" fillId="0" borderId="1" xfId="0" applyNumberFormat="1" applyFont="1" applyBorder="1" applyAlignment="1">
      <alignment wrapText="1" shrinkToFit="1"/>
    </xf>
    <xf numFmtId="4" fontId="7" fillId="0" borderId="1" xfId="0" applyNumberFormat="1" applyFont="1" applyBorder="1" applyAlignment="1">
      <alignment vertical="center" wrapText="1"/>
    </xf>
    <xf numFmtId="4" fontId="8" fillId="0" borderId="0" xfId="0" applyNumberFormat="1" applyFont="1" applyAlignment="1">
      <alignment vertical="center" wrapText="1" shrinkToFit="1"/>
    </xf>
    <xf numFmtId="4" fontId="7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 shrinkToFit="1"/>
    </xf>
    <xf numFmtId="4" fontId="8" fillId="32" borderId="1" xfId="0" applyNumberFormat="1" applyFont="1" applyFill="1" applyBorder="1" applyAlignment="1">
      <alignment vertical="center"/>
    </xf>
    <xf numFmtId="4" fontId="8" fillId="32" borderId="1" xfId="0" applyNumberFormat="1" applyFont="1" applyFill="1" applyBorder="1" applyAlignment="1">
      <alignment vertical="center" wrapText="1"/>
    </xf>
    <xf numFmtId="4" fontId="5" fillId="32" borderId="0" xfId="0" applyNumberFormat="1" applyFont="1" applyFill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4" fontId="5" fillId="33" borderId="1" xfId="0" applyNumberFormat="1" applyFont="1" applyFill="1" applyBorder="1" applyAlignment="1">
      <alignment horizontal="right" vertical="center" wrapText="1"/>
    </xf>
    <xf numFmtId="4" fontId="5" fillId="19" borderId="1" xfId="0" applyNumberFormat="1" applyFont="1" applyFill="1" applyBorder="1" applyAlignment="1">
      <alignment vertical="center" wrapText="1"/>
    </xf>
    <xf numFmtId="0" fontId="5" fillId="19" borderId="0" xfId="0" applyFont="1" applyFill="1" applyAlignment="1">
      <alignment horizontal="left" vertical="center" wrapText="1"/>
    </xf>
    <xf numFmtId="4" fontId="14" fillId="0" borderId="1" xfId="0" applyNumberFormat="1" applyFont="1" applyBorder="1" applyAlignment="1">
      <alignment horizontal="right" wrapText="1"/>
    </xf>
    <xf numFmtId="4" fontId="8" fillId="19" borderId="0" xfId="0" applyNumberFormat="1" applyFont="1" applyFill="1" applyAlignment="1">
      <alignment horizontal="lef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 wrapText="1" shrinkToFit="1"/>
    </xf>
    <xf numFmtId="4" fontId="17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5" fillId="33" borderId="1" xfId="0" applyNumberFormat="1" applyFont="1" applyFill="1" applyBorder="1" applyAlignment="1">
      <alignment vertical="center" wrapText="1"/>
    </xf>
    <xf numFmtId="4" fontId="5" fillId="34" borderId="1" xfId="0" applyNumberFormat="1" applyFont="1" applyFill="1" applyBorder="1" applyAlignment="1">
      <alignment vertical="center" wrapText="1"/>
    </xf>
    <xf numFmtId="4" fontId="5" fillId="34" borderId="1" xfId="0" applyNumberFormat="1" applyFont="1" applyFill="1" applyBorder="1" applyAlignment="1">
      <alignment horizontal="right" vertical="center" wrapText="1"/>
    </xf>
    <xf numFmtId="4" fontId="8" fillId="35" borderId="1" xfId="0" applyNumberFormat="1" applyFont="1" applyFill="1" applyBorder="1" applyAlignment="1">
      <alignment horizontal="right" vertical="center" wrapText="1"/>
    </xf>
    <xf numFmtId="4" fontId="5" fillId="36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5" fillId="38" borderId="1" xfId="0" applyNumberFormat="1" applyFont="1" applyFill="1" applyBorder="1" applyAlignment="1">
      <alignment vertical="center" wrapText="1"/>
    </xf>
    <xf numFmtId="4" fontId="5" fillId="38" borderId="1" xfId="0" applyNumberFormat="1" applyFont="1" applyFill="1" applyBorder="1" applyAlignment="1">
      <alignment horizontal="center" vertical="center" wrapText="1"/>
    </xf>
    <xf numFmtId="4" fontId="5" fillId="38" borderId="1" xfId="0" applyNumberFormat="1" applyFont="1" applyFill="1" applyBorder="1" applyAlignment="1">
      <alignment horizontal="center" vertical="center"/>
    </xf>
    <xf numFmtId="4" fontId="5" fillId="39" borderId="1" xfId="0" applyNumberFormat="1" applyFont="1" applyFill="1" applyBorder="1" applyAlignment="1">
      <alignment vertical="center" wrapText="1"/>
    </xf>
    <xf numFmtId="4" fontId="5" fillId="39" borderId="1" xfId="0" applyNumberFormat="1" applyFont="1" applyFill="1" applyBorder="1" applyAlignment="1">
      <alignment horizontal="right" vertical="center" wrapText="1"/>
    </xf>
    <xf numFmtId="4" fontId="5" fillId="40" borderId="1" xfId="0" applyNumberFormat="1" applyFont="1" applyFill="1" applyBorder="1" applyAlignment="1">
      <alignment vertical="center" wrapText="1"/>
    </xf>
    <xf numFmtId="4" fontId="5" fillId="40" borderId="1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center" vertical="center" wrapText="1" shrinkToFit="1"/>
    </xf>
    <xf numFmtId="4" fontId="8" fillId="19" borderId="1" xfId="0" applyNumberFormat="1" applyFont="1" applyFill="1" applyBorder="1" applyAlignment="1">
      <alignment vertical="center" wrapText="1" shrinkToFit="1"/>
    </xf>
    <xf numFmtId="4" fontId="23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left"/>
    </xf>
    <xf numFmtId="4" fontId="23" fillId="0" borderId="1" xfId="0" applyNumberFormat="1" applyFont="1" applyBorder="1" applyAlignment="1">
      <alignment horizontal="left" wrapText="1"/>
    </xf>
    <xf numFmtId="167" fontId="8" fillId="0" borderId="1" xfId="0" applyNumberFormat="1" applyFont="1" applyBorder="1" applyAlignment="1">
      <alignment horizontal="right" vertical="center" wrapText="1" shrinkToFit="1"/>
    </xf>
    <xf numFmtId="167" fontId="23" fillId="0" borderId="1" xfId="0" applyNumberFormat="1" applyFont="1" applyBorder="1" applyAlignment="1">
      <alignment horizontal="right" vertical="center" wrapText="1" shrinkToFit="1"/>
    </xf>
    <xf numFmtId="4" fontId="5" fillId="41" borderId="1" xfId="0" applyNumberFormat="1" applyFont="1" applyFill="1" applyBorder="1" applyAlignment="1">
      <alignment horizontal="right" vertical="center" wrapText="1"/>
    </xf>
    <xf numFmtId="4" fontId="10" fillId="41" borderId="1" xfId="0" applyNumberFormat="1" applyFont="1" applyFill="1" applyBorder="1" applyAlignment="1">
      <alignment horizontal="right" vertical="center"/>
    </xf>
    <xf numFmtId="4" fontId="7" fillId="41" borderId="1" xfId="0" applyNumberFormat="1" applyFont="1" applyFill="1" applyBorder="1" applyAlignment="1">
      <alignment vertical="center" wrapText="1"/>
    </xf>
    <xf numFmtId="4" fontId="7" fillId="41" borderId="1" xfId="0" applyNumberFormat="1" applyFont="1" applyFill="1" applyBorder="1" applyAlignment="1">
      <alignment horizontal="right" vertical="center"/>
    </xf>
    <xf numFmtId="4" fontId="7" fillId="41" borderId="1" xfId="0" applyNumberFormat="1" applyFont="1" applyFill="1" applyBorder="1" applyAlignment="1">
      <alignment horizontal="right" vertical="center" wrapText="1"/>
    </xf>
    <xf numFmtId="4" fontId="7" fillId="42" borderId="1" xfId="0" applyNumberFormat="1" applyFont="1" applyFill="1" applyBorder="1" applyAlignment="1">
      <alignment vertical="center" wrapText="1"/>
    </xf>
    <xf numFmtId="4" fontId="7" fillId="42" borderId="1" xfId="0" applyNumberFormat="1" applyFont="1" applyFill="1" applyBorder="1" applyAlignment="1">
      <alignment horizontal="right" vertical="center"/>
    </xf>
    <xf numFmtId="4" fontId="7" fillId="42" borderId="1" xfId="0" applyNumberFormat="1" applyFont="1" applyFill="1" applyBorder="1" applyAlignment="1">
      <alignment horizontal="right" vertical="center" wrapText="1"/>
    </xf>
    <xf numFmtId="4" fontId="5" fillId="43" borderId="1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Alignment="1">
      <alignment horizontal="left" vertical="center" wrapText="1"/>
    </xf>
    <xf numFmtId="4" fontId="10" fillId="42" borderId="1" xfId="0" applyNumberFormat="1" applyFont="1" applyFill="1" applyBorder="1" applyAlignment="1">
      <alignment horizontal="right" vertical="center"/>
    </xf>
    <xf numFmtId="4" fontId="8" fillId="32" borderId="1" xfId="0" applyNumberFormat="1" applyFont="1" applyFill="1" applyBorder="1" applyAlignment="1">
      <alignment horizontal="center" vertical="center" wrapText="1" shrinkToFit="1"/>
    </xf>
    <xf numFmtId="4" fontId="5" fillId="41" borderId="1" xfId="0" applyNumberFormat="1" applyFont="1" applyFill="1" applyBorder="1" applyAlignment="1">
      <alignment vertical="center" wrapText="1"/>
    </xf>
    <xf numFmtId="4" fontId="5" fillId="44" borderId="1" xfId="0" applyNumberFormat="1" applyFont="1" applyFill="1" applyBorder="1" applyAlignment="1">
      <alignment vertical="center" wrapText="1"/>
    </xf>
    <xf numFmtId="4" fontId="5" fillId="44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left" wrapText="1"/>
    </xf>
    <xf numFmtId="0" fontId="5" fillId="0" borderId="2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left" vertical="center" wrapText="1" shrinkToFit="1"/>
    </xf>
    <xf numFmtId="0" fontId="5" fillId="16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horizontal="left" wrapText="1"/>
    </xf>
    <xf numFmtId="0" fontId="8" fillId="0" borderId="5" xfId="0" applyFont="1" applyBorder="1" applyAlignment="1">
      <alignment vertical="top" wrapText="1"/>
    </xf>
    <xf numFmtId="166" fontId="8" fillId="0" borderId="5" xfId="39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wrapText="1"/>
    </xf>
    <xf numFmtId="0" fontId="8" fillId="32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top" wrapText="1"/>
    </xf>
    <xf numFmtId="166" fontId="5" fillId="16" borderId="5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wrapText="1"/>
    </xf>
    <xf numFmtId="0" fontId="18" fillId="0" borderId="5" xfId="0" applyFont="1" applyBorder="1" applyAlignment="1">
      <alignment vertical="top" wrapText="1"/>
    </xf>
    <xf numFmtId="0" fontId="18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vertical="top" wrapText="1"/>
    </xf>
    <xf numFmtId="49" fontId="8" fillId="0" borderId="5" xfId="0" applyNumberFormat="1" applyFont="1" applyBorder="1" applyAlignment="1">
      <alignment horizontal="left" vertical="center" wrapText="1"/>
    </xf>
    <xf numFmtId="0" fontId="5" fillId="16" borderId="5" xfId="0" applyFont="1" applyFill="1" applyBorder="1" applyAlignment="1">
      <alignment horizontal="left" vertical="center" wrapText="1" shrinkToFit="1"/>
    </xf>
    <xf numFmtId="0" fontId="20" fillId="0" borderId="5" xfId="0" applyFont="1" applyBorder="1" applyAlignment="1">
      <alignment horizontal="left" wrapText="1"/>
    </xf>
    <xf numFmtId="0" fontId="20" fillId="0" borderId="5" xfId="0" applyFont="1" applyBorder="1" applyAlignment="1">
      <alignment wrapText="1"/>
    </xf>
    <xf numFmtId="0" fontId="15" fillId="0" borderId="5" xfId="0" applyFont="1" applyBorder="1" applyAlignment="1">
      <alignment horizontal="left" vertical="top" wrapText="1"/>
    </xf>
    <xf numFmtId="0" fontId="15" fillId="0" borderId="5" xfId="0" applyFont="1" applyBorder="1" applyAlignment="1">
      <alignment wrapText="1"/>
    </xf>
    <xf numFmtId="0" fontId="24" fillId="0" borderId="5" xfId="38" applyFont="1" applyBorder="1" applyAlignment="1">
      <alignment horizontal="left" vertical="center" wrapText="1"/>
    </xf>
    <xf numFmtId="2" fontId="5" fillId="16" borderId="5" xfId="0" applyNumberFormat="1" applyFont="1" applyFill="1" applyBorder="1" applyAlignment="1">
      <alignment vertical="center" wrapText="1"/>
    </xf>
    <xf numFmtId="2" fontId="8" fillId="0" borderId="5" xfId="0" applyNumberFormat="1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left" vertical="center" wrapText="1" shrinkToFit="1"/>
    </xf>
    <xf numFmtId="0" fontId="13" fillId="19" borderId="5" xfId="0" applyFont="1" applyFill="1" applyBorder="1" applyAlignment="1">
      <alignment horizontal="left" vertical="center" wrapText="1"/>
    </xf>
    <xf numFmtId="2" fontId="13" fillId="0" borderId="5" xfId="0" applyNumberFormat="1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center" wrapText="1"/>
    </xf>
    <xf numFmtId="0" fontId="5" fillId="33" borderId="5" xfId="0" applyFont="1" applyFill="1" applyBorder="1" applyAlignment="1">
      <alignment vertical="center" wrapText="1"/>
    </xf>
    <xf numFmtId="49" fontId="8" fillId="0" borderId="5" xfId="0" applyNumberFormat="1" applyFont="1" applyBorder="1" applyAlignment="1">
      <alignment wrapText="1"/>
    </xf>
    <xf numFmtId="0" fontId="23" fillId="0" borderId="5" xfId="0" applyFont="1" applyBorder="1" applyAlignment="1">
      <alignment wrapText="1"/>
    </xf>
    <xf numFmtId="0" fontId="5" fillId="44" borderId="5" xfId="0" applyFont="1" applyFill="1" applyBorder="1" applyAlignment="1">
      <alignment vertical="center" wrapText="1"/>
    </xf>
    <xf numFmtId="4" fontId="5" fillId="0" borderId="5" xfId="0" applyNumberFormat="1" applyFont="1" applyBorder="1" applyAlignment="1">
      <alignment vertical="center" wrapText="1"/>
    </xf>
    <xf numFmtId="0" fontId="5" fillId="20" borderId="5" xfId="0" applyFont="1" applyFill="1" applyBorder="1" applyAlignment="1">
      <alignment vertical="center" wrapText="1"/>
    </xf>
    <xf numFmtId="0" fontId="5" fillId="38" borderId="5" xfId="0" applyFont="1" applyFill="1" applyBorder="1" applyAlignment="1">
      <alignment vertical="center" wrapText="1"/>
    </xf>
    <xf numFmtId="0" fontId="5" fillId="39" borderId="5" xfId="0" applyFont="1" applyFill="1" applyBorder="1" applyAlignment="1">
      <alignment vertical="center" wrapText="1"/>
    </xf>
    <xf numFmtId="0" fontId="5" fillId="40" borderId="5" xfId="0" applyFont="1" applyFill="1" applyBorder="1" applyAlignment="1">
      <alignment vertical="center" wrapText="1"/>
    </xf>
    <xf numFmtId="166" fontId="8" fillId="0" borderId="5" xfId="0" applyNumberFormat="1" applyFont="1" applyBorder="1" applyAlignment="1">
      <alignment horizontal="left" vertical="center" wrapText="1"/>
    </xf>
    <xf numFmtId="166" fontId="16" fillId="0" borderId="5" xfId="0" applyNumberFormat="1" applyFont="1" applyBorder="1" applyAlignment="1">
      <alignment horizontal="left" vertical="center" wrapText="1"/>
    </xf>
    <xf numFmtId="166" fontId="8" fillId="32" borderId="5" xfId="0" applyNumberFormat="1" applyFont="1" applyFill="1" applyBorder="1" applyAlignment="1">
      <alignment horizontal="left" vertical="center" wrapText="1" shrinkToFit="1"/>
    </xf>
    <xf numFmtId="166" fontId="8" fillId="19" borderId="5" xfId="0" applyNumberFormat="1" applyFont="1" applyFill="1" applyBorder="1" applyAlignment="1">
      <alignment horizontal="left" wrapText="1" shrinkToFit="1"/>
    </xf>
    <xf numFmtId="0" fontId="8" fillId="0" borderId="5" xfId="0" applyFont="1" applyBorder="1" applyAlignment="1">
      <alignment vertical="center" wrapText="1"/>
    </xf>
    <xf numFmtId="0" fontId="5" fillId="34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" fontId="8" fillId="35" borderId="5" xfId="0" applyNumberFormat="1" applyFont="1" applyFill="1" applyBorder="1" applyAlignment="1">
      <alignment vertical="center" wrapText="1" shrinkToFit="1"/>
    </xf>
    <xf numFmtId="0" fontId="5" fillId="41" borderId="5" xfId="0" applyFont="1" applyFill="1" applyBorder="1" applyAlignment="1">
      <alignment vertical="center" wrapText="1"/>
    </xf>
    <xf numFmtId="0" fontId="7" fillId="41" borderId="5" xfId="0" applyFont="1" applyFill="1" applyBorder="1" applyAlignment="1">
      <alignment vertical="center" wrapText="1"/>
    </xf>
    <xf numFmtId="4" fontId="7" fillId="41" borderId="5" xfId="0" applyNumberFormat="1" applyFont="1" applyFill="1" applyBorder="1" applyAlignment="1">
      <alignment vertical="center" wrapText="1"/>
    </xf>
    <xf numFmtId="4" fontId="10" fillId="42" borderId="5" xfId="0" applyNumberFormat="1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4" fontId="7" fillId="0" borderId="8" xfId="0" applyNumberFormat="1" applyFont="1" applyBorder="1" applyAlignment="1">
      <alignment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8" fillId="32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17" fillId="19" borderId="1" xfId="0" applyNumberFormat="1" applyFont="1" applyFill="1" applyBorder="1" applyAlignment="1">
      <alignment horizontal="center" vertical="center"/>
    </xf>
    <xf numFmtId="4" fontId="17" fillId="19" borderId="1" xfId="0" applyNumberFormat="1" applyFont="1" applyFill="1" applyBorder="1" applyAlignment="1">
      <alignment horizontal="center" vertical="center" wrapText="1"/>
    </xf>
    <xf numFmtId="4" fontId="5" fillId="33" borderId="1" xfId="0" applyNumberFormat="1" applyFont="1" applyFill="1" applyBorder="1" applyAlignment="1">
      <alignment horizontal="center" vertical="center" wrapText="1"/>
    </xf>
    <xf numFmtId="4" fontId="8" fillId="19" borderId="1" xfId="0" applyNumberFormat="1" applyFont="1" applyFill="1" applyBorder="1" applyAlignment="1">
      <alignment horizontal="center" vertical="center" wrapText="1"/>
    </xf>
    <xf numFmtId="4" fontId="8" fillId="32" borderId="1" xfId="0" applyNumberFormat="1" applyFont="1" applyFill="1" applyBorder="1" applyAlignment="1">
      <alignment horizontal="center" vertical="center" wrapText="1"/>
    </xf>
    <xf numFmtId="4" fontId="8" fillId="0" borderId="1" xfId="40" applyNumberFormat="1" applyFont="1" applyFill="1" applyBorder="1" applyAlignment="1">
      <alignment horizontal="center" vertical="center" wrapText="1"/>
    </xf>
    <xf numFmtId="4" fontId="5" fillId="32" borderId="1" xfId="0" applyNumberFormat="1" applyFont="1" applyFill="1" applyBorder="1" applyAlignment="1">
      <alignment horizontal="center" vertical="center" wrapText="1"/>
    </xf>
    <xf numFmtId="164" fontId="8" fillId="0" borderId="1" xfId="40" applyFont="1" applyFill="1" applyBorder="1" applyAlignment="1">
      <alignment horizontal="center" vertical="center"/>
    </xf>
    <xf numFmtId="4" fontId="8" fillId="0" borderId="1" xfId="40" applyNumberFormat="1" applyFont="1" applyFill="1" applyBorder="1" applyAlignment="1">
      <alignment horizontal="center" vertical="center"/>
    </xf>
    <xf numFmtId="4" fontId="24" fillId="0" borderId="1" xfId="40" applyNumberFormat="1" applyFont="1" applyFill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4" fontId="5" fillId="44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wrapText="1"/>
    </xf>
    <xf numFmtId="4" fontId="8" fillId="21" borderId="1" xfId="0" applyNumberFormat="1" applyFont="1" applyFill="1" applyBorder="1" applyAlignment="1">
      <alignment horizontal="center" vertical="center" wrapText="1"/>
    </xf>
    <xf numFmtId="4" fontId="5" fillId="39" borderId="1" xfId="0" applyNumberFormat="1" applyFont="1" applyFill="1" applyBorder="1" applyAlignment="1">
      <alignment horizontal="center" vertical="center" wrapText="1"/>
    </xf>
    <xf numFmtId="4" fontId="5" fillId="40" borderId="1" xfId="0" applyNumberFormat="1" applyFont="1" applyFill="1" applyBorder="1" applyAlignment="1">
      <alignment horizontal="center" vertical="center" wrapText="1"/>
    </xf>
    <xf numFmtId="4" fontId="23" fillId="19" borderId="1" xfId="0" applyNumberFormat="1" applyFont="1" applyFill="1" applyBorder="1" applyAlignment="1">
      <alignment horizontal="center" vertical="center" wrapText="1"/>
    </xf>
    <xf numFmtId="4" fontId="5" fillId="34" borderId="1" xfId="0" applyNumberFormat="1" applyFont="1" applyFill="1" applyBorder="1" applyAlignment="1">
      <alignment horizontal="center" vertical="center" wrapText="1"/>
    </xf>
    <xf numFmtId="4" fontId="5" fillId="36" borderId="1" xfId="0" applyNumberFormat="1" applyFont="1" applyFill="1" applyBorder="1" applyAlignment="1">
      <alignment horizontal="center" vertical="center" wrapText="1"/>
    </xf>
    <xf numFmtId="4" fontId="5" fillId="41" borderId="1" xfId="0" applyNumberFormat="1" applyFont="1" applyFill="1" applyBorder="1" applyAlignment="1">
      <alignment horizontal="center" vertical="center" wrapText="1"/>
    </xf>
    <xf numFmtId="4" fontId="8" fillId="35" borderId="1" xfId="0" applyNumberFormat="1" applyFont="1" applyFill="1" applyBorder="1" applyAlignment="1">
      <alignment horizontal="center" vertical="center" wrapText="1"/>
    </xf>
    <xf numFmtId="4" fontId="8" fillId="41" borderId="1" xfId="0" applyNumberFormat="1" applyFont="1" applyFill="1" applyBorder="1" applyAlignment="1">
      <alignment horizontal="center" vertical="center" wrapText="1"/>
    </xf>
    <xf numFmtId="4" fontId="25" fillId="41" borderId="1" xfId="0" applyNumberFormat="1" applyFont="1" applyFill="1" applyBorder="1" applyAlignment="1">
      <alignment horizontal="center" vertical="center" wrapText="1"/>
    </xf>
    <xf numFmtId="4" fontId="7" fillId="41" borderId="1" xfId="0" applyNumberFormat="1" applyFont="1" applyFill="1" applyBorder="1" applyAlignment="1">
      <alignment horizontal="center" vertical="center" wrapText="1"/>
    </xf>
    <xf numFmtId="4" fontId="7" fillId="41" borderId="1" xfId="0" applyNumberFormat="1" applyFont="1" applyFill="1" applyBorder="1" applyAlignment="1">
      <alignment horizontal="center" vertical="center"/>
    </xf>
    <xf numFmtId="4" fontId="10" fillId="42" borderId="1" xfId="0" applyNumberFormat="1" applyFont="1" applyFill="1" applyBorder="1" applyAlignment="1">
      <alignment horizontal="center" vertical="center" wrapText="1"/>
    </xf>
    <xf numFmtId="4" fontId="7" fillId="42" borderId="1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5" fillId="45" borderId="5" xfId="0" applyFont="1" applyFill="1" applyBorder="1" applyAlignment="1">
      <alignment vertical="center" wrapText="1"/>
    </xf>
    <xf numFmtId="4" fontId="5" fillId="45" borderId="1" xfId="0" applyNumberFormat="1" applyFont="1" applyFill="1" applyBorder="1" applyAlignment="1">
      <alignment horizontal="center" vertical="center" wrapText="1"/>
    </xf>
    <xf numFmtId="4" fontId="5" fillId="45" borderId="1" xfId="0" applyNumberFormat="1" applyFont="1" applyFill="1" applyBorder="1" applyAlignment="1">
      <alignment horizontal="right" vertical="center"/>
    </xf>
    <xf numFmtId="4" fontId="5" fillId="45" borderId="1" xfId="0" applyNumberFormat="1" applyFont="1" applyFill="1" applyBorder="1" applyAlignment="1">
      <alignment horizontal="right" vertical="center" wrapText="1"/>
    </xf>
    <xf numFmtId="4" fontId="5" fillId="45" borderId="1" xfId="0" applyNumberFormat="1" applyFont="1" applyFill="1" applyBorder="1" applyAlignment="1">
      <alignment horizontal="right" vertical="center" wrapText="1" shrinkToFit="1"/>
    </xf>
    <xf numFmtId="0" fontId="5" fillId="46" borderId="5" xfId="0" applyFont="1" applyFill="1" applyBorder="1" applyAlignment="1">
      <alignment vertical="center" wrapText="1"/>
    </xf>
    <xf numFmtId="4" fontId="5" fillId="46" borderId="1" xfId="0" applyNumberFormat="1" applyFont="1" applyFill="1" applyBorder="1" applyAlignment="1">
      <alignment horizontal="right" vertical="center" wrapText="1"/>
    </xf>
    <xf numFmtId="0" fontId="8" fillId="46" borderId="5" xfId="0" applyFont="1" applyFill="1" applyBorder="1" applyAlignment="1">
      <alignment vertical="center" wrapText="1"/>
    </xf>
    <xf numFmtId="4" fontId="7" fillId="46" borderId="1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 shrinkToFit="1"/>
    </xf>
    <xf numFmtId="0" fontId="8" fillId="47" borderId="5" xfId="0" applyFont="1" applyFill="1" applyBorder="1" applyAlignment="1">
      <alignment vertical="center" wrapText="1"/>
    </xf>
    <xf numFmtId="4" fontId="5" fillId="47" borderId="1" xfId="0" applyNumberFormat="1" applyFont="1" applyFill="1" applyBorder="1" applyAlignment="1">
      <alignment horizontal="right" vertical="center" wrapText="1"/>
    </xf>
    <xf numFmtId="4" fontId="5" fillId="47" borderId="1" xfId="0" applyNumberFormat="1" applyFont="1" applyFill="1" applyBorder="1" applyAlignment="1">
      <alignment vertical="center" wrapText="1"/>
    </xf>
    <xf numFmtId="4" fontId="5" fillId="47" borderId="1" xfId="0" applyNumberFormat="1" applyFont="1" applyFill="1" applyBorder="1" applyAlignment="1">
      <alignment horizontal="center" vertical="center" wrapText="1"/>
    </xf>
    <xf numFmtId="4" fontId="8" fillId="47" borderId="1" xfId="0" applyNumberFormat="1" applyFont="1" applyFill="1" applyBorder="1" applyAlignment="1">
      <alignment horizontal="center" vertical="center" wrapText="1"/>
    </xf>
    <xf numFmtId="0" fontId="8" fillId="48" borderId="5" xfId="0" applyFont="1" applyFill="1" applyBorder="1" applyAlignment="1">
      <alignment vertical="center" wrapText="1"/>
    </xf>
    <xf numFmtId="4" fontId="8" fillId="48" borderId="1" xfId="0" applyNumberFormat="1" applyFont="1" applyFill="1" applyBorder="1" applyAlignment="1">
      <alignment horizontal="right" vertical="center" wrapText="1"/>
    </xf>
    <xf numFmtId="4" fontId="7" fillId="48" borderId="1" xfId="0" applyNumberFormat="1" applyFont="1" applyFill="1" applyBorder="1" applyAlignment="1">
      <alignment horizontal="right" vertical="center" wrapText="1"/>
    </xf>
    <xf numFmtId="4" fontId="7" fillId="48" borderId="1" xfId="0" applyNumberFormat="1" applyFont="1" applyFill="1" applyBorder="1" applyAlignment="1">
      <alignment horizontal="center" vertical="center" wrapText="1"/>
    </xf>
    <xf numFmtId="4" fontId="8" fillId="48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center" wrapText="1"/>
    </xf>
    <xf numFmtId="0" fontId="8" fillId="19" borderId="5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45" borderId="11" xfId="0" applyNumberFormat="1" applyFont="1" applyFill="1" applyBorder="1" applyAlignment="1">
      <alignment horizontal="center" vertical="center" wrapText="1"/>
    </xf>
    <xf numFmtId="49" fontId="5" fillId="46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32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44" borderId="11" xfId="0" applyNumberFormat="1" applyFont="1" applyFill="1" applyBorder="1" applyAlignment="1">
      <alignment horizontal="center" vertical="center" wrapText="1"/>
    </xf>
    <xf numFmtId="49" fontId="5" fillId="37" borderId="11" xfId="0" applyNumberFormat="1" applyFont="1" applyFill="1" applyBorder="1" applyAlignment="1">
      <alignment horizontal="center" vertical="center" wrapText="1"/>
    </xf>
    <xf numFmtId="49" fontId="5" fillId="38" borderId="11" xfId="0" applyNumberFormat="1" applyFont="1" applyFill="1" applyBorder="1" applyAlignment="1">
      <alignment horizontal="center" vertical="center" wrapText="1"/>
    </xf>
    <xf numFmtId="49" fontId="5" fillId="39" borderId="11" xfId="0" applyNumberFormat="1" applyFont="1" applyFill="1" applyBorder="1" applyAlignment="1">
      <alignment horizontal="center" vertical="center" wrapText="1"/>
    </xf>
    <xf numFmtId="49" fontId="5" fillId="40" borderId="11" xfId="0" applyNumberFormat="1" applyFont="1" applyFill="1" applyBorder="1" applyAlignment="1">
      <alignment horizontal="center" vertical="center" wrapText="1"/>
    </xf>
    <xf numFmtId="49" fontId="25" fillId="19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9" fontId="5" fillId="41" borderId="11" xfId="0" applyNumberFormat="1" applyFont="1" applyFill="1" applyBorder="1" applyAlignment="1">
      <alignment horizontal="center" vertical="center" wrapText="1"/>
    </xf>
    <xf numFmtId="49" fontId="10" fillId="41" borderId="11" xfId="0" applyNumberFormat="1" applyFont="1" applyFill="1" applyBorder="1" applyAlignment="1">
      <alignment horizontal="center" vertical="center" wrapText="1"/>
    </xf>
    <xf numFmtId="49" fontId="10" fillId="42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4" fontId="8" fillId="0" borderId="14" xfId="0" applyNumberFormat="1" applyFont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left" vertical="center" wrapText="1"/>
    </xf>
    <xf numFmtId="4" fontId="8" fillId="0" borderId="14" xfId="0" applyNumberFormat="1" applyFont="1" applyBorder="1" applyAlignment="1">
      <alignment horizontal="left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4" fontId="5" fillId="45" borderId="6" xfId="0" applyNumberFormat="1" applyFont="1" applyFill="1" applyBorder="1" applyAlignment="1">
      <alignment horizontal="right" vertical="center" wrapText="1"/>
    </xf>
    <xf numFmtId="4" fontId="5" fillId="46" borderId="6" xfId="0" applyNumberFormat="1" applyFont="1" applyFill="1" applyBorder="1" applyAlignment="1">
      <alignment horizontal="right" vertical="center" wrapText="1"/>
    </xf>
    <xf numFmtId="4" fontId="5" fillId="33" borderId="6" xfId="0" applyNumberFormat="1" applyFont="1" applyFill="1" applyBorder="1" applyAlignment="1">
      <alignment horizontal="center" vertical="center" wrapText="1"/>
    </xf>
    <xf numFmtId="4" fontId="8" fillId="32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17" fillId="19" borderId="6" xfId="0" applyNumberFormat="1" applyFont="1" applyFill="1" applyBorder="1" applyAlignment="1">
      <alignment horizontal="center" vertical="center"/>
    </xf>
    <xf numFmtId="4" fontId="17" fillId="0" borderId="6" xfId="0" applyNumberFormat="1" applyFont="1" applyBorder="1" applyAlignment="1">
      <alignment horizontal="center" vertical="center" wrapText="1"/>
    </xf>
    <xf numFmtId="4" fontId="17" fillId="19" borderId="6" xfId="0" applyNumberFormat="1" applyFont="1" applyFill="1" applyBorder="1" applyAlignment="1">
      <alignment horizontal="center" vertical="center" wrapText="1"/>
    </xf>
    <xf numFmtId="4" fontId="8" fillId="19" borderId="6" xfId="0" applyNumberFormat="1" applyFont="1" applyFill="1" applyBorder="1" applyAlignment="1">
      <alignment horizontal="center" vertical="center" wrapText="1"/>
    </xf>
    <xf numFmtId="0" fontId="8" fillId="19" borderId="5" xfId="0" applyFont="1" applyFill="1" applyBorder="1" applyAlignment="1">
      <alignment horizontal="left" vertical="center" wrapText="1" shrinkToFit="1"/>
    </xf>
    <xf numFmtId="4" fontId="5" fillId="32" borderId="6" xfId="0" applyNumberFormat="1" applyFont="1" applyFill="1" applyBorder="1" applyAlignment="1">
      <alignment horizontal="center" vertical="center" wrapText="1"/>
    </xf>
    <xf numFmtId="4" fontId="5" fillId="44" borderId="6" xfId="0" applyNumberFormat="1" applyFont="1" applyFill="1" applyBorder="1" applyAlignment="1">
      <alignment horizontal="center" vertical="center" wrapText="1"/>
    </xf>
    <xf numFmtId="4" fontId="8" fillId="21" borderId="6" xfId="0" applyNumberFormat="1" applyFont="1" applyFill="1" applyBorder="1" applyAlignment="1">
      <alignment horizontal="center" vertical="center" wrapText="1"/>
    </xf>
    <xf numFmtId="4" fontId="5" fillId="38" borderId="6" xfId="0" applyNumberFormat="1" applyFont="1" applyFill="1" applyBorder="1" applyAlignment="1">
      <alignment horizontal="center" vertical="center" wrapText="1"/>
    </xf>
    <xf numFmtId="4" fontId="5" fillId="39" borderId="6" xfId="0" applyNumberFormat="1" applyFont="1" applyFill="1" applyBorder="1" applyAlignment="1">
      <alignment horizontal="center" vertical="center" wrapText="1"/>
    </xf>
    <xf numFmtId="4" fontId="5" fillId="40" borderId="6" xfId="0" applyNumberFormat="1" applyFont="1" applyFill="1" applyBorder="1" applyAlignment="1">
      <alignment horizontal="center" vertical="center" wrapText="1"/>
    </xf>
    <xf numFmtId="165" fontId="14" fillId="0" borderId="6" xfId="0" applyNumberFormat="1" applyFont="1" applyBorder="1" applyAlignment="1">
      <alignment horizontal="right" vertical="top" wrapText="1"/>
    </xf>
    <xf numFmtId="4" fontId="8" fillId="32" borderId="6" xfId="0" applyNumberFormat="1" applyFont="1" applyFill="1" applyBorder="1" applyAlignment="1">
      <alignment horizontal="center" vertical="center" wrapText="1"/>
    </xf>
    <xf numFmtId="4" fontId="23" fillId="19" borderId="6" xfId="0" applyNumberFormat="1" applyFont="1" applyFill="1" applyBorder="1" applyAlignment="1">
      <alignment horizontal="center" vertical="center" wrapText="1"/>
    </xf>
    <xf numFmtId="4" fontId="5" fillId="34" borderId="6" xfId="0" applyNumberFormat="1" applyFont="1" applyFill="1" applyBorder="1" applyAlignment="1">
      <alignment horizontal="center" vertical="center" wrapText="1"/>
    </xf>
    <xf numFmtId="4" fontId="5" fillId="36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8" fillId="48" borderId="6" xfId="0" applyNumberFormat="1" applyFont="1" applyFill="1" applyBorder="1" applyAlignment="1">
      <alignment horizontal="center" vertical="center" wrapText="1"/>
    </xf>
    <xf numFmtId="4" fontId="8" fillId="47" borderId="6" xfId="0" applyNumberFormat="1" applyFont="1" applyFill="1" applyBorder="1" applyAlignment="1">
      <alignment horizontal="center" vertical="center" wrapText="1"/>
    </xf>
    <xf numFmtId="4" fontId="8" fillId="35" borderId="6" xfId="0" applyNumberFormat="1" applyFont="1" applyFill="1" applyBorder="1" applyAlignment="1">
      <alignment horizontal="center" vertical="center" wrapText="1"/>
    </xf>
    <xf numFmtId="4" fontId="8" fillId="41" borderId="6" xfId="0" applyNumberFormat="1" applyFont="1" applyFill="1" applyBorder="1" applyAlignment="1">
      <alignment horizontal="center" vertical="center" wrapText="1"/>
    </xf>
    <xf numFmtId="4" fontId="7" fillId="41" borderId="6" xfId="0" applyNumberFormat="1" applyFont="1" applyFill="1" applyBorder="1" applyAlignment="1">
      <alignment horizontal="center" vertical="center" wrapText="1"/>
    </xf>
    <xf numFmtId="4" fontId="7" fillId="42" borderId="6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9" fontId="5" fillId="42" borderId="3" xfId="0" applyNumberFormat="1" applyFont="1" applyFill="1" applyBorder="1" applyAlignment="1">
      <alignment horizontal="center" vertical="center" wrapText="1"/>
    </xf>
    <xf numFmtId="4" fontId="5" fillId="42" borderId="3" xfId="0" applyNumberFormat="1" applyFont="1" applyFill="1" applyBorder="1" applyAlignment="1">
      <alignment horizontal="left" vertical="center" wrapText="1"/>
    </xf>
    <xf numFmtId="4" fontId="5" fillId="42" borderId="4" xfId="0" applyNumberFormat="1" applyFont="1" applyFill="1" applyBorder="1" applyAlignment="1">
      <alignment horizontal="left" vertical="center" wrapText="1"/>
    </xf>
    <xf numFmtId="0" fontId="5" fillId="49" borderId="5" xfId="0" applyFont="1" applyFill="1" applyBorder="1" applyAlignment="1">
      <alignment vertical="center" wrapText="1"/>
    </xf>
    <xf numFmtId="4" fontId="5" fillId="49" borderId="1" xfId="0" applyNumberFormat="1" applyFont="1" applyFill="1" applyBorder="1" applyAlignment="1">
      <alignment vertical="center" wrapText="1"/>
    </xf>
    <xf numFmtId="4" fontId="5" fillId="49" borderId="1" xfId="0" applyNumberFormat="1" applyFont="1" applyFill="1" applyBorder="1" applyAlignment="1">
      <alignment horizontal="right" vertical="center"/>
    </xf>
    <xf numFmtId="4" fontId="5" fillId="49" borderId="1" xfId="0" applyNumberFormat="1" applyFont="1" applyFill="1" applyBorder="1" applyAlignment="1">
      <alignment horizontal="right" vertical="center" wrapText="1"/>
    </xf>
    <xf numFmtId="4" fontId="5" fillId="49" borderId="1" xfId="0" applyNumberFormat="1" applyFont="1" applyFill="1" applyBorder="1" applyAlignment="1">
      <alignment horizontal="center" vertical="center" wrapText="1"/>
    </xf>
    <xf numFmtId="4" fontId="5" fillId="49" borderId="6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/>
    </xf>
    <xf numFmtId="49" fontId="26" fillId="0" borderId="11" xfId="0" applyNumberFormat="1" applyFont="1" applyBorder="1" applyAlignment="1">
      <alignment horizontal="center"/>
    </xf>
    <xf numFmtId="0" fontId="8" fillId="0" borderId="1" xfId="39" applyFont="1" applyBorder="1" applyAlignment="1">
      <alignment horizontal="left" vertical="top" wrapText="1"/>
    </xf>
    <xf numFmtId="4" fontId="5" fillId="32" borderId="1" xfId="0" applyNumberFormat="1" applyFont="1" applyFill="1" applyBorder="1" applyAlignment="1">
      <alignment vertical="center" wrapText="1"/>
    </xf>
    <xf numFmtId="4" fontId="8" fillId="32" borderId="0" xfId="0" applyNumberFormat="1" applyFont="1" applyFill="1" applyAlignment="1">
      <alignment horizontal="left" vertical="center" wrapText="1"/>
    </xf>
    <xf numFmtId="0" fontId="8" fillId="32" borderId="0" xfId="0" applyFont="1" applyFill="1" applyAlignment="1">
      <alignment horizontal="left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4" fontId="24" fillId="32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/>
    </xf>
    <xf numFmtId="4" fontId="27" fillId="16" borderId="1" xfId="0" applyNumberFormat="1" applyFont="1" applyFill="1" applyBorder="1" applyAlignment="1">
      <alignment horizontal="right" vertical="center" wrapText="1"/>
    </xf>
    <xf numFmtId="4" fontId="27" fillId="33" borderId="1" xfId="0" applyNumberFormat="1" applyFont="1" applyFill="1" applyBorder="1" applyAlignment="1">
      <alignment horizontal="center" vertical="center" wrapText="1"/>
    </xf>
    <xf numFmtId="4" fontId="27" fillId="43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32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0" fontId="8" fillId="0" borderId="5" xfId="38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vertical="center" wrapText="1"/>
    </xf>
    <xf numFmtId="166" fontId="8" fillId="50" borderId="1" xfId="0" applyNumberFormat="1" applyFont="1" applyFill="1" applyBorder="1" applyAlignment="1">
      <alignment horizontal="left" vertical="top" wrapText="1"/>
    </xf>
    <xf numFmtId="49" fontId="8" fillId="50" borderId="1" xfId="0" applyNumberFormat="1" applyFont="1" applyFill="1" applyBorder="1" applyAlignment="1">
      <alignment horizontal="left" vertical="top" wrapText="1"/>
    </xf>
    <xf numFmtId="166" fontId="8" fillId="50" borderId="1" xfId="0" applyNumberFormat="1" applyFont="1" applyFill="1" applyBorder="1" applyAlignment="1">
      <alignment horizontal="left" vertical="center" wrapText="1"/>
    </xf>
    <xf numFmtId="4" fontId="5" fillId="46" borderId="1" xfId="0" applyNumberFormat="1" applyFont="1" applyFill="1" applyBorder="1" applyAlignment="1">
      <alignment horizontal="center" vertical="center" wrapText="1"/>
    </xf>
    <xf numFmtId="0" fontId="0" fillId="46" borderId="1" xfId="0" applyFill="1" applyBorder="1" applyAlignment="1">
      <alignment horizontal="center" vertical="center" wrapText="1"/>
    </xf>
  </cellXfs>
  <cellStyles count="41">
    <cellStyle name="20% - Акцент1" xfId="1"/>
    <cellStyle name="20% - Акцент1_крайний вариант" xfId="2"/>
    <cellStyle name="20% - Акцент2" xfId="3"/>
    <cellStyle name="20% - Акцент2_крайний вариант" xfId="4"/>
    <cellStyle name="20% - Акцент3" xfId="5"/>
    <cellStyle name="20% - Акцент3_крайний вариант" xfId="6"/>
    <cellStyle name="20% - Акцент4" xfId="7"/>
    <cellStyle name="20% - Акцент4_крайний вариант" xfId="8"/>
    <cellStyle name="20% - Акцент5" xfId="9"/>
    <cellStyle name="20% - Акцент5_крайний вариант" xfId="10"/>
    <cellStyle name="20% - Акцент6" xfId="11"/>
    <cellStyle name="20% - Акцент6_крайний вариант" xfId="12"/>
    <cellStyle name="40% - Акцент1" xfId="13"/>
    <cellStyle name="40% - Акцент1_крайний вариант" xfId="14"/>
    <cellStyle name="40% - Акцент2" xfId="15"/>
    <cellStyle name="40% - Акцент2_крайний вариант" xfId="16"/>
    <cellStyle name="40% - Акцент3" xfId="17"/>
    <cellStyle name="40% - Акцент3_крайний вариант" xfId="18"/>
    <cellStyle name="40% - Акцент4" xfId="19"/>
    <cellStyle name="40% - Акцент4_крайний вариант" xfId="20"/>
    <cellStyle name="40% - Акцент5" xfId="21"/>
    <cellStyle name="40% - Акцент5_крайний вариант" xfId="22"/>
    <cellStyle name="40% - Акцент6" xfId="23"/>
    <cellStyle name="40% - Акцент6_крайний вариант" xfId="24"/>
    <cellStyle name="60% - Акцент1" xfId="25"/>
    <cellStyle name="60% - Акцент1_крайний вариант" xfId="26"/>
    <cellStyle name="60% - Акцент2" xfId="27"/>
    <cellStyle name="60% - Акцент2_крайний вариант" xfId="28"/>
    <cellStyle name="60% - Акцент3" xfId="29"/>
    <cellStyle name="60% - Акцент3_крайний вариант" xfId="30"/>
    <cellStyle name="60% - Акцент4" xfId="31"/>
    <cellStyle name="60% - Акцент4_крайний вариант" xfId="32"/>
    <cellStyle name="60% - Акцент5" xfId="33"/>
    <cellStyle name="60% - Акцент5_крайний вариант" xfId="34"/>
    <cellStyle name="60% - Акцент6" xfId="35"/>
    <cellStyle name="60% - Акцент6_крайний вариант" xfId="36"/>
    <cellStyle name="Обычный" xfId="0" builtinId="0"/>
    <cellStyle name="Обычный 2 2" xfId="37"/>
    <cellStyle name="Обычный 3" xfId="38"/>
    <cellStyle name="Обычный_Лист1" xfId="39"/>
    <cellStyle name="Финансовый" xfId="40" builtinId="3"/>
  </cellStyles>
  <dxfs count="0"/>
  <tableStyles count="0" defaultTableStyle="TableStyleMedium9" defaultPivotStyle="PivotStyleLight16"/>
  <colors>
    <mruColors>
      <color rgb="FF00FF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82.xml"/><Relationship Id="rId84" Type="http://schemas.openxmlformats.org/officeDocument/2006/relationships/revisionLog" Target="revisionLog51.xml"/><Relationship Id="rId42" Type="http://schemas.openxmlformats.org/officeDocument/2006/relationships/revisionLog" Target="revisionLog42.xml"/><Relationship Id="rId63" Type="http://schemas.openxmlformats.org/officeDocument/2006/relationships/revisionLog" Target="revisionLog15.xml"/><Relationship Id="rId138" Type="http://schemas.openxmlformats.org/officeDocument/2006/relationships/revisionLog" Target="revisionLog103.xml"/><Relationship Id="rId159" Type="http://schemas.openxmlformats.org/officeDocument/2006/relationships/revisionLog" Target="revisionLog124.xml"/><Relationship Id="rId170" Type="http://schemas.openxmlformats.org/officeDocument/2006/relationships/revisionLog" Target="revisionLog135.xml"/><Relationship Id="rId191" Type="http://schemas.openxmlformats.org/officeDocument/2006/relationships/revisionLog" Target="revisionLog156.xml"/><Relationship Id="rId205" Type="http://schemas.openxmlformats.org/officeDocument/2006/relationships/revisionLog" Target="revisionLog170.xml"/><Relationship Id="rId226" Type="http://schemas.openxmlformats.org/officeDocument/2006/relationships/revisionLog" Target="revisionLog191.xml"/><Relationship Id="rId107" Type="http://schemas.openxmlformats.org/officeDocument/2006/relationships/revisionLog" Target="revisionLog72.xml"/><Relationship Id="rId221" Type="http://schemas.openxmlformats.org/officeDocument/2006/relationships/revisionLog" Target="revisionLog186.xml"/><Relationship Id="rId242" Type="http://schemas.openxmlformats.org/officeDocument/2006/relationships/revisionLog" Target="revisionLog207.xml"/><Relationship Id="rId53" Type="http://schemas.openxmlformats.org/officeDocument/2006/relationships/revisionLog" Target="revisionLog5.xml"/><Relationship Id="rId74" Type="http://schemas.openxmlformats.org/officeDocument/2006/relationships/revisionLog" Target="revisionLog26.xml"/><Relationship Id="rId128" Type="http://schemas.openxmlformats.org/officeDocument/2006/relationships/revisionLog" Target="revisionLog93.xml"/><Relationship Id="rId149" Type="http://schemas.openxmlformats.org/officeDocument/2006/relationships/revisionLog" Target="revisionLog114.xml"/><Relationship Id="rId37" Type="http://schemas.openxmlformats.org/officeDocument/2006/relationships/revisionLog" Target="revisionLog37.xml"/><Relationship Id="rId58" Type="http://schemas.openxmlformats.org/officeDocument/2006/relationships/revisionLog" Target="revisionLog10.xml"/><Relationship Id="rId79" Type="http://schemas.openxmlformats.org/officeDocument/2006/relationships/revisionLog" Target="revisionLog31.xml"/><Relationship Id="rId102" Type="http://schemas.openxmlformats.org/officeDocument/2006/relationships/revisionLog" Target="revisionLog67.xml"/><Relationship Id="rId123" Type="http://schemas.openxmlformats.org/officeDocument/2006/relationships/revisionLog" Target="revisionLog88.xml"/><Relationship Id="rId144" Type="http://schemas.openxmlformats.org/officeDocument/2006/relationships/revisionLog" Target="revisionLog109.xml"/><Relationship Id="rId95" Type="http://schemas.openxmlformats.org/officeDocument/2006/relationships/revisionLog" Target="revisionLog60.xml"/><Relationship Id="rId160" Type="http://schemas.openxmlformats.org/officeDocument/2006/relationships/revisionLog" Target="revisionLog125.xml"/><Relationship Id="rId181" Type="http://schemas.openxmlformats.org/officeDocument/2006/relationships/revisionLog" Target="revisionLog146.xml"/><Relationship Id="rId216" Type="http://schemas.openxmlformats.org/officeDocument/2006/relationships/revisionLog" Target="revisionLog181.xml"/><Relationship Id="rId237" Type="http://schemas.openxmlformats.org/officeDocument/2006/relationships/revisionLog" Target="revisionLog202.xml"/><Relationship Id="rId90" Type="http://schemas.openxmlformats.org/officeDocument/2006/relationships/revisionLog" Target="revisionLog55.xml"/><Relationship Id="rId165" Type="http://schemas.openxmlformats.org/officeDocument/2006/relationships/revisionLog" Target="revisionLog130.xml"/><Relationship Id="rId186" Type="http://schemas.openxmlformats.org/officeDocument/2006/relationships/revisionLog" Target="revisionLog151.xml"/><Relationship Id="rId211" Type="http://schemas.openxmlformats.org/officeDocument/2006/relationships/revisionLog" Target="revisionLog176.xml"/><Relationship Id="rId232" Type="http://schemas.openxmlformats.org/officeDocument/2006/relationships/revisionLog" Target="revisionLog197.xml"/><Relationship Id="rId43" Type="http://schemas.openxmlformats.org/officeDocument/2006/relationships/revisionLog" Target="revisionLog43.xml"/><Relationship Id="rId64" Type="http://schemas.openxmlformats.org/officeDocument/2006/relationships/revisionLog" Target="revisionLog16.xml"/><Relationship Id="rId118" Type="http://schemas.openxmlformats.org/officeDocument/2006/relationships/revisionLog" Target="revisionLog83.xml"/><Relationship Id="rId139" Type="http://schemas.openxmlformats.org/officeDocument/2006/relationships/revisionLog" Target="revisionLog104.xml"/><Relationship Id="rId48" Type="http://schemas.openxmlformats.org/officeDocument/2006/relationships/revisionLog" Target="revisionLog48.xml"/><Relationship Id="rId69" Type="http://schemas.openxmlformats.org/officeDocument/2006/relationships/revisionLog" Target="revisionLog21.xml"/><Relationship Id="rId113" Type="http://schemas.openxmlformats.org/officeDocument/2006/relationships/revisionLog" Target="revisionLog78.xml"/><Relationship Id="rId134" Type="http://schemas.openxmlformats.org/officeDocument/2006/relationships/revisionLog" Target="revisionLog99.xml"/><Relationship Id="rId85" Type="http://schemas.openxmlformats.org/officeDocument/2006/relationships/revisionLog" Target="revisionLog34.xml"/><Relationship Id="rId150" Type="http://schemas.openxmlformats.org/officeDocument/2006/relationships/revisionLog" Target="revisionLog115.xml"/><Relationship Id="rId171" Type="http://schemas.openxmlformats.org/officeDocument/2006/relationships/revisionLog" Target="revisionLog136.xml"/><Relationship Id="rId192" Type="http://schemas.openxmlformats.org/officeDocument/2006/relationships/revisionLog" Target="revisionLog157.xml"/><Relationship Id="rId206" Type="http://schemas.openxmlformats.org/officeDocument/2006/relationships/revisionLog" Target="revisionLog171.xml"/><Relationship Id="rId227" Type="http://schemas.openxmlformats.org/officeDocument/2006/relationships/revisionLog" Target="revisionLog192.xml"/><Relationship Id="rId80" Type="http://schemas.openxmlformats.org/officeDocument/2006/relationships/revisionLog" Target="revisionLog32.xml"/><Relationship Id="rId155" Type="http://schemas.openxmlformats.org/officeDocument/2006/relationships/revisionLog" Target="revisionLog120.xml"/><Relationship Id="rId176" Type="http://schemas.openxmlformats.org/officeDocument/2006/relationships/revisionLog" Target="revisionLog141.xml"/><Relationship Id="rId197" Type="http://schemas.openxmlformats.org/officeDocument/2006/relationships/revisionLog" Target="revisionLog162.xml"/><Relationship Id="rId201" Type="http://schemas.openxmlformats.org/officeDocument/2006/relationships/revisionLog" Target="revisionLog166.xml"/><Relationship Id="rId222" Type="http://schemas.openxmlformats.org/officeDocument/2006/relationships/revisionLog" Target="revisionLog187.xml"/><Relationship Id="rId243" Type="http://schemas.openxmlformats.org/officeDocument/2006/relationships/revisionLog" Target="revisionLog208.xml"/><Relationship Id="rId108" Type="http://schemas.openxmlformats.org/officeDocument/2006/relationships/revisionLog" Target="revisionLog73.xml"/><Relationship Id="rId129" Type="http://schemas.openxmlformats.org/officeDocument/2006/relationships/revisionLog" Target="revisionLog94.xml"/><Relationship Id="rId38" Type="http://schemas.openxmlformats.org/officeDocument/2006/relationships/revisionLog" Target="revisionLog38.xml"/><Relationship Id="rId59" Type="http://schemas.openxmlformats.org/officeDocument/2006/relationships/revisionLog" Target="revisionLog11.xml"/><Relationship Id="rId103" Type="http://schemas.openxmlformats.org/officeDocument/2006/relationships/revisionLog" Target="revisionLog68.xml"/><Relationship Id="rId124" Type="http://schemas.openxmlformats.org/officeDocument/2006/relationships/revisionLog" Target="revisionLog89.xml"/><Relationship Id="rId54" Type="http://schemas.openxmlformats.org/officeDocument/2006/relationships/revisionLog" Target="revisionLog6.xml"/><Relationship Id="rId75" Type="http://schemas.openxmlformats.org/officeDocument/2006/relationships/revisionLog" Target="revisionLog27.xml"/><Relationship Id="rId96" Type="http://schemas.openxmlformats.org/officeDocument/2006/relationships/revisionLog" Target="revisionLog61.xml"/><Relationship Id="rId140" Type="http://schemas.openxmlformats.org/officeDocument/2006/relationships/revisionLog" Target="revisionLog105.xml"/><Relationship Id="rId161" Type="http://schemas.openxmlformats.org/officeDocument/2006/relationships/revisionLog" Target="revisionLog126.xml"/><Relationship Id="rId182" Type="http://schemas.openxmlformats.org/officeDocument/2006/relationships/revisionLog" Target="revisionLog147.xml"/><Relationship Id="rId217" Type="http://schemas.openxmlformats.org/officeDocument/2006/relationships/revisionLog" Target="revisionLog182.xml"/><Relationship Id="rId70" Type="http://schemas.openxmlformats.org/officeDocument/2006/relationships/revisionLog" Target="revisionLog22.xml"/><Relationship Id="rId91" Type="http://schemas.openxmlformats.org/officeDocument/2006/relationships/revisionLog" Target="revisionLog56.xml"/><Relationship Id="rId145" Type="http://schemas.openxmlformats.org/officeDocument/2006/relationships/revisionLog" Target="revisionLog110.xml"/><Relationship Id="rId166" Type="http://schemas.openxmlformats.org/officeDocument/2006/relationships/revisionLog" Target="revisionLog131.xml"/><Relationship Id="rId187" Type="http://schemas.openxmlformats.org/officeDocument/2006/relationships/revisionLog" Target="revisionLog152.xml"/><Relationship Id="rId238" Type="http://schemas.openxmlformats.org/officeDocument/2006/relationships/revisionLog" Target="revisionLog203.xml"/><Relationship Id="rId212" Type="http://schemas.openxmlformats.org/officeDocument/2006/relationships/revisionLog" Target="revisionLog177.xml"/><Relationship Id="rId233" Type="http://schemas.openxmlformats.org/officeDocument/2006/relationships/revisionLog" Target="revisionLog198.xml"/><Relationship Id="rId119" Type="http://schemas.openxmlformats.org/officeDocument/2006/relationships/revisionLog" Target="revisionLog84.xml"/><Relationship Id="rId49" Type="http://schemas.openxmlformats.org/officeDocument/2006/relationships/revisionLog" Target="revisionLog1.xml"/><Relationship Id="rId114" Type="http://schemas.openxmlformats.org/officeDocument/2006/relationships/revisionLog" Target="revisionLog79.xml"/><Relationship Id="rId44" Type="http://schemas.openxmlformats.org/officeDocument/2006/relationships/revisionLog" Target="revisionLog44.xml"/><Relationship Id="rId65" Type="http://schemas.openxmlformats.org/officeDocument/2006/relationships/revisionLog" Target="revisionLog17.xml"/><Relationship Id="rId86" Type="http://schemas.openxmlformats.org/officeDocument/2006/relationships/revisionLog" Target="revisionLog35.xml"/><Relationship Id="rId130" Type="http://schemas.openxmlformats.org/officeDocument/2006/relationships/revisionLog" Target="revisionLog95.xml"/><Relationship Id="rId151" Type="http://schemas.openxmlformats.org/officeDocument/2006/relationships/revisionLog" Target="revisionLog116.xml"/><Relationship Id="rId60" Type="http://schemas.openxmlformats.org/officeDocument/2006/relationships/revisionLog" Target="revisionLog12.xml"/><Relationship Id="rId81" Type="http://schemas.openxmlformats.org/officeDocument/2006/relationships/revisionLog" Target="revisionLog33.xml"/><Relationship Id="rId135" Type="http://schemas.openxmlformats.org/officeDocument/2006/relationships/revisionLog" Target="revisionLog100.xml"/><Relationship Id="rId156" Type="http://schemas.openxmlformats.org/officeDocument/2006/relationships/revisionLog" Target="revisionLog121.xml"/><Relationship Id="rId177" Type="http://schemas.openxmlformats.org/officeDocument/2006/relationships/revisionLog" Target="revisionLog142.xml"/><Relationship Id="rId198" Type="http://schemas.openxmlformats.org/officeDocument/2006/relationships/revisionLog" Target="revisionLog163.xml"/><Relationship Id="rId172" Type="http://schemas.openxmlformats.org/officeDocument/2006/relationships/revisionLog" Target="revisionLog137.xml"/><Relationship Id="rId193" Type="http://schemas.openxmlformats.org/officeDocument/2006/relationships/revisionLog" Target="revisionLog158.xml"/><Relationship Id="rId207" Type="http://schemas.openxmlformats.org/officeDocument/2006/relationships/revisionLog" Target="revisionLog172.xml"/><Relationship Id="rId228" Type="http://schemas.openxmlformats.org/officeDocument/2006/relationships/revisionLog" Target="revisionLog193.xml"/><Relationship Id="rId202" Type="http://schemas.openxmlformats.org/officeDocument/2006/relationships/revisionLog" Target="revisionLog167.xml"/><Relationship Id="rId223" Type="http://schemas.openxmlformats.org/officeDocument/2006/relationships/revisionLog" Target="revisionLog188.xml"/><Relationship Id="rId109" Type="http://schemas.openxmlformats.org/officeDocument/2006/relationships/revisionLog" Target="revisionLog74.xml"/><Relationship Id="rId39" Type="http://schemas.openxmlformats.org/officeDocument/2006/relationships/revisionLog" Target="revisionLog39.xml"/><Relationship Id="rId55" Type="http://schemas.openxmlformats.org/officeDocument/2006/relationships/revisionLog" Target="revisionLog7.xml"/><Relationship Id="rId76" Type="http://schemas.openxmlformats.org/officeDocument/2006/relationships/revisionLog" Target="revisionLog28.xml"/><Relationship Id="rId97" Type="http://schemas.openxmlformats.org/officeDocument/2006/relationships/revisionLog" Target="revisionLog62.xml"/><Relationship Id="rId120" Type="http://schemas.openxmlformats.org/officeDocument/2006/relationships/revisionLog" Target="revisionLog85.xml"/><Relationship Id="rId141" Type="http://schemas.openxmlformats.org/officeDocument/2006/relationships/revisionLog" Target="revisionLog106.xml"/><Relationship Id="rId50" Type="http://schemas.openxmlformats.org/officeDocument/2006/relationships/revisionLog" Target="revisionLog2.xml"/><Relationship Id="rId104" Type="http://schemas.openxmlformats.org/officeDocument/2006/relationships/revisionLog" Target="revisionLog69.xml"/><Relationship Id="rId125" Type="http://schemas.openxmlformats.org/officeDocument/2006/relationships/revisionLog" Target="revisionLog90.xml"/><Relationship Id="rId146" Type="http://schemas.openxmlformats.org/officeDocument/2006/relationships/revisionLog" Target="revisionLog111.xml"/><Relationship Id="rId167" Type="http://schemas.openxmlformats.org/officeDocument/2006/relationships/revisionLog" Target="revisionLog132.xml"/><Relationship Id="rId188" Type="http://schemas.openxmlformats.org/officeDocument/2006/relationships/revisionLog" Target="revisionLog153.xml"/><Relationship Id="rId162" Type="http://schemas.openxmlformats.org/officeDocument/2006/relationships/revisionLog" Target="revisionLog127.xml"/><Relationship Id="rId183" Type="http://schemas.openxmlformats.org/officeDocument/2006/relationships/revisionLog" Target="revisionLog148.xml"/><Relationship Id="rId218" Type="http://schemas.openxmlformats.org/officeDocument/2006/relationships/revisionLog" Target="revisionLog183.xml"/><Relationship Id="rId239" Type="http://schemas.openxmlformats.org/officeDocument/2006/relationships/revisionLog" Target="revisionLog204.xml"/><Relationship Id="rId71" Type="http://schemas.openxmlformats.org/officeDocument/2006/relationships/revisionLog" Target="revisionLog23.xml"/><Relationship Id="rId92" Type="http://schemas.openxmlformats.org/officeDocument/2006/relationships/revisionLog" Target="revisionLog57.xml"/><Relationship Id="rId213" Type="http://schemas.openxmlformats.org/officeDocument/2006/relationships/revisionLog" Target="revisionLog178.xml"/><Relationship Id="rId234" Type="http://schemas.openxmlformats.org/officeDocument/2006/relationships/revisionLog" Target="revisionLog199.xml"/><Relationship Id="rId45" Type="http://schemas.openxmlformats.org/officeDocument/2006/relationships/revisionLog" Target="revisionLog45.xml"/><Relationship Id="rId40" Type="http://schemas.openxmlformats.org/officeDocument/2006/relationships/revisionLog" Target="revisionLog40.xml"/><Relationship Id="rId66" Type="http://schemas.openxmlformats.org/officeDocument/2006/relationships/revisionLog" Target="revisionLog18.xml"/><Relationship Id="rId87" Type="http://schemas.openxmlformats.org/officeDocument/2006/relationships/revisionLog" Target="revisionLog52.xml"/><Relationship Id="rId110" Type="http://schemas.openxmlformats.org/officeDocument/2006/relationships/revisionLog" Target="revisionLog75.xml"/><Relationship Id="rId115" Type="http://schemas.openxmlformats.org/officeDocument/2006/relationships/revisionLog" Target="revisionLog80.xml"/><Relationship Id="rId131" Type="http://schemas.openxmlformats.org/officeDocument/2006/relationships/revisionLog" Target="revisionLog96.xml"/><Relationship Id="rId136" Type="http://schemas.openxmlformats.org/officeDocument/2006/relationships/revisionLog" Target="revisionLog101.xml"/><Relationship Id="rId157" Type="http://schemas.openxmlformats.org/officeDocument/2006/relationships/revisionLog" Target="revisionLog122.xml"/><Relationship Id="rId178" Type="http://schemas.openxmlformats.org/officeDocument/2006/relationships/revisionLog" Target="revisionLog143.xml"/><Relationship Id="rId61" Type="http://schemas.openxmlformats.org/officeDocument/2006/relationships/revisionLog" Target="revisionLog13.xml"/><Relationship Id="rId82" Type="http://schemas.openxmlformats.org/officeDocument/2006/relationships/revisionLog" Target="revisionLog49.xml"/><Relationship Id="rId152" Type="http://schemas.openxmlformats.org/officeDocument/2006/relationships/revisionLog" Target="revisionLog117.xml"/><Relationship Id="rId173" Type="http://schemas.openxmlformats.org/officeDocument/2006/relationships/revisionLog" Target="revisionLog138.xml"/><Relationship Id="rId194" Type="http://schemas.openxmlformats.org/officeDocument/2006/relationships/revisionLog" Target="revisionLog159.xml"/><Relationship Id="rId199" Type="http://schemas.openxmlformats.org/officeDocument/2006/relationships/revisionLog" Target="revisionLog164.xml"/><Relationship Id="rId203" Type="http://schemas.openxmlformats.org/officeDocument/2006/relationships/revisionLog" Target="revisionLog168.xml"/><Relationship Id="rId208" Type="http://schemas.openxmlformats.org/officeDocument/2006/relationships/revisionLog" Target="revisionLog173.xml"/><Relationship Id="rId229" Type="http://schemas.openxmlformats.org/officeDocument/2006/relationships/revisionLog" Target="revisionLog194.xml"/><Relationship Id="rId224" Type="http://schemas.openxmlformats.org/officeDocument/2006/relationships/revisionLog" Target="revisionLog189.xml"/><Relationship Id="rId240" Type="http://schemas.openxmlformats.org/officeDocument/2006/relationships/revisionLog" Target="revisionLog205.xml"/><Relationship Id="rId77" Type="http://schemas.openxmlformats.org/officeDocument/2006/relationships/revisionLog" Target="revisionLog29.xml"/><Relationship Id="rId56" Type="http://schemas.openxmlformats.org/officeDocument/2006/relationships/revisionLog" Target="revisionLog8.xml"/><Relationship Id="rId100" Type="http://schemas.openxmlformats.org/officeDocument/2006/relationships/revisionLog" Target="revisionLog65.xml"/><Relationship Id="rId105" Type="http://schemas.openxmlformats.org/officeDocument/2006/relationships/revisionLog" Target="revisionLog70.xml"/><Relationship Id="rId126" Type="http://schemas.openxmlformats.org/officeDocument/2006/relationships/revisionLog" Target="revisionLog91.xml"/><Relationship Id="rId147" Type="http://schemas.openxmlformats.org/officeDocument/2006/relationships/revisionLog" Target="revisionLog112.xml"/><Relationship Id="rId168" Type="http://schemas.openxmlformats.org/officeDocument/2006/relationships/revisionLog" Target="revisionLog133.xml"/><Relationship Id="rId51" Type="http://schemas.openxmlformats.org/officeDocument/2006/relationships/revisionLog" Target="revisionLog3.xml"/><Relationship Id="rId72" Type="http://schemas.openxmlformats.org/officeDocument/2006/relationships/revisionLog" Target="revisionLog24.xml"/><Relationship Id="rId93" Type="http://schemas.openxmlformats.org/officeDocument/2006/relationships/revisionLog" Target="revisionLog58.xml"/><Relationship Id="rId98" Type="http://schemas.openxmlformats.org/officeDocument/2006/relationships/revisionLog" Target="revisionLog63.xml"/><Relationship Id="rId121" Type="http://schemas.openxmlformats.org/officeDocument/2006/relationships/revisionLog" Target="revisionLog86.xml"/><Relationship Id="rId142" Type="http://schemas.openxmlformats.org/officeDocument/2006/relationships/revisionLog" Target="revisionLog107.xml"/><Relationship Id="rId163" Type="http://schemas.openxmlformats.org/officeDocument/2006/relationships/revisionLog" Target="revisionLog128.xml"/><Relationship Id="rId184" Type="http://schemas.openxmlformats.org/officeDocument/2006/relationships/revisionLog" Target="revisionLog149.xml"/><Relationship Id="rId189" Type="http://schemas.openxmlformats.org/officeDocument/2006/relationships/revisionLog" Target="revisionLog154.xml"/><Relationship Id="rId219" Type="http://schemas.openxmlformats.org/officeDocument/2006/relationships/revisionLog" Target="revisionLog184.xml"/><Relationship Id="rId214" Type="http://schemas.openxmlformats.org/officeDocument/2006/relationships/revisionLog" Target="revisionLog179.xml"/><Relationship Id="rId230" Type="http://schemas.openxmlformats.org/officeDocument/2006/relationships/revisionLog" Target="revisionLog195.xml"/><Relationship Id="rId235" Type="http://schemas.openxmlformats.org/officeDocument/2006/relationships/revisionLog" Target="revisionLog200.xml"/><Relationship Id="rId46" Type="http://schemas.openxmlformats.org/officeDocument/2006/relationships/revisionLog" Target="revisionLog46.xml"/><Relationship Id="rId67" Type="http://schemas.openxmlformats.org/officeDocument/2006/relationships/revisionLog" Target="revisionLog19.xml"/><Relationship Id="rId116" Type="http://schemas.openxmlformats.org/officeDocument/2006/relationships/revisionLog" Target="revisionLog81.xml"/><Relationship Id="rId137" Type="http://schemas.openxmlformats.org/officeDocument/2006/relationships/revisionLog" Target="revisionLog102.xml"/><Relationship Id="rId158" Type="http://schemas.openxmlformats.org/officeDocument/2006/relationships/revisionLog" Target="revisionLog123.xml"/><Relationship Id="rId41" Type="http://schemas.openxmlformats.org/officeDocument/2006/relationships/revisionLog" Target="revisionLog41.xml"/><Relationship Id="rId62" Type="http://schemas.openxmlformats.org/officeDocument/2006/relationships/revisionLog" Target="revisionLog14.xml"/><Relationship Id="rId83" Type="http://schemas.openxmlformats.org/officeDocument/2006/relationships/revisionLog" Target="revisionLog50.xml"/><Relationship Id="rId88" Type="http://schemas.openxmlformats.org/officeDocument/2006/relationships/revisionLog" Target="revisionLog53.xml"/><Relationship Id="rId111" Type="http://schemas.openxmlformats.org/officeDocument/2006/relationships/revisionLog" Target="revisionLog76.xml"/><Relationship Id="rId132" Type="http://schemas.openxmlformats.org/officeDocument/2006/relationships/revisionLog" Target="revisionLog97.xml"/><Relationship Id="rId153" Type="http://schemas.openxmlformats.org/officeDocument/2006/relationships/revisionLog" Target="revisionLog118.xml"/><Relationship Id="rId174" Type="http://schemas.openxmlformats.org/officeDocument/2006/relationships/revisionLog" Target="revisionLog139.xml"/><Relationship Id="rId179" Type="http://schemas.openxmlformats.org/officeDocument/2006/relationships/revisionLog" Target="revisionLog144.xml"/><Relationship Id="rId195" Type="http://schemas.openxmlformats.org/officeDocument/2006/relationships/revisionLog" Target="revisionLog160.xml"/><Relationship Id="rId209" Type="http://schemas.openxmlformats.org/officeDocument/2006/relationships/revisionLog" Target="revisionLog174.xml"/><Relationship Id="rId190" Type="http://schemas.openxmlformats.org/officeDocument/2006/relationships/revisionLog" Target="revisionLog155.xml"/><Relationship Id="rId204" Type="http://schemas.openxmlformats.org/officeDocument/2006/relationships/revisionLog" Target="revisionLog169.xml"/><Relationship Id="rId220" Type="http://schemas.openxmlformats.org/officeDocument/2006/relationships/revisionLog" Target="revisionLog185.xml"/><Relationship Id="rId225" Type="http://schemas.openxmlformats.org/officeDocument/2006/relationships/revisionLog" Target="revisionLog190.xml"/><Relationship Id="rId241" Type="http://schemas.openxmlformats.org/officeDocument/2006/relationships/revisionLog" Target="revisionLog206.xml"/><Relationship Id="rId36" Type="http://schemas.openxmlformats.org/officeDocument/2006/relationships/revisionLog" Target="revisionLog36.xml"/><Relationship Id="rId57" Type="http://schemas.openxmlformats.org/officeDocument/2006/relationships/revisionLog" Target="revisionLog9.xml"/><Relationship Id="rId106" Type="http://schemas.openxmlformats.org/officeDocument/2006/relationships/revisionLog" Target="revisionLog71.xml"/><Relationship Id="rId127" Type="http://schemas.openxmlformats.org/officeDocument/2006/relationships/revisionLog" Target="revisionLog92.xml"/><Relationship Id="rId52" Type="http://schemas.openxmlformats.org/officeDocument/2006/relationships/revisionLog" Target="revisionLog4.xml"/><Relationship Id="rId73" Type="http://schemas.openxmlformats.org/officeDocument/2006/relationships/revisionLog" Target="revisionLog25.xml"/><Relationship Id="rId78" Type="http://schemas.openxmlformats.org/officeDocument/2006/relationships/revisionLog" Target="revisionLog30.xml"/><Relationship Id="rId94" Type="http://schemas.openxmlformats.org/officeDocument/2006/relationships/revisionLog" Target="revisionLog59.xml"/><Relationship Id="rId99" Type="http://schemas.openxmlformats.org/officeDocument/2006/relationships/revisionLog" Target="revisionLog64.xml"/><Relationship Id="rId101" Type="http://schemas.openxmlformats.org/officeDocument/2006/relationships/revisionLog" Target="revisionLog66.xml"/><Relationship Id="rId122" Type="http://schemas.openxmlformats.org/officeDocument/2006/relationships/revisionLog" Target="revisionLog87.xml"/><Relationship Id="rId143" Type="http://schemas.openxmlformats.org/officeDocument/2006/relationships/revisionLog" Target="revisionLog108.xml"/><Relationship Id="rId148" Type="http://schemas.openxmlformats.org/officeDocument/2006/relationships/revisionLog" Target="revisionLog113.xml"/><Relationship Id="rId164" Type="http://schemas.openxmlformats.org/officeDocument/2006/relationships/revisionLog" Target="revisionLog129.xml"/><Relationship Id="rId169" Type="http://schemas.openxmlformats.org/officeDocument/2006/relationships/revisionLog" Target="revisionLog134.xml"/><Relationship Id="rId185" Type="http://schemas.openxmlformats.org/officeDocument/2006/relationships/revisionLog" Target="revisionLog150.xml"/><Relationship Id="rId180" Type="http://schemas.openxmlformats.org/officeDocument/2006/relationships/revisionLog" Target="revisionLog145.xml"/><Relationship Id="rId210" Type="http://schemas.openxmlformats.org/officeDocument/2006/relationships/revisionLog" Target="revisionLog175.xml"/><Relationship Id="rId215" Type="http://schemas.openxmlformats.org/officeDocument/2006/relationships/revisionLog" Target="revisionLog180.xml"/><Relationship Id="rId236" Type="http://schemas.openxmlformats.org/officeDocument/2006/relationships/revisionLog" Target="revisionLog201.xml"/><Relationship Id="rId231" Type="http://schemas.openxmlformats.org/officeDocument/2006/relationships/revisionLog" Target="revisionLog196.xml"/><Relationship Id="rId47" Type="http://schemas.openxmlformats.org/officeDocument/2006/relationships/revisionLog" Target="revisionLog47.xml"/><Relationship Id="rId68" Type="http://schemas.openxmlformats.org/officeDocument/2006/relationships/revisionLog" Target="revisionLog20.xml"/><Relationship Id="rId89" Type="http://schemas.openxmlformats.org/officeDocument/2006/relationships/revisionLog" Target="revisionLog54.xml"/><Relationship Id="rId112" Type="http://schemas.openxmlformats.org/officeDocument/2006/relationships/revisionLog" Target="revisionLog77.xml"/><Relationship Id="rId133" Type="http://schemas.openxmlformats.org/officeDocument/2006/relationships/revisionLog" Target="revisionLog98.xml"/><Relationship Id="rId154" Type="http://schemas.openxmlformats.org/officeDocument/2006/relationships/revisionLog" Target="revisionLog119.xml"/><Relationship Id="rId175" Type="http://schemas.openxmlformats.org/officeDocument/2006/relationships/revisionLog" Target="revisionLog140.xml"/><Relationship Id="rId196" Type="http://schemas.openxmlformats.org/officeDocument/2006/relationships/revisionLog" Target="revisionLog161.xml"/><Relationship Id="rId200" Type="http://schemas.openxmlformats.org/officeDocument/2006/relationships/revisionLog" Target="revisionLog16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8E57018-FB6B-4A2B-8582-1A3AC1E16401}" diskRevisions="1" revisionId="1087" version="116">
  <header guid="{FFE3724E-D813-4AF4-8CB9-A84A8A0F21CD}" dateTime="2023-05-04T11:34:23" maxSheetId="2" userName="Юлия А. Убийко" r:id="rId36" minRId="64" maxRId="305">
    <sheetIdMap count="1">
      <sheetId val="1"/>
    </sheetIdMap>
  </header>
  <header guid="{C6B5FA3D-B22E-4A72-8B2F-C502E1E959EB}" dateTime="2023-05-04T11:39:07" maxSheetId="2" userName="Юлия А. Убийко" r:id="rId37" minRId="306" maxRId="330">
    <sheetIdMap count="1">
      <sheetId val="1"/>
    </sheetIdMap>
  </header>
  <header guid="{96C9EDB0-AA66-4D4B-AA84-65F2178BF06A}" dateTime="2023-05-04T11:39:55" maxSheetId="2" userName="Юлия А. Убийко" r:id="rId38">
    <sheetIdMap count="1">
      <sheetId val="1"/>
    </sheetIdMap>
  </header>
  <header guid="{D6CA7AE3-69C2-42BD-AAD8-9865B88C74EE}" dateTime="2023-05-15T10:40:57" maxSheetId="2" userName="Татьяна М. Куприянова" r:id="rId39" minRId="338" maxRId="354">
    <sheetIdMap count="1">
      <sheetId val="1"/>
    </sheetIdMap>
  </header>
  <header guid="{EBAB7CF1-24A1-40EF-84DA-F2A693B9DD04}" dateTime="2023-05-15T10:46:25" maxSheetId="2" userName="Татьяна М. Куприянова" r:id="rId40" minRId="355" maxRId="365">
    <sheetIdMap count="1">
      <sheetId val="1"/>
    </sheetIdMap>
  </header>
  <header guid="{275FBF0F-0AD9-4EA6-8515-B6BB4EFC3B97}" dateTime="2023-05-15T10:57:56" maxSheetId="2" userName="Татьяна М. Куприянова" r:id="rId41" minRId="366">
    <sheetIdMap count="1">
      <sheetId val="1"/>
    </sheetIdMap>
  </header>
  <header guid="{77A2CF8A-52C3-4C85-8593-79676091CD37}" dateTime="2023-05-15T11:01:54" maxSheetId="2" userName="Татьяна М. Куприянова" r:id="rId42" minRId="369" maxRId="372">
    <sheetIdMap count="1">
      <sheetId val="1"/>
    </sheetIdMap>
  </header>
  <header guid="{2C8A4F26-79C1-43EB-9F59-6694EF2003CD}" dateTime="2023-05-15T11:04:43" maxSheetId="2" userName="Татьяна М. Куприянова" r:id="rId43" minRId="373" maxRId="378">
    <sheetIdMap count="1">
      <sheetId val="1"/>
    </sheetIdMap>
  </header>
  <header guid="{CEDA2FA7-D078-4F0E-9568-09462CE48408}" dateTime="2023-05-15T11:08:37" maxSheetId="2" userName="Татьяна М. Куприянова" r:id="rId44" minRId="381" maxRId="382">
    <sheetIdMap count="1">
      <sheetId val="1"/>
    </sheetIdMap>
  </header>
  <header guid="{83BE842F-735F-4525-B75C-2D82CC882B1F}" dateTime="2023-05-15T11:14:20" maxSheetId="2" userName="Татьяна М. Куприянова" r:id="rId45" minRId="383" maxRId="395">
    <sheetIdMap count="1">
      <sheetId val="1"/>
    </sheetIdMap>
  </header>
  <header guid="{F6ECE248-6500-4551-BDD8-1C1D8A6421CC}" dateTime="2023-05-15T11:16:24" maxSheetId="2" userName="Татьяна М. Куприянова" r:id="rId46" minRId="398" maxRId="401">
    <sheetIdMap count="1">
      <sheetId val="1"/>
    </sheetIdMap>
  </header>
  <header guid="{F1778F86-295D-4A73-A426-275BBF5E28F6}" dateTime="2023-05-15T11:17:37" maxSheetId="2" userName="Татьяна М. Куприянова" r:id="rId47" minRId="402">
    <sheetIdMap count="1">
      <sheetId val="1"/>
    </sheetIdMap>
  </header>
  <header guid="{070062E2-B125-45CF-9B3C-B2795BB0EAF6}" dateTime="2023-05-15T11:18:24" maxSheetId="2" userName="Татьяна М. Куприянова" r:id="rId48" minRId="403" maxRId="408">
    <sheetIdMap count="1">
      <sheetId val="1"/>
    </sheetIdMap>
  </header>
  <header guid="{85CA2AAD-691D-4349-A092-9B8F1F333DC9}" dateTime="2023-05-15T14:28:01" maxSheetId="2" userName="Татьяна М. Куприянова" r:id="rId49" minRId="409">
    <sheetIdMap count="1">
      <sheetId val="1"/>
    </sheetIdMap>
  </header>
  <header guid="{7B7CC2F3-2046-4A44-B4B1-B9D799AF9386}" dateTime="2023-05-15T14:37:03" maxSheetId="2" userName="Татьяна М. Куприянова" r:id="rId50" minRId="412" maxRId="420">
    <sheetIdMap count="1">
      <sheetId val="1"/>
    </sheetIdMap>
  </header>
  <header guid="{F1AFC46C-3F00-4881-A100-B14BF57D51FE}" dateTime="2023-05-15T14:39:41" maxSheetId="2" userName="Татьяна М. Куприянова" r:id="rId51" minRId="423" maxRId="431">
    <sheetIdMap count="1">
      <sheetId val="1"/>
    </sheetIdMap>
  </header>
  <header guid="{840EA3BB-B5E0-4960-951D-FFECF8F60D12}" dateTime="2023-05-15T14:42:53" maxSheetId="2" userName="Татьяна М. Куприянова" r:id="rId52" minRId="434" maxRId="435">
    <sheetIdMap count="1">
      <sheetId val="1"/>
    </sheetIdMap>
  </header>
  <header guid="{CEB47C24-6E3D-4467-BC09-3E54D1AF3AB7}" dateTime="2023-05-15T15:05:36" maxSheetId="2" userName="Татьяна А. Фоменко" r:id="rId53" minRId="436">
    <sheetIdMap count="1">
      <sheetId val="1"/>
    </sheetIdMap>
  </header>
  <header guid="{E862AD6D-A856-45B2-9E36-78E3A57173DF}" dateTime="2023-05-15T15:05:47" maxSheetId="2" userName="Татьяна А. Фоменко" r:id="rId54" minRId="438" maxRId="439">
    <sheetIdMap count="1">
      <sheetId val="1"/>
    </sheetIdMap>
  </header>
  <header guid="{44E1A1F1-AADF-49AA-97B0-1149644E54C8}" dateTime="2023-05-15T15:06:26" maxSheetId="2" userName="Татьяна А. Фоменко" r:id="rId55" minRId="440">
    <sheetIdMap count="1">
      <sheetId val="1"/>
    </sheetIdMap>
  </header>
  <header guid="{0FF19D5C-FB24-49A2-9A9A-B13DD09EE817}" dateTime="2023-05-15T15:07:23" maxSheetId="2" userName="Татьяна А. Фоменко" r:id="rId56" minRId="441">
    <sheetIdMap count="1">
      <sheetId val="1"/>
    </sheetIdMap>
  </header>
  <header guid="{00C31F6D-8670-47D5-99CE-E628E171E622}" dateTime="2023-05-15T15:07:43" maxSheetId="2" userName="Татьяна А. Фоменко" r:id="rId57" minRId="442">
    <sheetIdMap count="1">
      <sheetId val="1"/>
    </sheetIdMap>
  </header>
  <header guid="{2C28FAD3-9EB8-450B-87F3-7CC5A8095A2E}" dateTime="2023-05-15T15:09:04" maxSheetId="2" userName="Татьяна А. Фоменко" r:id="rId58" minRId="443" maxRId="444">
    <sheetIdMap count="1">
      <sheetId val="1"/>
    </sheetIdMap>
  </header>
  <header guid="{05C9BACF-8630-43F2-A098-0C27C22D4FE3}" dateTime="2023-05-15T15:10:21" maxSheetId="2" userName="Татьяна А. Фоменко" r:id="rId59" minRId="445">
    <sheetIdMap count="1">
      <sheetId val="1"/>
    </sheetIdMap>
  </header>
  <header guid="{DA390907-638C-4A9D-9733-5D4F0FFC002A}" dateTime="2023-05-15T15:22:52" maxSheetId="2" userName="Инна В. Энгель" r:id="rId60" minRId="447">
    <sheetIdMap count="1">
      <sheetId val="1"/>
    </sheetIdMap>
  </header>
  <header guid="{F3B09994-8A7E-459B-9F09-EA5DE26F6B50}" dateTime="2023-05-15T15:12:43" maxSheetId="2" userName="Татьяна А. Фоменко" r:id="rId61" minRId="451">
    <sheetIdMap count="1">
      <sheetId val="1"/>
    </sheetIdMap>
  </header>
  <header guid="{CB9A3C5C-5FA9-4F4E-8636-DE233A92FAEC}" dateTime="2023-05-15T15:13:20" maxSheetId="2" userName="Татьяна А. Фоменко" r:id="rId62" minRId="452">
    <sheetIdMap count="1">
      <sheetId val="1"/>
    </sheetIdMap>
  </header>
  <header guid="{C38B78A0-E00F-4D52-8FD4-149BBFDD6F8E}" dateTime="2023-05-15T16:26:43" maxSheetId="2" userName="Татьяна М. Куприянова" r:id="rId63" minRId="454" maxRId="466">
    <sheetIdMap count="1">
      <sheetId val="1"/>
    </sheetIdMap>
  </header>
  <header guid="{B7BFBFEE-5728-4E06-882A-BDDAA173B67C}" dateTime="2023-05-16T12:14:52" maxSheetId="2" userName="Татьяна М. Куприянова" r:id="rId64" minRId="469" maxRId="482">
    <sheetIdMap count="1">
      <sheetId val="1"/>
    </sheetIdMap>
  </header>
  <header guid="{B9BE02E5-0424-4DF3-BC75-BAD48D2BF80C}" dateTime="2023-05-24T14:45:14" maxSheetId="2" userName="Татьяна А. Фоменко" r:id="rId65" minRId="485">
    <sheetIdMap count="1">
      <sheetId val="1"/>
    </sheetIdMap>
  </header>
  <header guid="{459440AF-DA8B-4981-BBCA-7AAE79CC8EC1}" dateTime="2023-05-24T15:02:44" maxSheetId="2" userName="Татьяна А. Фоменко" r:id="rId66" minRId="486">
    <sheetIdMap count="1">
      <sheetId val="1"/>
    </sheetIdMap>
  </header>
  <header guid="{21E833DD-3A4E-40BD-BFC6-FC373A32816C}" dateTime="2023-05-24T15:04:04" maxSheetId="2" userName="Татьяна А. Фоменко" r:id="rId67" minRId="487" maxRId="488">
    <sheetIdMap count="1">
      <sheetId val="1"/>
    </sheetIdMap>
  </header>
  <header guid="{17CD5BE1-D0EE-4C60-9EF9-78A0BF9721B4}" dateTime="2023-05-24T15:15:28" maxSheetId="2" userName="Татьяна А. Фоменко" r:id="rId68" minRId="490">
    <sheetIdMap count="1">
      <sheetId val="1"/>
    </sheetIdMap>
  </header>
  <header guid="{B39B9E0E-E36A-441A-9CA7-3A3246A4A721}" dateTime="2023-05-24T15:31:31" maxSheetId="2" userName="Татьяна А. Фоменко" r:id="rId69" minRId="491">
    <sheetIdMap count="1">
      <sheetId val="1"/>
    </sheetIdMap>
  </header>
  <header guid="{2134C3A0-D3DB-40A0-B7C6-D87D7A93C198}" dateTime="2023-05-24T15:34:54" maxSheetId="2" userName="Татьяна А. Фоменко" r:id="rId70" minRId="492">
    <sheetIdMap count="1">
      <sheetId val="1"/>
    </sheetIdMap>
  </header>
  <header guid="{13403E76-A5DB-43FF-9E2E-55B96BC35BDC}" dateTime="2023-05-24T16:06:12" maxSheetId="2" userName="Татьяна М. Куприянова" r:id="rId71" minRId="493">
    <sheetIdMap count="1">
      <sheetId val="1"/>
    </sheetIdMap>
  </header>
  <header guid="{B707B1C3-528B-4795-835D-64EAC2B50AD1}" dateTime="2023-05-24T17:21:04" maxSheetId="2" userName="Татьяна А. Фоменко" r:id="rId72" minRId="494" maxRId="495">
    <sheetIdMap count="1">
      <sheetId val="1"/>
    </sheetIdMap>
  </header>
  <header guid="{7B7A9F03-DC3C-4F3D-AD9F-F43CDC3D4CAC}" dateTime="2023-05-24T17:21:58" maxSheetId="2" userName="Татьяна А. Фоменко" r:id="rId73" minRId="496">
    <sheetIdMap count="1">
      <sheetId val="1"/>
    </sheetIdMap>
  </header>
  <header guid="{1A6C96FC-1B64-4966-9C75-0B8A204C1086}" dateTime="2023-05-24T17:22:24" maxSheetId="2" userName="Татьяна А. Фоменко" r:id="rId74">
    <sheetIdMap count="1">
      <sheetId val="1"/>
    </sheetIdMap>
  </header>
  <header guid="{20036A21-3081-40DB-8F32-B10B9C9CBA6F}" dateTime="2023-05-24T17:26:42" maxSheetId="2" userName="Татьяна А. Фоменко" r:id="rId75" minRId="498" maxRId="499">
    <sheetIdMap count="1">
      <sheetId val="1"/>
    </sheetIdMap>
  </header>
  <header guid="{C8B7F8C9-2F58-4B8B-A731-97BD0BA9994D}" dateTime="2023-05-24T17:32:57" maxSheetId="2" userName="Татьяна А. Фоменко" r:id="rId76" minRId="500" maxRId="501">
    <sheetIdMap count="1">
      <sheetId val="1"/>
    </sheetIdMap>
  </header>
  <header guid="{7BF82FAB-E4EE-4177-892E-16F8E8FDE4CC}" dateTime="2023-05-24T17:34:07" maxSheetId="2" userName="Татьяна А. Фоменко" r:id="rId77" minRId="502">
    <sheetIdMap count="1">
      <sheetId val="1"/>
    </sheetIdMap>
  </header>
  <header guid="{9BED7E04-9262-4481-B60E-2241BD1816F4}" dateTime="2023-05-24T17:35:10" maxSheetId="2" userName="Татьяна А. Фоменко" r:id="rId78" minRId="503">
    <sheetIdMap count="1">
      <sheetId val="1"/>
    </sheetIdMap>
  </header>
  <header guid="{E8C10325-0428-4C3C-9B91-2D20E08ED728}" dateTime="2023-05-24T17:40:21" maxSheetId="2" userName="Татьяна А. Фоменко" r:id="rId79">
    <sheetIdMap count="1">
      <sheetId val="1"/>
    </sheetIdMap>
  </header>
  <header guid="{EDFCDCCF-64B9-4AFF-ADAD-80CCD4765109}" dateTime="2023-05-25T11:55:33" maxSheetId="2" userName="Инна В. Энгель" r:id="rId80" minRId="505" maxRId="508">
    <sheetIdMap count="1">
      <sheetId val="1"/>
    </sheetIdMap>
  </header>
  <header guid="{19FF292A-483B-4A9A-93C9-4496A4EC2524}" dateTime="2023-05-25T12:22:24" maxSheetId="2" userName="Инна В. Энгель" r:id="rId81" minRId="512">
    <sheetIdMap count="1">
      <sheetId val="1"/>
    </sheetIdMap>
  </header>
  <header guid="{77AD180B-A939-43DC-BD18-782335132D1A}" dateTime="2023-05-25T12:49:07" maxSheetId="2" userName="Инна В. Энгель" r:id="rId82" minRId="513" maxRId="517">
    <sheetIdMap count="1">
      <sheetId val="1"/>
    </sheetIdMap>
  </header>
  <header guid="{14ECB82F-E50A-4131-80C0-4FCFDD55CCE4}" dateTime="2023-05-25T12:43:32" maxSheetId="2" userName="Юлия А. Убийко" r:id="rId83">
    <sheetIdMap count="1">
      <sheetId val="1"/>
    </sheetIdMap>
  </header>
  <header guid="{D88A59AC-9469-479C-B358-CBFBA53C31A5}" dateTime="2023-05-26T10:45:01" maxSheetId="2" userName="Татьяна А. Фоменко" r:id="rId84" minRId="524">
    <sheetIdMap count="1">
      <sheetId val="1"/>
    </sheetIdMap>
  </header>
  <header guid="{B045B19E-60F7-4255-AE0B-086D819FC7A4}" dateTime="2023-05-26T14:09:31" maxSheetId="2" userName="Юлия А. Убийко" r:id="rId85" minRId="525" maxRId="687">
    <sheetIdMap count="1">
      <sheetId val="1"/>
    </sheetIdMap>
  </header>
  <header guid="{DC63E018-C1C7-4C93-AC48-9F5235013A0A}" dateTime="2023-05-26T14:13:25" maxSheetId="2" userName="Юлия А. Убийко" r:id="rId86" minRId="691" maxRId="693">
    <sheetIdMap count="1">
      <sheetId val="1"/>
    </sheetIdMap>
  </header>
  <header guid="{89B37FD8-2B51-4E4B-A303-71EC78F23311}" dateTime="2023-05-26T14:14:40" maxSheetId="2" userName="Татьяна А. Фоменко" r:id="rId87">
    <sheetIdMap count="1">
      <sheetId val="1"/>
    </sheetIdMap>
  </header>
  <header guid="{FDA44747-6387-4CF6-98A5-70E5CF4C60A8}" dateTime="2023-05-26T14:15:04" maxSheetId="2" userName="Татьяна А. Фоменко" r:id="rId88">
    <sheetIdMap count="1">
      <sheetId val="1"/>
    </sheetIdMap>
  </header>
  <header guid="{85141E74-507A-4974-98BC-A5787F4B2814}" dateTime="2023-05-26T14:16:11" maxSheetId="2" userName="Татьяна А. Фоменко" r:id="rId89" minRId="695">
    <sheetIdMap count="1">
      <sheetId val="1"/>
    </sheetIdMap>
  </header>
  <header guid="{DC0C7324-8C5C-4C7D-B5FA-08BBADF9CBBB}" dateTime="2023-05-26T14:16:51" maxSheetId="2" userName="Татьяна А. Фоменко" r:id="rId90">
    <sheetIdMap count="1">
      <sheetId val="1"/>
    </sheetIdMap>
  </header>
  <header guid="{CEDF1349-C138-4F60-B431-84B5BAF18D9E}" dateTime="2023-05-26T14:17:22" maxSheetId="2" userName="Татьяна А. Фоменко" r:id="rId91">
    <sheetIdMap count="1">
      <sheetId val="1"/>
    </sheetIdMap>
  </header>
  <header guid="{23AF9A99-7FC2-4396-A388-724D5BCC5E02}" dateTime="2023-05-26T14:17:30" maxSheetId="2" userName="Татьяна А. Фоменко" r:id="rId92">
    <sheetIdMap count="1">
      <sheetId val="1"/>
    </sheetIdMap>
  </header>
  <header guid="{177403F5-93AE-4241-8216-0E67527CB348}" dateTime="2023-05-26T14:19:11" maxSheetId="2" userName="Татьяна А. Фоменко" r:id="rId93" minRId="696" maxRId="698">
    <sheetIdMap count="1">
      <sheetId val="1"/>
    </sheetIdMap>
  </header>
  <header guid="{D7991C27-0E25-4CC6-AF2B-C8D8EB7382E1}" dateTime="2023-05-26T14:19:36" maxSheetId="2" userName="Татьяна А. Фоменко" r:id="rId94" minRId="699">
    <sheetIdMap count="1">
      <sheetId val="1"/>
    </sheetIdMap>
  </header>
  <header guid="{A8BEF9E8-60D3-4704-9FBA-E62DC8AD7792}" dateTime="2023-05-26T14:20:04" maxSheetId="2" userName="Татьяна А. Фоменко" r:id="rId95" minRId="700">
    <sheetIdMap count="1">
      <sheetId val="1"/>
    </sheetIdMap>
  </header>
  <header guid="{D832D4C8-FD1C-4C29-A4E6-77B85B861D9D}" dateTime="2023-05-26T14:21:16" maxSheetId="2" userName="Татьяна А. Фоменко" r:id="rId96" minRId="702" maxRId="710">
    <sheetIdMap count="1">
      <sheetId val="1"/>
    </sheetIdMap>
  </header>
  <header guid="{F3892A38-8F29-46E5-B911-289100F76F8D}" dateTime="2023-05-26T14:29:28" maxSheetId="2" userName="Татьяна А. Фоменко" r:id="rId97">
    <sheetIdMap count="1">
      <sheetId val="1"/>
    </sheetIdMap>
  </header>
  <header guid="{CF58CFB1-2988-47D0-894B-22ECF82D4D0A}" dateTime="2023-05-26T14:31:22" maxSheetId="2" userName="Юлия А. Убийко" r:id="rId98" minRId="713" maxRId="724">
    <sheetIdMap count="1">
      <sheetId val="1"/>
    </sheetIdMap>
  </header>
  <header guid="{37A62285-E871-4D3E-821D-787595831CE0}" dateTime="2023-05-26T14:31:10" maxSheetId="2" userName="Татьяна А. Фоменко" r:id="rId99">
    <sheetIdMap count="1">
      <sheetId val="1"/>
    </sheetIdMap>
  </header>
  <header guid="{7AF7B535-C67E-41C4-910B-B16E951A312E}" dateTime="2023-05-26T14:31:37" maxSheetId="2" userName="Татьяна А. Фоменко" r:id="rId100" minRId="727" maxRId="728">
    <sheetIdMap count="1">
      <sheetId val="1"/>
    </sheetIdMap>
  </header>
  <header guid="{5A179D8F-DA5F-4FAA-99A8-AE0B3FC2CAB0}" dateTime="2023-05-26T14:31:44" maxSheetId="2" userName="Татьяна А. Фоменко" r:id="rId101">
    <sheetIdMap count="1">
      <sheetId val="1"/>
    </sheetIdMap>
  </header>
  <header guid="{A5633811-4EED-4E60-BF6E-FDA03DFFFBC8}" dateTime="2023-05-26T14:33:31" maxSheetId="2" userName="Татьяна А. Фоменко" r:id="rId102">
    <sheetIdMap count="1">
      <sheetId val="1"/>
    </sheetIdMap>
  </header>
  <header guid="{555F4E8B-6AAA-448D-8FEC-2E35E9C59057}" dateTime="2023-05-26T14:33:59" maxSheetId="2" userName="Татьяна А. Фоменко" r:id="rId103">
    <sheetIdMap count="1">
      <sheetId val="1"/>
    </sheetIdMap>
  </header>
  <header guid="{66E34C49-DD7C-45C0-9892-945BC349FECC}" dateTime="2023-05-26T14:34:30" maxSheetId="2" userName="Татьяна А. Фоменко" r:id="rId104">
    <sheetIdMap count="1">
      <sheetId val="1"/>
    </sheetIdMap>
  </header>
  <header guid="{9EE653E8-CC43-4DF6-9971-B532BCF086B8}" dateTime="2023-05-26T14:35:00" maxSheetId="2" userName="Татьяна А. Фоменко" r:id="rId105">
    <sheetIdMap count="1">
      <sheetId val="1"/>
    </sheetIdMap>
  </header>
  <header guid="{F15B5379-1894-4EE7-ACE1-FE30223C8D6D}" dateTime="2023-05-26T14:35:21" maxSheetId="2" userName="Татьяна А. Фоменко" r:id="rId106">
    <sheetIdMap count="1">
      <sheetId val="1"/>
    </sheetIdMap>
  </header>
  <header guid="{CCBA2BBE-69E1-4B0C-B7A8-2618483F735F}" dateTime="2023-05-26T14:36:05" maxSheetId="2" userName="Татьяна А. Фоменко" r:id="rId107">
    <sheetIdMap count="1">
      <sheetId val="1"/>
    </sheetIdMap>
  </header>
  <header guid="{72EACA6F-36EE-478D-B726-A9044BEA56E1}" dateTime="2023-05-26T14:36:23" maxSheetId="2" userName="Татьяна А. Фоменко" r:id="rId108">
    <sheetIdMap count="1">
      <sheetId val="1"/>
    </sheetIdMap>
  </header>
  <header guid="{0E98BD99-35BD-4813-8280-CE6A21408A55}" dateTime="2023-05-26T14:36:38" maxSheetId="2" userName="Татьяна А. Фоменко" r:id="rId109">
    <sheetIdMap count="1">
      <sheetId val="1"/>
    </sheetIdMap>
  </header>
  <header guid="{0F9E3AB0-FD91-441F-94EB-30CBDF850BA6}" dateTime="2023-05-26T14:37:15" maxSheetId="2" userName="Татьяна А. Фоменко" r:id="rId110">
    <sheetIdMap count="1">
      <sheetId val="1"/>
    </sheetIdMap>
  </header>
  <header guid="{CFC30AE1-77CC-4CEF-9DA9-FF01BCFA2579}" dateTime="2023-05-26T14:38:02" maxSheetId="2" userName="Татьяна А. Фоменко" r:id="rId111">
    <sheetIdMap count="1">
      <sheetId val="1"/>
    </sheetIdMap>
  </header>
  <header guid="{0D7E8C0E-397B-49D9-8AD2-6ED31E6332F0}" dateTime="2023-05-26T14:38:20" maxSheetId="2" userName="Татьяна А. Фоменко" r:id="rId112">
    <sheetIdMap count="1">
      <sheetId val="1"/>
    </sheetIdMap>
  </header>
  <header guid="{BBC21EFA-587E-4FC5-A434-A79D51395E38}" dateTime="2023-05-26T14:39:00" maxSheetId="2" userName="Татьяна А. Фоменко" r:id="rId113">
    <sheetIdMap count="1">
      <sheetId val="1"/>
    </sheetIdMap>
  </header>
  <header guid="{ECDDB595-64FF-4E44-8C3E-5AD5BA8A8B18}" dateTime="2023-05-26T14:39:22" maxSheetId="2" userName="Татьяна А. Фоменко" r:id="rId114" minRId="751">
    <sheetIdMap count="1">
      <sheetId val="1"/>
    </sheetIdMap>
  </header>
  <header guid="{34E51E6F-C5CA-4FA5-9E74-22C4D6BC3FAB}" dateTime="2023-05-26T14:40:57" maxSheetId="2" userName="Татьяна А. Фоменко" r:id="rId115">
    <sheetIdMap count="1">
      <sheetId val="1"/>
    </sheetIdMap>
  </header>
  <header guid="{A4D7CC3F-2F45-4A84-8372-0C9EDBD5D5A4}" dateTime="2023-05-26T14:41:08" maxSheetId="2" userName="Татьяна А. Фоменко" r:id="rId116">
    <sheetIdMap count="1">
      <sheetId val="1"/>
    </sheetIdMap>
  </header>
  <header guid="{1614D772-73EC-48EF-A50E-66237CA6CCF0}" dateTime="2023-05-26T14:41:20" maxSheetId="2" userName="Татьяна А. Фоменко" r:id="rId117">
    <sheetIdMap count="1">
      <sheetId val="1"/>
    </sheetIdMap>
  </header>
  <header guid="{A5A8E18B-7799-4E63-9E35-A15E3F23B613}" dateTime="2023-05-26T14:41:43" maxSheetId="2" userName="Татьяна А. Фоменко" r:id="rId118">
    <sheetIdMap count="1">
      <sheetId val="1"/>
    </sheetIdMap>
  </header>
  <header guid="{EB804069-E2C4-4568-B0EA-E6F372AE0F91}" dateTime="2023-05-26T14:41:57" maxSheetId="2" userName="Татьяна А. Фоменко" r:id="rId119">
    <sheetIdMap count="1">
      <sheetId val="1"/>
    </sheetIdMap>
  </header>
  <header guid="{DEF522AC-572B-4830-B277-FF50C408717F}" dateTime="2023-05-26T14:42:15" maxSheetId="2" userName="Татьяна А. Фоменко" r:id="rId120">
    <sheetIdMap count="1">
      <sheetId val="1"/>
    </sheetIdMap>
  </header>
  <header guid="{81A9AB7B-A029-4631-89CA-1CF42A47C431}" dateTime="2023-05-26T14:43:31" maxSheetId="2" userName="Татьяна А. Фоменко" r:id="rId121">
    <sheetIdMap count="1">
      <sheetId val="1"/>
    </sheetIdMap>
  </header>
  <header guid="{2B5F2797-C50E-401D-9591-7FF1C2631A6A}" dateTime="2023-05-26T14:43:48" maxSheetId="2" userName="Татьяна А. Фоменко" r:id="rId122">
    <sheetIdMap count="1">
      <sheetId val="1"/>
    </sheetIdMap>
  </header>
  <header guid="{3123D487-770F-44AC-84EC-827CABEB2D5E}" dateTime="2023-05-26T14:44:15" maxSheetId="2" userName="Татьяна А. Фоменко" r:id="rId123">
    <sheetIdMap count="1">
      <sheetId val="1"/>
    </sheetIdMap>
  </header>
  <header guid="{E0FAB88C-59EC-4C0B-B035-087DE8D3ADB1}" dateTime="2023-05-26T14:45:36" maxSheetId="2" userName="Татьяна А. Фоменко" r:id="rId124">
    <sheetIdMap count="1">
      <sheetId val="1"/>
    </sheetIdMap>
  </header>
  <header guid="{48BB4EFD-2BC0-44C7-8B6F-71319D1F1F00}" dateTime="2023-05-26T14:46:18" maxSheetId="2" userName="Татьяна А. Фоменко" r:id="rId125">
    <sheetIdMap count="1">
      <sheetId val="1"/>
    </sheetIdMap>
  </header>
  <header guid="{69738B17-F684-46F0-903E-BF326A849A34}" dateTime="2023-05-26T14:49:15" maxSheetId="2" userName="Татьяна А. Фоменко" r:id="rId126">
    <sheetIdMap count="1">
      <sheetId val="1"/>
    </sheetIdMap>
  </header>
  <header guid="{3045EF5B-7D5E-455B-83CB-9A4519A87360}" dateTime="2023-05-26T14:53:43" maxSheetId="2" userName="Татьяна А. Фоменко" r:id="rId127" minRId="774" maxRId="777">
    <sheetIdMap count="1">
      <sheetId val="1"/>
    </sheetIdMap>
  </header>
  <header guid="{7E0D675B-267E-4225-9A4C-F0E08595E2EF}" dateTime="2023-05-26T14:54:00" maxSheetId="2" userName="Татьяна А. Фоменко" r:id="rId128">
    <sheetIdMap count="1">
      <sheetId val="1"/>
    </sheetIdMap>
  </header>
  <header guid="{C168B168-5A28-4DE0-9C11-1EE7D5BB31F9}" dateTime="2023-05-26T15:18:27" maxSheetId="2" userName="Татьяна М. Куприянова" r:id="rId129" minRId="782" maxRId="797">
    <sheetIdMap count="1">
      <sheetId val="1"/>
    </sheetIdMap>
  </header>
  <header guid="{C091D5FE-8487-48E2-A935-A6EDBDC54A09}" dateTime="2023-05-26T15:31:25" maxSheetId="2" userName="Инна В. Энгель" r:id="rId130" minRId="800" maxRId="823">
    <sheetIdMap count="1">
      <sheetId val="1"/>
    </sheetIdMap>
  </header>
  <header guid="{0CD0137D-E412-4231-80F5-FE2DF432A5C9}" dateTime="2023-05-29T09:14:01" maxSheetId="2" userName="Семен В. Филиппов" r:id="rId131" minRId="827" maxRId="838">
    <sheetIdMap count="1">
      <sheetId val="1"/>
    </sheetIdMap>
  </header>
  <header guid="{B11FB74C-C127-4FA0-B0AF-B380E46D4822}" dateTime="2023-05-29T09:32:12" maxSheetId="2" userName="Татьяна А. Фоменко" r:id="rId132" minRId="841" maxRId="843">
    <sheetIdMap count="1">
      <sheetId val="1"/>
    </sheetIdMap>
  </header>
  <header guid="{23E37D23-C3BA-4E31-8808-57A7BA997B11}" dateTime="2023-05-29T09:38:20" maxSheetId="2" userName="Татьяна А. Фоменко" r:id="rId133" minRId="846" maxRId="847">
    <sheetIdMap count="1">
      <sheetId val="1"/>
    </sheetIdMap>
  </header>
  <header guid="{F03E2DB8-A2C6-4DF8-870F-36BC2BA1676D}" dateTime="2023-05-29T09:38:36" maxSheetId="2" userName="Татьяна А. Фоменко" r:id="rId134">
    <sheetIdMap count="1">
      <sheetId val="1"/>
    </sheetIdMap>
  </header>
  <header guid="{BC10711B-1B42-4AA8-B872-D336476470A3}" dateTime="2023-05-29T09:40:00" maxSheetId="2" userName="Татьяна А. Фоменко" r:id="rId135" minRId="848">
    <sheetIdMap count="1">
      <sheetId val="1"/>
    </sheetIdMap>
  </header>
  <header guid="{3D9B1E91-2432-43EF-9383-425A963A0C6B}" dateTime="2023-05-29T09:47:49" maxSheetId="2" userName="Татьяна А. Фоменко" r:id="rId136" minRId="849">
    <sheetIdMap count="1">
      <sheetId val="1"/>
    </sheetIdMap>
  </header>
  <header guid="{55206796-AD76-459B-9D6B-F0F9953BF2EA}" dateTime="2023-05-29T09:48:22" maxSheetId="2" userName="Татьяна А. Фоменко" r:id="rId137">
    <sheetIdMap count="1">
      <sheetId val="1"/>
    </sheetIdMap>
  </header>
  <header guid="{4ACA9D70-B663-4F44-A38C-2D03C8A4B4EC}" dateTime="2023-05-29T09:48:33" maxSheetId="2" userName="Татьяна А. Фоменко" r:id="rId138">
    <sheetIdMap count="1">
      <sheetId val="1"/>
    </sheetIdMap>
  </header>
  <header guid="{A091E806-842C-4351-9A3A-E501E3CA8117}" dateTime="2023-05-29T09:53:35" maxSheetId="2" userName="Татьяна А. Фоменко" r:id="rId139" minRId="854">
    <sheetIdMap count="1">
      <sheetId val="1"/>
    </sheetIdMap>
  </header>
  <header guid="{502A0E73-DB64-4C01-B979-67FF5EC45F50}" dateTime="2023-05-29T09:58:26" maxSheetId="2" userName="Татьяна А. Фоменко" r:id="rId140" minRId="855">
    <sheetIdMap count="1">
      <sheetId val="1"/>
    </sheetIdMap>
  </header>
  <header guid="{86AA3FDB-29F0-41E1-AA2A-A8EC6812EFA8}" dateTime="2023-05-29T10:01:10" maxSheetId="2" userName="Юлия А. Убийко" r:id="rId141" minRId="858" maxRId="861">
    <sheetIdMap count="1">
      <sheetId val="1"/>
    </sheetIdMap>
  </header>
  <header guid="{05D8ECE6-4D26-4032-A6AD-BEA92090D3DF}" dateTime="2023-05-29T10:01:47" maxSheetId="2" userName="Татьяна А. Фоменко" r:id="rId142" minRId="862">
    <sheetIdMap count="1">
      <sheetId val="1"/>
    </sheetIdMap>
  </header>
  <header guid="{B4311B2C-67AC-4B22-B208-690D016026BB}" dateTime="2023-05-29T10:02:54" maxSheetId="2" userName="Татьяна А. Фоменко" r:id="rId143" minRId="865">
    <sheetIdMap count="1">
      <sheetId val="1"/>
    </sheetIdMap>
  </header>
  <header guid="{EA164E58-D9EF-444A-984B-0708B429F5C0}" dateTime="2023-05-29T10:03:03" maxSheetId="2" userName="Татьяна А. Фоменко" r:id="rId144">
    <sheetIdMap count="1">
      <sheetId val="1"/>
    </sheetIdMap>
  </header>
  <header guid="{6F1E915C-6FB9-4D3F-A1B2-67B65083694A}" dateTime="2023-05-29T10:05:55" maxSheetId="2" userName="Юлия А. Убийко" r:id="rId145" minRId="868" maxRId="893">
    <sheetIdMap count="1">
      <sheetId val="1"/>
    </sheetIdMap>
  </header>
  <header guid="{42E84962-6937-44AC-BF58-805D26150674}" dateTime="2023-05-29T10:16:21" maxSheetId="2" userName="Татьяна А. Фоменко" r:id="rId146">
    <sheetIdMap count="1">
      <sheetId val="1"/>
    </sheetIdMap>
  </header>
  <header guid="{A020FB39-7537-4C92-9DCA-591FFB872739}" dateTime="2023-05-29T10:19:30" maxSheetId="2" userName="Татьяна А. Фоменко" r:id="rId147" minRId="894">
    <sheetIdMap count="1">
      <sheetId val="1"/>
    </sheetIdMap>
  </header>
  <header guid="{AD03C2F7-DAEC-43ED-9A1A-C9DFECFF382F}" dateTime="2023-05-29T10:20:53" maxSheetId="2" userName="Татьяна А. Фоменко" r:id="rId148">
    <sheetIdMap count="1">
      <sheetId val="1"/>
    </sheetIdMap>
  </header>
  <header guid="{EBA09048-0F94-4CE7-972D-F39EBECF59A0}" dateTime="2023-05-29T10:21:55" maxSheetId="2" userName="Татьяна А. Фоменко" r:id="rId149" minRId="897">
    <sheetIdMap count="1">
      <sheetId val="1"/>
    </sheetIdMap>
  </header>
  <header guid="{F1BFD582-0389-4B43-B165-C58BF83190F4}" dateTime="2023-05-29T10:23:02" maxSheetId="2" userName="Татьяна А. Фоменко" r:id="rId150">
    <sheetIdMap count="1">
      <sheetId val="1"/>
    </sheetIdMap>
  </header>
  <header guid="{B2888187-077D-43AE-B8C8-E16BC5F05EAE}" dateTime="2023-05-29T10:25:18" maxSheetId="2" userName="Татьяна А. Фоменко" r:id="rId151" minRId="900">
    <sheetIdMap count="1">
      <sheetId val="1"/>
    </sheetIdMap>
  </header>
  <header guid="{176F26C1-C6D9-4C76-A0B0-DB5373E41EF1}" dateTime="2023-05-29T10:25:25" maxSheetId="2" userName="Татьяна А. Фоменко" r:id="rId152">
    <sheetIdMap count="1">
      <sheetId val="1"/>
    </sheetIdMap>
  </header>
  <header guid="{FA55A2A1-9127-4AF5-8529-4CFEBC167276}" dateTime="2023-05-29T10:25:33" maxSheetId="2" userName="Татьяна А. Фоменко" r:id="rId153">
    <sheetIdMap count="1">
      <sheetId val="1"/>
    </sheetIdMap>
  </header>
  <header guid="{A0B61CA7-1495-4BAB-8EF5-ECF006A45D8E}" dateTime="2023-05-29T10:27:21" maxSheetId="2" userName="Татьяна А. Фоменко" r:id="rId154" minRId="905" maxRId="906">
    <sheetIdMap count="1">
      <sheetId val="1"/>
    </sheetIdMap>
  </header>
  <header guid="{892409B2-DE42-4844-8732-74341DB4AC8E}" dateTime="2023-05-29T10:29:04" maxSheetId="2" userName="Татьяна А. Фоменко" r:id="rId155" minRId="907">
    <sheetIdMap count="1">
      <sheetId val="1"/>
    </sheetIdMap>
  </header>
  <header guid="{2806D707-30CB-452C-AAA4-46FC9BBC163F}" dateTime="2023-05-29T10:29:10" maxSheetId="2" userName="Татьяна А. Фоменко" r:id="rId156">
    <sheetIdMap count="1">
      <sheetId val="1"/>
    </sheetIdMap>
  </header>
  <header guid="{11559AF4-1DF0-44B3-86D5-AAA9133CC476}" dateTime="2023-05-29T10:34:26" maxSheetId="2" userName="Юлия А. Убийко" r:id="rId157" minRId="910" maxRId="928">
    <sheetIdMap count="1">
      <sheetId val="1"/>
    </sheetIdMap>
  </header>
  <header guid="{E765B1A1-AB56-45CF-B1C3-BEDCB27233A4}" dateTime="2023-05-29T10:34:56" maxSheetId="2" userName="Юлия А. Убийко" r:id="rId158" minRId="929">
    <sheetIdMap count="1">
      <sheetId val="1"/>
    </sheetIdMap>
  </header>
  <header guid="{58CA1A3D-766A-4191-9832-09DD7550D1F9}" dateTime="2023-05-29T10:44:23" maxSheetId="2" userName="Татьяна А. Фоменко" r:id="rId159" minRId="930">
    <sheetIdMap count="1">
      <sheetId val="1"/>
    </sheetIdMap>
  </header>
  <header guid="{B9DF5F52-2396-404C-A1A8-8B17A4132406}" dateTime="2023-05-29T10:45:32" maxSheetId="2" userName="Татьяна А. Фоменко" r:id="rId160" minRId="933">
    <sheetIdMap count="1">
      <sheetId val="1"/>
    </sheetIdMap>
  </header>
  <header guid="{06A5A266-48D4-4DDB-9734-465FA0295F75}" dateTime="2023-05-29T10:56:10" maxSheetId="2" userName="Семен В. Филиппов" r:id="rId161" minRId="934" maxRId="940">
    <sheetIdMap count="1">
      <sheetId val="1"/>
    </sheetIdMap>
  </header>
  <header guid="{F5D78DF6-AEE6-4569-87CB-C94831E86991}" dateTime="2023-05-29T11:04:24" maxSheetId="2" userName="Татьяна А. Фоменко" r:id="rId162" minRId="942">
    <sheetIdMap count="1">
      <sheetId val="1"/>
    </sheetIdMap>
  </header>
  <header guid="{5ECA1AE3-8ABD-4D91-B314-2FF0437FB70A}" dateTime="2023-05-29T11:05:19" maxSheetId="2" userName="Татьяна А. Фоменко" r:id="rId163" minRId="943">
    <sheetIdMap count="1">
      <sheetId val="1"/>
    </sheetIdMap>
  </header>
  <header guid="{E493BA97-9E73-4259-BFEF-1A6DB24FEEC2}" dateTime="2023-05-29T11:05:27" maxSheetId="2" userName="Татьяна А. Фоменко" r:id="rId164">
    <sheetIdMap count="1">
      <sheetId val="1"/>
    </sheetIdMap>
  </header>
  <header guid="{F70D717A-ED4C-45BF-BEDD-B9060A575E1A}" dateTime="2023-05-29T11:05:41" maxSheetId="2" userName="Татьяна А. Фоменко" r:id="rId165">
    <sheetIdMap count="1">
      <sheetId val="1"/>
    </sheetIdMap>
  </header>
  <header guid="{6D862E96-9F4E-4FFF-BFD4-C8411CFFABED}" dateTime="2023-05-29T11:16:40" maxSheetId="2" userName="Инна В. Энгель" r:id="rId166" minRId="948" maxRId="949">
    <sheetIdMap count="1">
      <sheetId val="1"/>
    </sheetIdMap>
  </header>
  <header guid="{346662C3-0084-4EB9-AE57-31C3F196EEA6}" dateTime="2023-05-29T11:05:55" maxSheetId="2" userName="Татьяна А. Фоменко" r:id="rId167">
    <sheetIdMap count="1">
      <sheetId val="1"/>
    </sheetIdMap>
  </header>
  <header guid="{40CB2D36-FBAD-45B9-BDEE-F13F3098074E}" dateTime="2023-05-29T11:09:27" maxSheetId="2" userName="Татьяна А. Фоменко" r:id="rId168" minRId="952">
    <sheetIdMap count="1">
      <sheetId val="1"/>
    </sheetIdMap>
  </header>
  <header guid="{84D68660-F344-4185-9176-B676928DDAF3}" dateTime="2023-05-29T11:09:43" maxSheetId="2" userName="Татьяна А. Фоменко" r:id="rId169" minRId="955" maxRId="956">
    <sheetIdMap count="1">
      <sheetId val="1"/>
    </sheetIdMap>
  </header>
  <header guid="{27455D18-7C1B-4BF0-95A7-BEAFF78CE2F9}" dateTime="2023-05-29T11:09:59" maxSheetId="2" userName="Татьяна А. Фоменко" r:id="rId170" minRId="957">
    <sheetIdMap count="1">
      <sheetId val="1"/>
    </sheetIdMap>
  </header>
  <header guid="{78A7ED7D-1C05-4492-A10E-B3F7CA0131BC}" dateTime="2023-05-29T11:10:11" maxSheetId="2" userName="Татьяна А. Фоменко" r:id="rId171" minRId="958">
    <sheetIdMap count="1">
      <sheetId val="1"/>
    </sheetIdMap>
  </header>
  <header guid="{574BE071-8055-4946-9EFC-B9D476D5E38F}" dateTime="2023-05-29T11:10:23" maxSheetId="2" userName="Татьяна А. Фоменко" r:id="rId172" minRId="959">
    <sheetIdMap count="1">
      <sheetId val="1"/>
    </sheetIdMap>
  </header>
  <header guid="{C53D1B0A-B08E-4F20-ABFD-91523C9A0279}" dateTime="2023-05-29T11:12:26" maxSheetId="2" userName="Татьяна А. Фоменко" r:id="rId173" minRId="960">
    <sheetIdMap count="1">
      <sheetId val="1"/>
    </sheetIdMap>
  </header>
  <header guid="{8CD9A64C-CBA8-453B-92B2-197BB8ABAB80}" dateTime="2023-05-29T11:13:40" maxSheetId="2" userName="Татьяна А. Фоменко" r:id="rId174" minRId="961">
    <sheetIdMap count="1">
      <sheetId val="1"/>
    </sheetIdMap>
  </header>
  <header guid="{14BACBCB-D58A-48E3-ADBF-2F4F384D7EB1}" dateTime="2023-05-29T11:13:51" maxSheetId="2" userName="Татьяна А. Фоменко" r:id="rId175" minRId="962">
    <sheetIdMap count="1">
      <sheetId val="1"/>
    </sheetIdMap>
  </header>
  <header guid="{FA8E3294-3A33-4A8B-A86E-3CCCC8CC07E8}" dateTime="2023-05-29T11:14:05" maxSheetId="2" userName="Татьяна А. Фоменко" r:id="rId176" minRId="963">
    <sheetIdMap count="1">
      <sheetId val="1"/>
    </sheetIdMap>
  </header>
  <header guid="{FAF463C1-10EB-43BC-BE2D-FD6FA2EF93C5}" dateTime="2023-05-29T11:18:18" maxSheetId="2" userName="Татьяна А. Фоменко" r:id="rId177" minRId="964">
    <sheetIdMap count="1">
      <sheetId val="1"/>
    </sheetIdMap>
  </header>
  <header guid="{7998204E-BEEA-4302-9DDD-3A08555621DC}" dateTime="2023-05-29T11:21:34" maxSheetId="2" userName="Татьяна А. Фоменко" r:id="rId178" minRId="965" maxRId="966">
    <sheetIdMap count="1">
      <sheetId val="1"/>
    </sheetIdMap>
  </header>
  <header guid="{AE5F4E1A-DD17-42DA-999C-1578AC554AC1}" dateTime="2023-05-29T11:22:14" maxSheetId="2" userName="Татьяна А. Фоменко" r:id="rId179" minRId="967" maxRId="968">
    <sheetIdMap count="1">
      <sheetId val="1"/>
    </sheetIdMap>
  </header>
  <header guid="{F50DA519-A8AE-4CC5-8AA4-3FE560653968}" dateTime="2023-05-29T11:22:26" maxSheetId="2" userName="Татьяна А. Фоменко" r:id="rId180" minRId="969">
    <sheetIdMap count="1">
      <sheetId val="1"/>
    </sheetIdMap>
  </header>
  <header guid="{90C57EF7-B71A-4A78-85BE-196B7F62DD82}" dateTime="2023-05-29T11:22:39" maxSheetId="2" userName="Татьяна А. Фоменко" r:id="rId181" minRId="970">
    <sheetIdMap count="1">
      <sheetId val="1"/>
    </sheetIdMap>
  </header>
  <header guid="{86122A2C-E821-4C28-B3D0-6573419D2741}" dateTime="2023-05-29T11:27:28" maxSheetId="2" userName="Татьяна А. Фоменко" r:id="rId182" minRId="971">
    <sheetIdMap count="1">
      <sheetId val="1"/>
    </sheetIdMap>
  </header>
  <header guid="{F834B413-DD61-46D6-9D26-6687FCEA983D}" dateTime="2023-05-29T11:27:55" maxSheetId="2" userName="Татьяна А. Фоменко" r:id="rId183" minRId="972" maxRId="975">
    <sheetIdMap count="1">
      <sheetId val="1"/>
    </sheetIdMap>
  </header>
  <header guid="{59A14668-8946-4DF9-BEBE-CC7769AA6F24}" dateTime="2023-05-29T11:28:24" maxSheetId="2" userName="Татьяна А. Фоменко" r:id="rId184">
    <sheetIdMap count="1">
      <sheetId val="1"/>
    </sheetIdMap>
  </header>
  <header guid="{0A805C15-5890-4BC3-B08A-65EF123371D5}" dateTime="2023-05-29T11:28:55" maxSheetId="2" userName="Татьяна А. Фоменко" r:id="rId185">
    <sheetIdMap count="1">
      <sheetId val="1"/>
    </sheetIdMap>
  </header>
  <header guid="{354E0541-B647-4DFF-9BA7-A1756AB2ED16}" dateTime="2023-05-29T11:29:51" maxSheetId="2" userName="Татьяна А. Фоменко" r:id="rId186" minRId="978" maxRId="981">
    <sheetIdMap count="1">
      <sheetId val="1"/>
    </sheetIdMap>
  </header>
  <header guid="{E471445D-0C60-4BAA-BBC3-29C45953A31B}" dateTime="2023-05-29T11:30:45" maxSheetId="2" userName="Татьяна А. Фоменко" r:id="rId187" minRId="982">
    <sheetIdMap count="1">
      <sheetId val="1"/>
    </sheetIdMap>
  </header>
  <header guid="{A72CD454-4D61-4DB3-8F63-13475F3FBC42}" dateTime="2023-05-29T11:32:39" maxSheetId="2" userName="Татьяна А. Фоменко" r:id="rId188" minRId="983">
    <sheetIdMap count="1">
      <sheetId val="1"/>
    </sheetIdMap>
  </header>
  <header guid="{D41DBDD4-C288-4B3F-8DF6-EB317B6C21EF}" dateTime="2023-05-29T11:33:29" maxSheetId="2" userName="Татьяна А. Фоменко" r:id="rId189" minRId="984" maxRId="986">
    <sheetIdMap count="1">
      <sheetId val="1"/>
    </sheetIdMap>
  </header>
  <header guid="{BC60230C-A64E-4BB4-B390-B6E063219DFB}" dateTime="2023-05-29T11:33:44" maxSheetId="2" userName="Татьяна А. Фоменко" r:id="rId190" minRId="987">
    <sheetIdMap count="1">
      <sheetId val="1"/>
    </sheetIdMap>
  </header>
  <header guid="{5CF4EC17-67B5-463C-A2BD-FF8F0D29F777}" dateTime="2023-05-29T11:33:56" maxSheetId="2" userName="Татьяна А. Фоменко" r:id="rId191" minRId="988" maxRId="989">
    <sheetIdMap count="1">
      <sheetId val="1"/>
    </sheetIdMap>
  </header>
  <header guid="{75AD96BD-5188-4628-A513-DB5CE89EE1D3}" dateTime="2023-05-29T11:34:06" maxSheetId="2" userName="Татьяна А. Фоменко" r:id="rId192" minRId="990">
    <sheetIdMap count="1">
      <sheetId val="1"/>
    </sheetIdMap>
  </header>
  <header guid="{0E6B2F59-0AEF-4E73-B726-4645131F1D07}" dateTime="2023-05-29T11:34:30" maxSheetId="2" userName="Татьяна А. Фоменко" r:id="rId193">
    <sheetIdMap count="1">
      <sheetId val="1"/>
    </sheetIdMap>
  </header>
  <header guid="{4371F1C0-ED11-4CEB-B4E9-E05BE54755F3}" dateTime="2023-05-29T11:35:52" maxSheetId="2" userName="Татьяна А. Фоменко" r:id="rId194" minRId="991" maxRId="995">
    <sheetIdMap count="1">
      <sheetId val="1"/>
    </sheetIdMap>
  </header>
  <header guid="{53D7D73A-2D85-49DE-A8B2-A5C09B580E3A}" dateTime="2023-05-29T11:36:10" maxSheetId="2" userName="Татьяна А. Фоменко" r:id="rId195" minRId="996" maxRId="997">
    <sheetIdMap count="1">
      <sheetId val="1"/>
    </sheetIdMap>
  </header>
  <header guid="{426EE879-5E0C-4612-AC1D-DBB15573C9DD}" dateTime="2023-05-29T11:36:29" maxSheetId="2" userName="Татьяна А. Фоменко" r:id="rId196" minRId="998">
    <sheetIdMap count="1">
      <sheetId val="1"/>
    </sheetIdMap>
  </header>
  <header guid="{2943CE37-C22E-4171-B4F4-8DB259CF2414}" dateTime="2023-05-29T11:56:23" maxSheetId="2" userName="Татьяна А. Фоменко" r:id="rId197">
    <sheetIdMap count="1">
      <sheetId val="1"/>
    </sheetIdMap>
  </header>
  <header guid="{82E4BCE9-90D1-4CA3-B9B3-B2F468F2740A}" dateTime="2023-05-29T11:58:10" maxSheetId="2" userName="Татьяна А. Фоменко" r:id="rId198" minRId="1001">
    <sheetIdMap count="1">
      <sheetId val="1"/>
    </sheetIdMap>
  </header>
  <header guid="{227295C6-A06B-404D-8858-21D5E9ABD98B}" dateTime="2023-05-29T11:58:26" maxSheetId="2" userName="Татьяна А. Фоменко" r:id="rId199">
    <sheetIdMap count="1">
      <sheetId val="1"/>
    </sheetIdMap>
  </header>
  <header guid="{033169E1-017D-440B-841A-46FE98E759C2}" dateTime="2023-05-29T11:59:03" maxSheetId="2" userName="Татьяна А. Фоменко" r:id="rId200" minRId="1004">
    <sheetIdMap count="1">
      <sheetId val="1"/>
    </sheetIdMap>
  </header>
  <header guid="{6733B573-ECA5-440C-891D-01FFB510EF0F}" dateTime="2023-05-29T11:59:25" maxSheetId="2" userName="Татьяна А. Фоменко" r:id="rId201">
    <sheetIdMap count="1">
      <sheetId val="1"/>
    </sheetIdMap>
  </header>
  <header guid="{9C888BB0-6DE6-40B9-8281-321A122E79C1}" dateTime="2023-05-29T11:59:40" maxSheetId="2" userName="Татьяна А. Фоменко" r:id="rId202">
    <sheetIdMap count="1">
      <sheetId val="1"/>
    </sheetIdMap>
  </header>
  <header guid="{8AF31F7A-2FAD-4F31-871B-82316767DD9A}" dateTime="2023-05-29T12:01:23" maxSheetId="2" userName="Татьяна А. Фоменко" r:id="rId203" minRId="1009">
    <sheetIdMap count="1">
      <sheetId val="1"/>
    </sheetIdMap>
  </header>
  <header guid="{3CC52E7E-25FC-4263-B6A2-A4B3D44CB34F}" dateTime="2023-05-29T12:04:52" maxSheetId="2" userName="Татьяна А. Фоменко" r:id="rId204" minRId="1010">
    <sheetIdMap count="1">
      <sheetId val="1"/>
    </sheetIdMap>
  </header>
  <header guid="{48DB9928-1E75-4B3B-B729-7DE7A4FBEC63}" dateTime="2023-05-29T12:14:47" maxSheetId="2" userName="Татьяна А. Фоменко" r:id="rId205">
    <sheetIdMap count="1">
      <sheetId val="1"/>
    </sheetIdMap>
  </header>
  <header guid="{96A09A5E-9E97-456A-8333-AA0CE27AF985}" dateTime="2023-05-29T12:26:51" maxSheetId="2" userName="Татьяна А. Фоменко" r:id="rId206" minRId="1015">
    <sheetIdMap count="1">
      <sheetId val="1"/>
    </sheetIdMap>
  </header>
  <header guid="{0125776D-8472-471F-8697-1F334840FED2}" dateTime="2023-05-29T12:34:47" maxSheetId="2" userName="Татьяна А. Фоменко" r:id="rId207" minRId="1016">
    <sheetIdMap count="1">
      <sheetId val="1"/>
    </sheetIdMap>
  </header>
  <header guid="{23659A61-4B6D-4323-BC9C-3F99A4AA39FD}" dateTime="2023-05-29T12:34:56" maxSheetId="2" userName="Татьяна А. Фоменко" r:id="rId208" minRId="1017">
    <sheetIdMap count="1">
      <sheetId val="1"/>
    </sheetIdMap>
  </header>
  <header guid="{02BAEDFA-EED1-4DBB-B91A-65FE09F1DDFA}" dateTime="2023-05-29T12:40:52" maxSheetId="2" userName="Татьяна А. Фоменко" r:id="rId209" minRId="1018">
    <sheetIdMap count="1">
      <sheetId val="1"/>
    </sheetIdMap>
  </header>
  <header guid="{B2378638-D13C-4998-8803-DBA20FD5A9FA}" dateTime="2023-05-29T12:41:04" maxSheetId="2" userName="Татьяна А. Фоменко" r:id="rId210" minRId="1019">
    <sheetIdMap count="1">
      <sheetId val="1"/>
    </sheetIdMap>
  </header>
  <header guid="{8034C0C6-FF1E-4D7B-BA57-84A09139C8E4}" dateTime="2023-05-29T12:44:52" maxSheetId="2" userName="Татьяна А. Фоменко" r:id="rId211">
    <sheetIdMap count="1">
      <sheetId val="1"/>
    </sheetIdMap>
  </header>
  <header guid="{20E3AA4E-F78F-4267-B0FA-81A084E85BDC}" dateTime="2023-05-29T12:59:45" maxSheetId="2" userName="Инна В. Энгель" r:id="rId212">
    <sheetIdMap count="1">
      <sheetId val="1"/>
    </sheetIdMap>
  </header>
  <header guid="{AD38685E-4AA4-46B0-BB0D-4C82066C4977}" dateTime="2023-05-29T14:14:09" maxSheetId="2" userName="Татьяна А. Фоменко" r:id="rId213">
    <sheetIdMap count="1">
      <sheetId val="1"/>
    </sheetIdMap>
  </header>
  <header guid="{62052CA1-58CF-4E65-B92D-754451996357}" dateTime="2023-05-29T14:15:04" maxSheetId="2" userName="Татьяна А. Фоменко" r:id="rId214" minRId="1029">
    <sheetIdMap count="1">
      <sheetId val="1"/>
    </sheetIdMap>
  </header>
  <header guid="{6AFB712B-B83E-4BBB-AC37-D60737855CB3}" dateTime="2023-05-29T14:25:07" maxSheetId="2" userName="Татьяна А. Фоменко" r:id="rId215" minRId="1030">
    <sheetIdMap count="1">
      <sheetId val="1"/>
    </sheetIdMap>
  </header>
  <header guid="{7FB9AD2F-FF24-4152-B0A9-BC7819FC3BE1}" dateTime="2023-05-29T14:31:40" maxSheetId="2" userName="Юлия А. Убийко" r:id="rId216" minRId="1034" maxRId="1036">
    <sheetIdMap count="1">
      <sheetId val="1"/>
    </sheetIdMap>
  </header>
  <header guid="{5C44D02F-E9B0-4ED4-98DE-6B35CFE15AA4}" dateTime="2023-05-29T14:44:35" maxSheetId="2" userName="Татьяна А. Фоменко" r:id="rId217" minRId="1037">
    <sheetIdMap count="1">
      <sheetId val="1"/>
    </sheetIdMap>
  </header>
  <header guid="{F2C9BBF0-E004-4D7A-BA0A-C3C7E87DA2FD}" dateTime="2023-05-29T14:52:03" maxSheetId="2" userName="Семен В. Филиппов" r:id="rId218" minRId="1038" maxRId="1039">
    <sheetIdMap count="1">
      <sheetId val="1"/>
    </sheetIdMap>
  </header>
  <header guid="{742C388C-E1EF-465B-BCB8-BFD221BB8183}" dateTime="2023-05-29T16:07:01" maxSheetId="2" userName="Юлия А. Убийко" r:id="rId219" minRId="1041" maxRId="1043">
    <sheetIdMap count="1">
      <sheetId val="1"/>
    </sheetIdMap>
  </header>
  <header guid="{C18CF042-FBE9-46D6-A68A-25CBFAA960DB}" dateTime="2023-05-29T16:26:08" maxSheetId="2" userName="Татьяна А. Фоменко" r:id="rId220" minRId="1044">
    <sheetIdMap count="1">
      <sheetId val="1"/>
    </sheetIdMap>
  </header>
  <header guid="{F71C00ED-990A-47E5-8BDE-45A7D37BCEC7}" dateTime="2023-05-29T16:48:41" maxSheetId="2" userName="Юлия А. Убийко" r:id="rId221" minRId="1045">
    <sheetIdMap count="1">
      <sheetId val="1"/>
    </sheetIdMap>
  </header>
  <header guid="{9621738F-B69A-4B97-A2FD-6F2501DD149E}" dateTime="2023-05-29T16:47:32" maxSheetId="2" userName="Татьяна А. Фоменко" r:id="rId222" minRId="1046">
    <sheetIdMap count="1">
      <sheetId val="1"/>
    </sheetIdMap>
  </header>
  <header guid="{49E24924-34DC-4DFD-AE25-1A3169814A6E}" dateTime="2023-05-29T16:54:57" maxSheetId="2" userName="Семен В. Филиппов" r:id="rId223" minRId="1050">
    <sheetIdMap count="1">
      <sheetId val="1"/>
    </sheetIdMap>
  </header>
  <header guid="{DA104DE3-426C-4E2A-8CA0-A5FC146310E7}" dateTime="2023-05-29T16:54:09" maxSheetId="2" userName="Юлия А. Убийко" r:id="rId224">
    <sheetIdMap count="1">
      <sheetId val="1"/>
    </sheetIdMap>
  </header>
  <header guid="{635A68F8-A29C-4E05-B940-99A0A66BEAE7}" dateTime="2023-05-29T16:53:34" maxSheetId="2" userName="Татьяна А. Фоменко" r:id="rId225">
    <sheetIdMap count="1">
      <sheetId val="1"/>
    </sheetIdMap>
  </header>
  <header guid="{BF85F497-E209-4546-A0E9-77A8DE76C995}" dateTime="2023-05-29T17:04:34" maxSheetId="2" userName="Семен В. Филиппов" r:id="rId226">
    <sheetIdMap count="1">
      <sheetId val="1"/>
    </sheetIdMap>
  </header>
  <header guid="{F8594D19-359F-424E-B756-D72C5FE25C5C}" dateTime="2023-05-29T18:23:01" maxSheetId="2" userName="Юлия А. Убийко" r:id="rId227" minRId="1059" maxRId="1060">
    <sheetIdMap count="1">
      <sheetId val="1"/>
    </sheetIdMap>
  </header>
  <header guid="{E73E3F0B-9283-48CF-B7D9-D4E24BE254DF}" dateTime="2023-05-30T10:27:31" maxSheetId="2" userName="Татьяна А. Фоменко" r:id="rId228" minRId="1061" maxRId="1064">
    <sheetIdMap count="1">
      <sheetId val="1"/>
    </sheetIdMap>
  </header>
  <header guid="{F32F0A46-38B3-4595-B215-3038ECCD4352}" dateTime="2023-05-30T10:27:59" maxSheetId="2" userName="Татьяна А. Фоменко" r:id="rId229">
    <sheetIdMap count="1">
      <sheetId val="1"/>
    </sheetIdMap>
  </header>
  <header guid="{84CE0D78-37D5-468C-94AF-DB78EA3A1D25}" dateTime="2023-05-30T10:38:14" maxSheetId="2" userName="Татьяна А. Фоменко" r:id="rId230">
    <sheetIdMap count="1">
      <sheetId val="1"/>
    </sheetIdMap>
  </header>
  <header guid="{B3FE639D-3C3F-4303-A3CA-E191CA8162D8}" dateTime="2023-05-30T10:39:22" maxSheetId="2" userName="Татьяна А. Фоменко" r:id="rId231">
    <sheetIdMap count="1">
      <sheetId val="1"/>
    </sheetIdMap>
  </header>
  <header guid="{08D88C6B-ADA8-4300-9FCE-F5D0031E4137}" dateTime="2023-05-30T10:52:21" maxSheetId="2" userName="Татьяна А. Фоменко" r:id="rId232" minRId="1077">
    <sheetIdMap count="1">
      <sheetId val="1"/>
    </sheetIdMap>
  </header>
  <header guid="{CA9D3686-3051-4F53-B2A6-7B73827361F8}" dateTime="2023-05-30T10:53:07" maxSheetId="2" userName="Татьяна А. Фоменко" r:id="rId233" minRId="1078">
    <sheetIdMap count="1">
      <sheetId val="1"/>
    </sheetIdMap>
  </header>
  <header guid="{61A163EA-9B2F-479C-AE7E-41C725ED7491}" dateTime="2023-05-30T10:59:31" maxSheetId="2" userName="Татьяна А. Фоменко" r:id="rId234" minRId="1079">
    <sheetIdMap count="1">
      <sheetId val="1"/>
    </sheetIdMap>
  </header>
  <header guid="{25CA50FE-592C-4923-BBA9-D1681CE94FFD}" dateTime="2023-05-30T11:00:06" maxSheetId="2" userName="Татьяна А. Фоменко" r:id="rId235">
    <sheetIdMap count="1">
      <sheetId val="1"/>
    </sheetIdMap>
  </header>
  <header guid="{BE616203-8D37-4B75-BB5A-A34D9EDF755B}" dateTime="2023-05-30T11:08:29" maxSheetId="2" userName="Татьяна А. Фоменко" r:id="rId236" minRId="1080" maxRId="1081">
    <sheetIdMap count="1">
      <sheetId val="1"/>
    </sheetIdMap>
  </header>
  <header guid="{1D8E0D55-238D-45F3-827D-D8312CFFD9DB}" dateTime="2023-05-30T11:08:52" maxSheetId="2" userName="Татьяна А. Фоменко" r:id="rId237" minRId="1082">
    <sheetIdMap count="1">
      <sheetId val="1"/>
    </sheetIdMap>
  </header>
  <header guid="{85F8DAB8-2481-4D26-8D72-1C64B2B954FA}" dateTime="2023-05-30T11:10:10" maxSheetId="2" userName="Татьяна А. Фоменко" r:id="rId238" minRId="1083">
    <sheetIdMap count="1">
      <sheetId val="1"/>
    </sheetIdMap>
  </header>
  <header guid="{D2C0D1BD-C132-4AAF-9481-72E69E36A189}" dateTime="2023-05-30T11:13:48" maxSheetId="2" userName="Татьяна А. Фоменко" r:id="rId239" minRId="1084">
    <sheetIdMap count="1">
      <sheetId val="1"/>
    </sheetIdMap>
  </header>
  <header guid="{33349942-719C-4897-8464-E3E36F35FC89}" dateTime="2023-05-30T11:13:53" maxSheetId="2" userName="Татьяна А. Фоменко" r:id="rId240">
    <sheetIdMap count="1">
      <sheetId val="1"/>
    </sheetIdMap>
  </header>
  <header guid="{9160E2D2-39D7-49CB-9713-AFAB5F27C71C}" dateTime="2023-05-30T11:27:37" maxSheetId="2" userName="Татьяна А. Фоменко" r:id="rId241">
    <sheetIdMap count="1">
      <sheetId val="1"/>
    </sheetIdMap>
  </header>
  <header guid="{AA27821E-6D57-4388-B9DA-534B16E945BF}" dateTime="2023-05-31T12:13:37" maxSheetId="2" userName="Татьяна М. Куприянова" r:id="rId242">
    <sheetIdMap count="1">
      <sheetId val="1"/>
    </sheetIdMap>
  </header>
  <header guid="{78E57018-FB6B-4A2B-8582-1A3AC1E16401}" dateTime="2023-05-31T14:49:17" maxSheetId="2" userName="Татьяна А. Фоменко" r:id="rId243" minRId="1086" maxRId="108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409" sheetId="1" source="A13:XFD13" destination="A37:XFD37" sourceSheetId="1">
    <rfmt sheetId="1" xfDxf="1" sqref="A37:XFD37" start="0" length="0">
      <dxf>
        <font>
          <sz val="12"/>
          <name val="Times New Roman"/>
          <scheme val="none"/>
        </font>
        <alignment horizontal="left" vertical="center" wrapText="1" readingOrder="0"/>
      </dxf>
    </rfmt>
    <rfmt sheetId="1" sqref="A37" start="0" length="0">
      <dxf>
        <alignment horizontal="general" vertical="top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7" start="0" length="0">
      <dxf>
        <numFmt numFmtId="4" formatCode="#,##0.00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" start="0" length="0">
      <dxf>
        <numFmt numFmtId="4" formatCode="#,##0.00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7" start="0" length="0">
      <dxf>
        <numFmt numFmtId="4" formatCode="#,##0.00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37">
        <f>F37+G37</f>
      </nc>
      <ndxf>
        <font>
          <b/>
          <sz val="12"/>
          <name val="Times New Roman"/>
          <scheme val="none"/>
        </font>
        <numFmt numFmtId="4" formatCode="#,##0.00"/>
        <fill>
          <patternFill patternType="solid">
            <bgColor rgb="FF00FF0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37" start="0" length="0">
      <dxf>
        <font>
          <sz val="12"/>
          <color indexed="8"/>
          <name val="Times New Roman"/>
          <scheme val="none"/>
        </font>
        <numFmt numFmtId="4" formatCode="#,##0.00"/>
        <fill>
          <patternFill patternType="solid">
            <bgColor indexed="9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7" start="0" length="0">
      <dxf>
        <font>
          <b/>
          <sz val="12"/>
          <name val="Times New Roman"/>
          <scheme val="none"/>
        </font>
        <numFmt numFmtId="30" formatCode="@"/>
        <alignment horizont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7" start="0" length="0">
      <dxf>
        <font>
          <b/>
          <sz val="12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</dxf>
    </rfmt>
    <rfmt sheetId="1" sqref="N37" start="0" length="0">
      <dxf>
        <numFmt numFmtId="4" formatCode="#,##0.00"/>
      </dxf>
    </rfmt>
  </rm>
  <rcv guid="{628CE822-C2EF-47B9-A88D-DD60521BD79B}" action="delete"/>
  <rdn rId="0" localSheetId="1" customView="1" name="Z_628CE822_C2EF_47B9_A88D_DD60521BD79B_.wvu.Rows" hidden="1" oldHidden="1">
    <formula>'крайний вариант'!$20:$32,'крайний вариант'!$39:$72,'крайний вариант'!$77:$83,'крайний вариант'!$88:$110,'крайний вариант'!$119:$122,'крайний вариант'!$132:$142,'крайний вариант'!$147:$149,'крайний вариант'!$154:$158,'крайний вариант'!$163:$164,'крайний вариант'!$169:$177,'крайний вариант'!$182:$185,'крайний вариант'!$190:$196,'крайний вариант'!$214:$256</formula>
    <oldFormula>'крайний вариант'!$20:$32,'крайний вариант'!$39:$72,'крайний вариант'!$77:$83,'крайний вариант'!$88:$110,'крайний вариант'!$119:$122,'крайний вариант'!$132:$142,'крайний вариант'!$147:$149,'крайний вариант'!$154:$158,'крайний вариант'!$163:$164,'крайний вариант'!$169:$177,'крайний вариант'!$182:$185,'крайний вариант'!$190:$196,'крайний вариант'!$214:$256</oldFormula>
  </rdn>
  <rdn rId="0" localSheetId="1" customView="1" name="Z_628CE822_C2EF_47B9_A88D_DD60521BD79B_.wvu.FilterData" hidden="1" oldHidden="1">
    <formula>'крайний вариант'!$A$7:$M$147</formula>
    <oldFormula>'крайний вариант'!$A$7:$M$147</oldFormula>
  </rdn>
  <rcv guid="{628CE822-C2EF-47B9-A88D-DD60521BD79B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3" sId="1" numFmtId="4">
    <nc r="G215">
      <v>658824.17000000004</v>
    </nc>
  </rcc>
  <rcc rId="444" sId="1">
    <nc r="L215" t="inlineStr">
      <is>
        <t>0640074800</t>
      </is>
    </nc>
  </rcc>
</revisions>
</file>

<file path=xl/revisions/revisionLog1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8" sId="1" odxf="1" dxf="1">
    <oc r="A35" t="inlineStr">
      <is>
        <t>Отрицательный трансферт</t>
      </is>
    </oc>
    <nc r="A35" t="inlineStr">
      <is>
        <t>Субсидия краевому бюджету из бюджета муниципального района в соответствии статьи 17 Закона Красноярского края "О краевом бюджете на 2023 год и плановый период 2024-2025 гг."</t>
      </is>
    </nc>
    <odxf>
      <font>
        <b val="0"/>
        <i val="0"/>
        <sz val="12"/>
        <color rgb="FFFF0000"/>
        <name val="Times New Roman"/>
        <scheme val="none"/>
      </font>
      <alignment vertical="center" readingOrder="0"/>
    </odxf>
    <ndxf>
      <font>
        <b/>
        <i/>
        <sz val="12"/>
        <color rgb="FFFF0000"/>
        <name val="Times New Roman"/>
        <scheme val="none"/>
      </font>
      <alignment vertical="top" readingOrder="0"/>
    </ndxf>
  </rcc>
  <rfmt sheetId="1" sqref="A35" start="0" length="2147483647">
    <dxf>
      <font>
        <b val="0"/>
      </font>
    </dxf>
  </rfmt>
  <rfmt sheetId="1" sqref="A35" start="0" length="2147483647">
    <dxf>
      <font>
        <i val="0"/>
      </font>
    </dxf>
  </rfmt>
  <rfmt sheetId="1" sqref="A35" start="0" length="2147483647">
    <dxf>
      <font>
        <sz val="12"/>
      </font>
    </dxf>
  </rfmt>
</revisions>
</file>

<file path=xl/revisions/revisionLog1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9" sId="1">
    <oc r="A40" t="inlineStr">
      <is>
        <t>Субсидии муниципальным казенным предприятиям на покрытие убытков по основной предусмотренной уставом деятельности в рамках непрограммных расходов администрации Туруханского района</t>
      </is>
    </oc>
    <nc r="A40" t="inlineStr">
      <is>
        <t>Субсидии на возмещение недополученных доходов, связанных с производством (реализацией) товаров, выполнением работ, оказанием услуг муниципальным казенным предприятиям в рамках непрограммных расходов администрации Туруханского района</t>
      </is>
    </nc>
  </rcc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40" start="0" length="2147483647">
    <dxf>
      <font>
        <color auto="1"/>
      </font>
    </dxf>
  </rfmt>
</revisions>
</file>

<file path=xl/revisions/revisionLog1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4" sId="1">
    <nc r="L43" t="inlineStr">
      <is>
        <t>8410084400</t>
      </is>
    </nc>
  </rcc>
</revisions>
</file>

<file path=xl/revisions/revisionLog1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5" sId="1" xfDxf="1" dxf="1">
    <oc r="A43" t="inlineStr">
      <is>
        <t>Уставной капитал</t>
      </is>
    </oc>
    <nc r="A43" t="inlineStr">
      <is>
        <t xml:space="preserve">Субсидия на формирование уставного фонда муниципальным казенным предприятиям </t>
      </is>
    </nc>
    <ndxf>
      <font>
        <sz val="12"/>
        <color rgb="FFFF0000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32" start="0" length="0">
    <dxf>
      <font>
        <b/>
        <sz val="12"/>
        <name val="Times New Roman"/>
        <scheme val="none"/>
      </font>
      <fill>
        <patternFill patternType="solid">
          <bgColor theme="0"/>
        </patternFill>
      </fill>
      <alignment horizontal="center" readingOrder="0"/>
    </dxf>
  </rfmt>
  <rcc rId="858" sId="1" odxf="1" dxf="1">
    <nc r="M33" t="inlineStr">
      <is>
        <t>в ацк</t>
      </is>
    </nc>
    <odxf>
      <font>
        <b val="0"/>
        <sz val="12"/>
        <name val="Times New Roman"/>
        <scheme val="none"/>
      </font>
      <alignment horizontal="left" readingOrder="0"/>
    </odxf>
    <ndxf>
      <font>
        <b/>
        <sz val="12"/>
        <name val="Times New Roman"/>
        <scheme val="none"/>
      </font>
      <alignment horizontal="center" readingOrder="0"/>
    </ndxf>
  </rcc>
  <rcc rId="859" sId="1" odxf="1" dxf="1">
    <nc r="M34" t="inlineStr">
      <is>
        <t>в ацк</t>
      </is>
    </nc>
    <odxf>
      <font>
        <b val="0"/>
        <sz val="12"/>
        <name val="Times New Roman"/>
        <scheme val="none"/>
      </font>
      <alignment horizontal="left" readingOrder="0"/>
    </odxf>
    <ndxf>
      <font>
        <b/>
        <sz val="12"/>
        <name val="Times New Roman"/>
        <scheme val="none"/>
      </font>
      <alignment horizontal="center" readingOrder="0"/>
    </ndxf>
  </rcc>
  <rcc rId="860" sId="1" odxf="1" dxf="1">
    <nc r="M35" t="inlineStr">
      <is>
        <t>в ацк</t>
      </is>
    </nc>
    <odxf>
      <font>
        <b val="0"/>
        <sz val="12"/>
        <name val="Times New Roman"/>
        <scheme val="none"/>
      </font>
      <alignment horizontal="left" readingOrder="0"/>
    </odxf>
    <ndxf>
      <font>
        <b/>
        <sz val="12"/>
        <name val="Times New Roman"/>
        <scheme val="none"/>
      </font>
      <alignment horizontal="center" readingOrder="0"/>
    </ndxf>
  </rcc>
  <rfmt sheetId="1" sqref="M36" start="0" length="0">
    <dxf>
      <fill>
        <patternFill patternType="solid">
          <bgColor theme="0"/>
        </patternFill>
      </fill>
      <alignment horizontal="center" readingOrder="0"/>
    </dxf>
  </rfmt>
  <rfmt sheetId="1" sqref="M37" start="0" length="0">
    <dxf>
      <font>
        <b/>
        <sz val="12"/>
        <name val="Times New Roman"/>
        <scheme val="none"/>
      </font>
      <fill>
        <patternFill patternType="solid">
          <bgColor theme="0"/>
        </patternFill>
      </fill>
      <alignment horizontal="center" readingOrder="0"/>
    </dxf>
  </rfmt>
  <rcc rId="861" sId="1">
    <oc r="A137" t="inlineStr">
      <is>
        <t>Задолженность  перед ООО "Туруханская энергетическая компания" за фактически оказанные коммунальные услуги в отношении выморочного имущества</t>
      </is>
    </oc>
    <nc r="A137" t="inlineStr">
      <is>
        <t>Задолженность  перед ООО "Туруханская энергетическая компания" за фактически оказанные коммунальные услуги в отношении выморочного имущества (240 по решениям суда)</t>
      </is>
    </nc>
  </rcc>
</revisions>
</file>

<file path=xl/revisions/revisionLog1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2" sId="1">
    <oc r="A80" t="inlineStr">
      <is>
    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</t>
      </is>
    </oc>
    <nc r="A80" t="inlineStr">
      <is>
    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 (установка штакетного забора в с.Верещагино, п.Келлог, п.Бахта, д. Сургутиха, с.Бакланиха, д. Старотуруханск, с. Фарково, д. Горошиха)</t>
      </is>
    </nc>
  </rcc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5" sId="1">
    <oc r="A80" t="inlineStr">
      <is>
    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 (установка штакетного забора в с.Верещагино, п.Келлог, п.Бахта, д. Сургутиха, с.Бакланиха, д. Старотуруханск, с. Фарково, д. Горошиха)</t>
      </is>
    </oc>
    <nc r="A80" t="inlineStr">
      <is>
    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 (с.Верещагино, п.Келлог, п.Бахта, д. Сургутиха)</t>
      </is>
    </nc>
  </rcc>
</revisions>
</file>

<file path=xl/revisions/revisionLog1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5" sId="1" xfDxf="1" s="1" dxf="1">
    <nc r="A215" t="inlineStr">
      <is>
        <t>Восстановление целевых остатков в районный бюджет код дохода 219 ( осуществление дорожной деятельности )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6" formatCode="?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cv guid="{678A9D6A-CD2F-4FC5-ADAB-B9CA298D42A2}" action="delete"/>
  <rdn rId="0" localSheetId="1" customView="1" name="Z_678A9D6A_CD2F_4FC5_ADAB_B9CA298D42A2_.wvu.FilterData" hidden="1" oldHidden="1">
    <formula>'крайний вариант'!$A$7:$M$146</formula>
    <oldFormula>'крайний вариант'!$A$7:$M$146</oldFormula>
  </rdn>
  <rcv guid="{678A9D6A-CD2F-4FC5-ADAB-B9CA298D42A2}" action="add"/>
</revisions>
</file>

<file path=xl/revisions/revisionLog1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8" sId="1">
    <oc r="A138" t="inlineStr">
      <is>
        <t>Приобретение и установка пластиковых окон в количестве 33шт. в муниципальные квартиры(согласно заявлений от жильцов)</t>
      </is>
    </oc>
    <nc r="A138" t="inlineStr">
      <is>
        <t>Приобретение и установка пластиковых окон в количестве 33шт. в муниципальные квартиры(согласно заявлений от жильцов) (240 Сбалансированность)</t>
      </is>
    </nc>
  </rcc>
  <rcc rId="869" sId="1">
    <oc r="A139" t="inlineStr">
      <is>
        <t>Ремонт муниципальных квартир (пустующих: ул.Зеленая 2 кв.9; ул.Лесная 44 кв.14; ул.Кирова 90В кв.8)</t>
      </is>
    </oc>
    <nc r="A139" t="inlineStr">
      <is>
        <t>Ремонт муниципальных квартир (пустующих: ул.Зеленая 2 кв.9; ул.Лесная 44 кв.14; ул.Кирова 90В кв.8) (240 Сбалансированность)</t>
      </is>
    </nc>
  </rcc>
  <rcc rId="870" sId="1">
    <oc r="A141" t="inlineStr">
      <is>
        <t>Индексация на 6,3% (МРОТ с 01.01.2023, Указы Президента с 01.01.2023, прочие с 01.07.2023)</t>
      </is>
    </oc>
    <nc r="A141" t="inlineStr">
      <is>
        <t>Индексация на 6,3% (МРОТ с 01.01.2023, Указы Президента с 01.01.2023, прочие с 01.07.2023) (240 Сбалансированность)</t>
      </is>
    </nc>
  </rcc>
  <rcc rId="871" sId="1" odxf="1" dxf="1">
    <oc r="A152" t="inlineStr">
      <is>
        <t>Инвентаризация кладбища</t>
      </is>
    </oc>
    <nc r="A152" t="inlineStr">
      <is>
        <t>Инвентаризация кладбища (240 Сбалансированность)</t>
      </is>
    </nc>
    <odxf>
      <font>
        <sz val="12"/>
        <name val="Times New Roman"/>
        <scheme val="none"/>
      </font>
    </odxf>
    <ndxf>
      <font>
        <sz val="12"/>
        <name val="Times New Roman"/>
        <scheme val="none"/>
      </font>
    </ndxf>
  </rcc>
  <rcc rId="872" sId="1">
    <oc r="A153" t="inlineStr">
      <is>
        <t>Индексация на 6,3% (МРОТ с 01.01.2023, Указы Президента с 01.01.2023, прочие с 01.07.2023)</t>
      </is>
    </oc>
    <nc r="A153" t="inlineStr">
      <is>
        <t>Индексация на 6,3% (МРОТ с 01.01.2023, Указы Президента с 01.01.2023, прочие с 01.07.2023) (240 Сбалансированность)</t>
      </is>
    </nc>
  </rcc>
  <rcc rId="873" sId="1">
    <oc r="A159" t="inlineStr">
      <is>
        <t>Ремонт дороги ул. Школьная (участок 100 метров)</t>
      </is>
    </oc>
    <nc r="A159" t="inlineStr">
      <is>
        <t>Ремонт дороги ул. Школьная (участок 100 метров) (КВСР 247)</t>
      </is>
    </nc>
  </rcc>
  <rcc rId="874" sId="1">
    <oc r="A160" t="inlineStr">
      <is>
        <t>Индексация на 6,3% (МРОТ с 01.01.2023, Указы Президента с 01.01.2023, прочие с 01.07.2023)</t>
      </is>
    </oc>
    <nc r="A160" t="inlineStr">
      <is>
        <t>Индексация на 6,3% (МРОТ с 01.01.2023, Указы Президента с 01.01.2023, прочие с 01.07.2023) (240 Сбалансированность)</t>
      </is>
    </nc>
  </rcc>
  <rcc rId="875" sId="1">
    <oc r="A140" t="inlineStr">
      <is>
        <t>Расходы перед ООО  "ТуруханскЭнергоком" за отопление в пустующих жилых помещениях(включая аварийный дом по ул. Лесная 47)</t>
      </is>
    </oc>
    <nc r="A140" t="inlineStr">
      <is>
        <t>Расходы перед ООО  "ТуруханскЭнергоком" за отопление в пустующих жилых помещениях(включая аварийный дом по ул. Лесная 47) (КВСР 241 )</t>
      </is>
    </nc>
  </rcc>
  <rcc rId="876" sId="1">
    <oc r="A168" t="inlineStr">
      <is>
        <t>Оплата коммунальных услуг (В связи с принятием на баланс помещения школы)</t>
      </is>
    </oc>
    <nc r="A168" t="inlineStr">
      <is>
        <t>Оплата коммунальных услуг (В связи с принятием на баланс помещения школы) (240 Сбалансированность)</t>
      </is>
    </nc>
  </rcc>
  <rcc rId="877" sId="1">
    <oc r="A169" t="inlineStr">
      <is>
        <t>Инвентаризация кладбища</t>
      </is>
    </oc>
    <nc r="A169" t="inlineStr">
      <is>
        <t>Инвентаризация кладбища (240 Сбалансированность)</t>
      </is>
    </nc>
  </rcc>
  <rcc rId="878" sId="1">
    <oc r="A170" t="inlineStr">
      <is>
        <t>Приобретение оргтехники</t>
      </is>
    </oc>
    <nc r="A170" t="inlineStr">
      <is>
        <t>Приобретение оргтехники (240 Сбалансированность)</t>
      </is>
    </nc>
  </rcc>
  <rcc rId="879" sId="1">
    <oc r="A174" t="inlineStr">
      <is>
        <t>Субсидии муниципальным казенным предприятиям на покрытие убытков по основной предусмотренной уставом деятельности в рамках непрограммных расходов администрации Туруханского района</t>
      </is>
    </oc>
    <nc r="A174" t="inlineStr">
      <is>
        <t>Субсидии муниципальным казенным предприятиям на покрытие убытков по основной предусмотренной уставом деятельности в рамках непрограммных расходов администрации Туруханского района (КВСР 241)</t>
      </is>
    </nc>
  </rcc>
  <rcc rId="880" sId="1">
    <oc r="A175" t="inlineStr">
      <is>
        <t>Индексация на 6,3% (МРОТ с 01.01.2023, Указы Президента с 01.01.2023, прочие с 01.07.2023)</t>
      </is>
    </oc>
    <nc r="A175" t="inlineStr">
      <is>
        <t>Индексация на 6,3% (МРОТ с 01.01.2023, Указы Президента с 01.01.2023, прочие с 01.07.2023) (240 Сбалансированность)</t>
      </is>
    </nc>
  </rcc>
  <rcc rId="881" sId="1">
    <oc r="A176" t="inlineStr">
      <is>
        <t xml:space="preserve">Расходы за поставленные коммунальные ресурсы на отопление жилищного фонда поселения за май-декабрь 2023г </t>
      </is>
    </oc>
    <nc r="A176" t="inlineStr">
      <is>
        <t>Расходы за поставленные коммунальные ресурсы на отопление жилищного фонда поселения за май-декабрь 2023г (КВСР 241)</t>
      </is>
    </nc>
  </rcc>
  <rcc rId="882" sId="1">
    <oc r="A177" t="inlineStr">
      <is>
        <t>Расходы на оплату поставки оборудование и товарно-материальных ценностей для организации поселковых мероприятий</t>
      </is>
    </oc>
    <nc r="A177" t="inlineStr">
      <is>
        <t>Расходы на оплату поставки оборудование и товарно-материальных ценностей для организации поселковых мероприятий (240 Сбалансированность)</t>
      </is>
    </nc>
  </rcc>
  <rcc rId="883" sId="1">
    <oc r="A178" t="inlineStr">
      <is>
        <t>Расходы поставку монтаж ж/б опор ул. Шадрина (35 шт.)</t>
      </is>
    </oc>
    <nc r="A178" t="inlineStr">
      <is>
        <t>Расходы поставку монтаж ж/б опор ул. Шадрина (35 шт.) (240 Сбалансированность)</t>
      </is>
    </nc>
  </rcc>
  <rcc rId="884" sId="1">
    <oc r="A179" t="inlineStr">
      <is>
        <t>Компенсация (возмещение) части затрат расходов по организации деятельности автошколы на территории с. Туруханск в рамках оказания экономической поддержки  социально ориентированным некоммерческим организациям</t>
      </is>
    </oc>
    <nc r="A179" t="inlineStr">
      <is>
        <t>Компенсация (возмещение) части затрат расходов по организации деятельности автошколы на территории с. Туруханск в рамках оказания экономической поддержки  социально ориентированным некоммерческим организациям (240 Сбалансированность)</t>
      </is>
    </nc>
  </rcc>
  <rcc rId="885" sId="1">
    <oc r="A180" t="inlineStr">
      <is>
        <t>Расходы по разработке проектной документации на проведение работ по сохранению культурного наследия (Мемориал Победы)</t>
      </is>
    </oc>
    <nc r="A180" t="inlineStr">
      <is>
        <t>Расходы по разработке проектной документации на проведение работ по сохранению культурного наследия (Мемориал Победы) (240 Сбалансированность)</t>
      </is>
    </nc>
  </rcc>
  <rcc rId="886" sId="1">
    <oc r="A182" t="inlineStr">
      <is>
        <t>Расходы по проведению инвентаризации муниципальных кладбищ с. Туруханск и д.Селиваниха</t>
      </is>
    </oc>
    <nc r="A182" t="inlineStr">
      <is>
        <t>Расходы по проведению инвентаризации муниципальных кладбищ с. Туруханск и д.Селиваниха (240 Сбалансированность)</t>
      </is>
    </nc>
  </rcc>
  <rcc rId="887" sId="1">
    <oc r="A181" t="inlineStr">
      <is>
        <t>Расходы по проведению оценки выкупной стоимости квартир подлежащих сносу</t>
      </is>
    </oc>
    <nc r="A181" t="inlineStr">
      <is>
        <t>Расходы по проведению оценки выкупной стоимости квартир подлежащих сносу (240 Сбалансированность)</t>
      </is>
    </nc>
  </rcc>
  <rcc rId="888" sId="1">
    <oc r="A183" t="inlineStr">
      <is>
        <t>Выкуп жилья у собственников</t>
      </is>
    </oc>
    <nc r="A183" t="inlineStr">
      <is>
        <t>Выкуп жилья у собственников (КВСР 241)</t>
      </is>
    </nc>
  </rcc>
  <rcc rId="889" sId="1">
    <oc r="A193" t="inlineStr">
      <is>
        <t>Индексация на 6,3% (МРОТ с 01.01.2023, Указы Президента с 01.01.2023, прочие с 01.07.2023)</t>
      </is>
    </oc>
    <nc r="A193" t="inlineStr">
      <is>
        <t>Индексация на 6,3% (МРОТ с 01.01.2023, Указы Президента с 01.01.2023, прочие с 01.07.2023) (240 Сбалансированность)</t>
      </is>
    </nc>
  </rcc>
  <rcc rId="890" sId="1">
    <oc r="A201" t="inlineStr">
      <is>
        <t>Проведении выборов депутатов Игарского городского Совета депутатов</t>
      </is>
    </oc>
    <nc r="A201" t="inlineStr">
      <is>
        <t>Проведении выборов депутатов Игарского городского Совета депутатов (240 Сбалансированность)</t>
      </is>
    </nc>
  </rcc>
  <rcc rId="891" sId="1">
    <oc r="A203" t="inlineStr">
      <is>
        <t>Индексация на 6,3% (МРОТ с 01.01.2023, Указы Президента с 01.01.2023, прочие с 01.07.2023)</t>
      </is>
    </oc>
    <nc r="A203" t="inlineStr">
      <is>
        <t>Индексация на 6,3% (МРОТ с 01.01.2023, Указы Президента с 01.01.2023, прочие с 01.07.2023) (240 Сбалансированность)</t>
      </is>
    </nc>
  </rcc>
  <rcc rId="892" sId="1">
    <oc r="A202" t="inlineStr">
      <is>
        <t>Иные межбюджетные трансферты на обеспечение переселения граждан из аварийного жилищного фонда  в рамках подпрограммы "Переселение граждан из аварийного жилищного фонда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</t>
      </is>
    </oc>
    <nc r="A202" t="inlineStr">
      <is>
        <t>Иные межбюджетные трансферты на обеспечение переселения граждан из аварийного жилищного фонда  в рамках подпрограммы "Переселение граждан из аварийного жилищного фонда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 (КВСР 241)</t>
      </is>
    </nc>
  </rcc>
  <rcc rId="893" sId="1">
    <oc r="A204" t="inlineStr">
      <is>
        <t>Увековечение памяти о ветеранах Великой Отечественной войны, захороненных на территории Туруханского района, устройство отдельных элементов памяти (обелиски, стенды)</t>
      </is>
    </oc>
    <nc r="A204" t="inlineStr">
      <is>
        <t>Увековечение памяти о ветеранах Великой Отечественной войны, захороненных на территории Туруханского района, устройство отдельных элементов памяти (обелиски, стенды) (КВСР 247)</t>
      </is>
    </nc>
  </rcc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80" start="0" length="2147483647">
    <dxf>
      <font>
        <color auto="1"/>
      </font>
    </dxf>
  </rfmt>
</revisions>
</file>

<file path=xl/revisions/revisionLog1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4" sId="1">
    <oc r="A81" t="inlineStr">
      <is>
    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</t>
      </is>
    </oc>
    <nc r="A81" t="inlineStr">
      <is>
    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 (п. Бахта, д. Старотуруханск, с.Фарково)</t>
      </is>
    </nc>
  </rcc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81" start="0" length="2147483647">
    <dxf>
      <font>
        <color auto="1"/>
      </font>
    </dxf>
  </rfmt>
</revisions>
</file>

<file path=xl/revisions/revisionLog1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7" sId="1">
    <oc r="A84" t="inlineStr">
      <is>
    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</t>
      </is>
    </oc>
    <nc r="A84" t="inlineStr">
      <is>
    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 (п.Бахта, п.Курейка, д.Сургутиха, с.Верещагино, с. Бакланиха, д.Горошиха, д. Канготово)</t>
      </is>
    </nc>
  </rcc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84" start="0" length="2147483647">
    <dxf>
      <font>
        <color auto="1"/>
      </font>
    </dxf>
  </rfmt>
</revisions>
</file>

<file path=xl/revisions/revisionLog1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0" sId="1">
    <oc r="A85" t="inlineStr">
      <is>
    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</t>
      </is>
    </oc>
    <nc r="A85" t="inlineStr">
      <is>
    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 (дополнительные средства для разработки и утверждения аэронавигационных паспортов на посадочные площадки  расположенные в 12 населенных пунктах Туруханского района)</t>
      </is>
    </nc>
  </rcc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85" start="0" length="2147483647">
    <dxf>
      <font>
        <color auto="1"/>
      </font>
    </dxf>
  </rfmt>
</revisions>
</file>

<file path=xl/revisions/revisionLog1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5" sId="1">
    <nc r="L123" t="inlineStr">
      <is>
        <t>0610080610</t>
      </is>
    </nc>
  </rcc>
  <rcc rId="906" sId="1">
    <nc r="L122" t="inlineStr">
      <is>
        <t>0620080610</t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7" sId="1">
    <nc r="L111" t="inlineStr">
      <is>
        <t>0640074800</t>
      </is>
    </nc>
  </rcc>
  <rcv guid="{F1EA1655-D6DE-4489-A709-6FDA0CED3DCA}" action="delete"/>
  <rcv guid="{F1EA1655-D6DE-4489-A709-6FDA0CED3DCA}" action="add"/>
  <rdn rId="0" localSheetId="1" customView="1" name="Z_F1EA1655_D6DE_4489_A709_6FDA0CED3DCA_.wvu.PrintArea" hidden="1" oldHidden="1">
    <formula>'крайний вариант'!$A$1:$L$280</formula>
    <oldFormula>'крайний вариант'!$A$1:$L$280</oldFormula>
  </rdn>
  <rdn rId="0" localSheetId="1" customView="1" name="Z_F1EA1655_D6DE_4489_A709_6FDA0CED3DCA_.wvu.Rows" hidden="1" oldHidden="1">
    <formula>'крайний вариант'!$14:$31,'крайний вариант'!$37:$71,'крайний вариант'!$101:$108</formula>
    <oldFormula>'крайний вариант'!$14:$31,'крайний вариант'!$37:$71,'крайний вариант'!$101:$108</oldFormula>
  </rdn>
  <rdn rId="0" localSheetId="1" customView="1" name="Z_F1EA1655_D6DE_4489_A709_6FDA0CED3DCA_.wvu.FilterData" hidden="1" oldHidden="1">
    <formula>'крайний вариант'!$A$7:$M$146</formula>
    <oldFormula>'крайний вариант'!$A$7:$M$146</oldFormula>
  </rdn>
  <rcv guid="{F1EA1655-D6DE-4489-A709-6FDA0CED3DCA}" action="add"/>
</revisions>
</file>

<file path=xl/revisions/revisionLog1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7" sId="1">
    <oc r="A123" t="inlineStr">
      <is>
        <t>Обеспечение деятельности (оказание услуг) подведомственных учреждений, МКУК "Библиотека г. Игарки"</t>
      </is>
    </oc>
    <nc r="A123" t="inlineStr">
      <is>
        <t>Обеспечение деятельности (оказание услуг) подведомственных учреждений, МКУК "Библиотека г. Игарки" (изготовление печатной версии книги Гапеенко В.А. "Будем жить", 1000 экземпляров)</t>
      </is>
    </nc>
  </rcc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23" start="0" length="2147483647">
    <dxf>
      <font>
        <color auto="1"/>
      </font>
    </dxf>
  </rfmt>
</revisions>
</file>

<file path=xl/revisions/revisionLog1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0" sId="1" odxf="1" dxf="1">
    <nc r="M201" t="inlineStr">
      <is>
        <t>в ацк</t>
      </is>
    </nc>
    <odxf>
      <alignment horizontal="left" readingOrder="0"/>
    </odxf>
    <ndxf>
      <alignment horizontal="center" readingOrder="0"/>
    </ndxf>
  </rcc>
  <rcc rId="911" sId="1" odxf="1" dxf="1">
    <nc r="M203" t="inlineStr">
      <is>
        <t>в ацк</t>
      </is>
    </nc>
    <odxf>
      <alignment horizontal="left" readingOrder="0"/>
    </odxf>
    <ndxf>
      <alignment horizontal="center" readingOrder="0"/>
    </ndxf>
  </rcc>
  <rcc rId="912" sId="1" odxf="1" dxf="1">
    <nc r="M175" t="inlineStr">
      <is>
        <t>в ацк</t>
      </is>
    </nc>
    <odxf>
      <alignment horizontal="left" readingOrder="0"/>
    </odxf>
    <ndxf>
      <alignment horizontal="center" readingOrder="0"/>
    </ndxf>
  </rcc>
  <rcc rId="913" sId="1" odxf="1" dxf="1">
    <nc r="M178" t="inlineStr">
      <is>
        <t>в ацк</t>
      </is>
    </nc>
    <odxf>
      <alignment horizontal="left" readingOrder="0"/>
    </odxf>
    <ndxf>
      <alignment horizontal="center" readingOrder="0"/>
    </ndxf>
  </rcc>
  <rcc rId="914" sId="1" odxf="1" dxf="1">
    <nc r="M179" t="inlineStr">
      <is>
        <t>в ацк</t>
      </is>
    </nc>
    <odxf>
      <alignment horizontal="left" readingOrder="0"/>
    </odxf>
    <ndxf>
      <alignment horizontal="center" readingOrder="0"/>
    </ndxf>
  </rcc>
  <rcc rId="915" sId="1" odxf="1" dxf="1">
    <nc r="M180" t="inlineStr">
      <is>
        <t>в ацк</t>
      </is>
    </nc>
    <odxf>
      <alignment horizontal="left" readingOrder="0"/>
    </odxf>
    <ndxf>
      <alignment horizontal="center" readingOrder="0"/>
    </ndxf>
  </rcc>
  <rcc rId="916" sId="1" odxf="1" dxf="1">
    <nc r="M181" t="inlineStr">
      <is>
        <t>в ацк</t>
      </is>
    </nc>
    <odxf>
      <alignment horizontal="left" readingOrder="0"/>
    </odxf>
    <ndxf>
      <alignment horizontal="center" readingOrder="0"/>
    </ndxf>
  </rcc>
  <rcc rId="917" sId="1" odxf="1" dxf="1">
    <nc r="M182" t="inlineStr">
      <is>
        <t>в ацк</t>
      </is>
    </nc>
    <odxf>
      <alignment horizontal="left" readingOrder="0"/>
    </odxf>
    <ndxf>
      <alignment horizontal="center" readingOrder="0"/>
    </ndxf>
  </rcc>
  <rcc rId="918" sId="1" odxf="1" dxf="1">
    <nc r="M168" t="inlineStr">
      <is>
        <t>в ацк</t>
      </is>
    </nc>
    <odxf>
      <alignment horizontal="left" readingOrder="0"/>
    </odxf>
    <ndxf>
      <alignment horizontal="center" readingOrder="0"/>
    </ndxf>
  </rcc>
  <rcc rId="919" sId="1" odxf="1" dxf="1">
    <nc r="M169" t="inlineStr">
      <is>
        <t>в ацк</t>
      </is>
    </nc>
    <odxf>
      <alignment horizontal="left" readingOrder="0"/>
    </odxf>
    <ndxf>
      <alignment horizontal="center" readingOrder="0"/>
    </ndxf>
  </rcc>
  <rcc rId="920" sId="1" odxf="1" dxf="1">
    <nc r="M170" t="inlineStr">
      <is>
        <t>в ацк</t>
      </is>
    </nc>
    <odxf>
      <alignment horizontal="left" readingOrder="0"/>
    </odxf>
    <ndxf>
      <alignment horizontal="center" readingOrder="0"/>
    </ndxf>
  </rcc>
  <rcc rId="921" sId="1" odxf="1" dxf="1">
    <nc r="M171" t="inlineStr">
      <is>
        <t>в ацк</t>
      </is>
    </nc>
    <odxf>
      <alignment horizontal="left" readingOrder="0"/>
    </odxf>
    <ndxf>
      <alignment horizontal="center" readingOrder="0"/>
    </ndxf>
  </rcc>
  <rcc rId="922" sId="1" odxf="1" dxf="1">
    <nc r="M160" t="inlineStr">
      <is>
        <t>в ацк</t>
      </is>
    </nc>
    <odxf>
      <alignment horizontal="left" readingOrder="0"/>
    </odxf>
    <ndxf>
      <alignment horizontal="center" readingOrder="0"/>
    </ndxf>
  </rcc>
  <rcc rId="923" sId="1" odxf="1" dxf="1">
    <nc r="M152" t="inlineStr">
      <is>
        <t>в ацк</t>
      </is>
    </nc>
    <odxf>
      <alignment horizontal="left" readingOrder="0"/>
    </odxf>
    <ndxf>
      <alignment horizontal="center" readingOrder="0"/>
    </ndxf>
  </rcc>
  <rcc rId="924" sId="1" odxf="1" dxf="1">
    <nc r="M153" t="inlineStr">
      <is>
        <t>в ацк</t>
      </is>
    </nc>
    <odxf>
      <alignment horizontal="left" readingOrder="0"/>
    </odxf>
    <ndxf>
      <alignment horizontal="center" readingOrder="0"/>
    </ndxf>
  </rcc>
  <rcc rId="925" sId="1" odxf="1" dxf="1">
    <nc r="M137" t="inlineStr">
      <is>
        <t>в ацк</t>
      </is>
    </nc>
    <odxf>
      <alignment horizontal="left" readingOrder="0"/>
    </odxf>
    <ndxf>
      <alignment horizontal="center" readingOrder="0"/>
    </ndxf>
  </rcc>
  <rcc rId="926" sId="1" odxf="1" dxf="1">
    <nc r="M138" t="inlineStr">
      <is>
        <t>в ацк</t>
      </is>
    </nc>
    <odxf>
      <alignment horizontal="left" readingOrder="0"/>
    </odxf>
    <ndxf>
      <alignment horizontal="center" readingOrder="0"/>
    </ndxf>
  </rcc>
  <rcc rId="927" sId="1" odxf="1" dxf="1">
    <nc r="M139" t="inlineStr">
      <is>
        <t>в ацк</t>
      </is>
    </nc>
    <odxf>
      <alignment horizontal="left" readingOrder="0"/>
    </odxf>
    <ndxf>
      <alignment horizontal="center" readingOrder="0"/>
    </ndxf>
  </rcc>
  <rcc rId="928" sId="1" odxf="1" dxf="1">
    <nc r="M141" t="inlineStr">
      <is>
        <t>в ацк</t>
      </is>
    </nc>
    <odxf>
      <alignment horizontal="left" readingOrder="0"/>
    </odxf>
    <ndxf>
      <alignment horizontal="center" readingOrder="0"/>
    </ndxf>
  </rcc>
</revisions>
</file>

<file path=xl/revisions/revisionLog1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9" sId="1" odxf="1" dxf="1">
    <nc r="M193" t="inlineStr">
      <is>
        <t>в ацк</t>
      </is>
    </nc>
    <odxf>
      <alignment horizontal="left" readingOrder="0"/>
    </odxf>
    <ndxf>
      <alignment horizontal="center" readingOrder="0"/>
    </ndxf>
  </rcc>
</revisions>
</file>

<file path=xl/revisions/revisionLog1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0" sId="1">
    <nc r="L35" t="inlineStr">
      <is>
        <t>8620084840</t>
      </is>
    </nc>
  </rcc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3" sId="1">
    <nc r="L33" t="inlineStr">
      <is>
        <t>8620084500</t>
      </is>
    </nc>
  </rcc>
</revisions>
</file>

<file path=xl/revisions/revisionLog1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4" sId="1">
    <nc r="M43" t="inlineStr">
      <is>
        <t xml:space="preserve"> в ацк</t>
      </is>
    </nc>
  </rcc>
  <rfmt sheetId="1" sqref="M43">
    <dxf>
      <alignment horizontal="center"/>
    </dxf>
  </rfmt>
  <rcc rId="935" sId="1">
    <nc r="M176" t="inlineStr">
      <is>
        <t>в ацк</t>
      </is>
    </nc>
  </rcc>
  <rfmt sheetId="1" sqref="M176">
    <dxf>
      <alignment horizontal="center"/>
    </dxf>
  </rfmt>
  <rcc rId="936" sId="1">
    <nc r="L176" t="inlineStr">
      <is>
        <t>1090082940</t>
      </is>
    </nc>
  </rcc>
  <rcc rId="937" sId="1">
    <nc r="L183" t="inlineStr">
      <is>
        <t>1010084350</t>
      </is>
    </nc>
  </rcc>
  <rcc rId="938" sId="1">
    <nc r="M183" t="inlineStr">
      <is>
        <t>в ацк</t>
      </is>
    </nc>
  </rcc>
  <rfmt sheetId="1" sqref="M183">
    <dxf>
      <alignment horizontal="center"/>
    </dxf>
  </rfmt>
  <rcc rId="939" sId="1">
    <nc r="L140" t="inlineStr">
      <is>
        <t>1090082940</t>
      </is>
    </nc>
  </rcc>
  <rcc rId="940" sId="1">
    <nc r="M140" t="inlineStr">
      <is>
        <t>в ацк</t>
      </is>
    </nc>
  </rcc>
  <rfmt sheetId="1" sqref="M140">
    <dxf>
      <alignment horizontal="center"/>
    </dxf>
  </rfmt>
  <rcv guid="{F16D28B9-753F-4983-9882-083BB1819B3B}" action="delete"/>
  <rdn rId="0" localSheetId="1" customView="1" name="Z_F16D28B9_753F_4983_9882_083BB1819B3B_.wvu.FilterData" hidden="1" oldHidden="1">
    <formula>'крайний вариант'!$A$7:$M$155</formula>
    <oldFormula>'крайний вариант'!$A$7:$M$155</oldFormula>
  </rdn>
  <rcv guid="{F16D28B9-753F-4983-9882-083BB1819B3B}" action="add"/>
</revisions>
</file>

<file path=xl/revisions/revisionLog1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2" sId="1">
    <oc r="A43" t="inlineStr">
      <is>
        <t xml:space="preserve">Субсидия на формирование уставного фонда муниципальным казенным предприятиям </t>
      </is>
    </oc>
    <nc r="A43" t="inlineStr">
      <is>
        <t>Субсидия на формирование уставного фонда муниципальным казенным предприятиям в рамках непрограммных расходов администрации</t>
      </is>
    </nc>
  </rcc>
</revisions>
</file>

<file path=xl/revisions/revisionLog1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3" sId="1" odxf="1" dxf="1">
    <oc r="A43" t="inlineStr">
      <is>
        <t>Субсидия на формирование уставного фонда муниципальным казенным предприятиям в рамках непрограммных расходов администрации</t>
      </is>
    </oc>
    <nc r="A43" t="inlineStr">
      <is>
        <t>Субсидия на формирование уставного фонда муниципальным казенным предприятиям в рамках непрограммных расходов администрации Туруханского района</t>
      </is>
    </nc>
    <odxf>
      <font>
        <sz val="12"/>
        <color rgb="FFFF0000"/>
        <name val="Times New Roman"/>
        <scheme val="none"/>
      </font>
      <numFmt numFmtId="0" formatCode="General"/>
      <alignment horizontal="general" vertical="top" readingOrder="0"/>
    </odxf>
    <ndxf>
      <font>
        <sz val="12"/>
        <color rgb="FFFF0000"/>
        <name val="Times New Roman"/>
        <scheme val="none"/>
      </font>
      <numFmt numFmtId="166" formatCode="?"/>
      <alignment horizontal="left" vertical="center" readingOrder="0"/>
    </ndxf>
  </rcc>
  <rfmt sheetId="1" sqref="A43" start="0" length="2147483647">
    <dxf>
      <font>
        <sz val="12"/>
      </font>
    </dxf>
  </rfmt>
</revisions>
</file>

<file path=xl/revisions/revisionLog1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1" sId="1">
    <oc r="A215" t="inlineStr">
      <is>
        <t>Восстановление целевых остатков в районный бюджет код дохода 219 ( осуществление дорожной деятельности )</t>
      </is>
    </oc>
    <nc r="A215" t="inlineStr">
      <is>
        <t>Восстановление целевых остатков в районный бюджет код дохода 219 (при реализации мероприятий на организацию туристско-рекреационных зон)</t>
      </is>
    </nc>
  </rcc>
</revisions>
</file>

<file path=xl/revisions/revisionLog1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8" sId="1">
    <nc r="M204" t="inlineStr">
      <is>
        <t>в ацк</t>
      </is>
    </nc>
  </rcc>
  <rcc rId="949" sId="1" xfDxf="1" dxf="1">
    <nc r="L204" t="inlineStr">
      <is>
        <t>1510084640</t>
      </is>
    </nc>
    <ndxf>
      <font>
        <b/>
        <sz val="12"/>
        <name val="Times New Roman"/>
        <family val="1"/>
        <charset val="204"/>
      </font>
      <numFmt numFmtId="30" formatCode="@"/>
      <alignment horizontal="center" vertical="center" wrapText="1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" sqref="M204">
    <dxf>
      <alignment horizontal="right"/>
    </dxf>
  </rfmt>
  <rfmt sheetId="1" sqref="M204">
    <dxf>
      <alignment horizontal="center"/>
    </dxf>
  </rfmt>
</revisions>
</file>

<file path=xl/revisions/revisionLog1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2" sId="1">
    <oc r="A138" t="inlineStr">
      <is>
        <t>Приобретение и установка пластиковых окон в количестве 33шт. в муниципальные квартиры(согласно заявлений от жильцов) (240 Сбалансированность)</t>
      </is>
    </oc>
    <nc r="A138" t="inlineStr">
      <is>
        <t>Приобретение и установка пластиковых окон в количестве 33шт. в муниципальные квартиры (согласно заявлений от жильцов) (240 Сбалансированность)</t>
      </is>
    </nc>
  </rcc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5" sId="1">
    <oc r="A137" t="inlineStr">
      <is>
        <t>Задолженность  перед ООО "Туруханская энергетическая компания" за фактически оказанные коммунальные услуги в отношении выморочного имущества (240 по решениям суда)</t>
      </is>
    </oc>
    <nc r="A137" t="inlineStr">
      <is>
        <t>Задолженность  перед ООО "Туруханская энергетическая компания" за фактически оказанные коммунальные услуги в отношении выморочного имущества (240, по решениям суда)</t>
      </is>
    </nc>
  </rcc>
  <rcc rId="956" sId="1">
    <oc r="A138" t="inlineStr">
      <is>
        <t>Приобретение и установка пластиковых окон в количестве 33шт. в муниципальные квартиры (согласно заявлений от жильцов) (240 Сбалансированность)</t>
      </is>
    </oc>
    <nc r="A138" t="inlineStr">
      <is>
        <t>Приобретение и установка пластиковых окон в количестве 33шт. в муниципальные квартиры (согласно заявлений от жильцов) (240, Сбалансированность)</t>
      </is>
    </nc>
  </rcc>
</revisions>
</file>

<file path=xl/revisions/revisionLog1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7" sId="1">
    <oc r="A139" t="inlineStr">
      <is>
        <t>Ремонт муниципальных квартир (пустующих: ул.Зеленая 2 кв.9; ул.Лесная 44 кв.14; ул.Кирова 90В кв.8) (240 Сбалансированность)</t>
      </is>
    </oc>
    <nc r="A139" t="inlineStr">
      <is>
        <t>Ремонт муниципальных квартир (пустующих: ул.Зеленая 2 кв.9; ул.Лесная 44 кв.14; ул.Кирова 90В кв.8) (240, Сбалансированность)</t>
      </is>
    </nc>
  </rcc>
</revisions>
</file>

<file path=xl/revisions/revisionLog1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8" sId="1">
    <oc r="A141" t="inlineStr">
      <is>
        <t>Индексация на 6,3% (МРОТ с 01.01.2023, Указы Президента с 01.01.2023, прочие с 01.07.2023) (240 Сбалансированность)</t>
      </is>
    </oc>
    <nc r="A141" t="inlineStr">
      <is>
        <t>Индексация на 6,3% (МРОТ с 01.01.2023, Указы Президента с 01.01.2023, прочие с 01.07.2023) (240, Сбалансированность)</t>
      </is>
    </nc>
  </rcc>
</revisions>
</file>

<file path=xl/revisions/revisionLog1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9" sId="1">
    <oc r="A140" t="inlineStr">
      <is>
        <t>Расходы перед ООО  "ТуруханскЭнергоком" за отопление в пустующих жилых помещениях(включая аварийный дом по ул. Лесная 47) (КВСР 241 )</t>
      </is>
    </oc>
    <nc r="A140" t="inlineStr">
      <is>
        <t>Расходы перед ООО  "ТуруханскЭнергоком" за отопление в пустующих жилых помещениях(включая аварийный дом по ул. Лесная 47) (241)</t>
      </is>
    </nc>
  </rcc>
</revisions>
</file>

<file path=xl/revisions/revisionLog1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0" sId="1" odxf="1" dxf="1">
    <nc r="L137" t="inlineStr">
      <is>
        <t>9940084280</t>
      </is>
    </nc>
    <odxf>
      <font>
        <b/>
        <sz val="12"/>
        <name val="Times New Roman"/>
        <scheme val="none"/>
      </font>
      <alignment vertical="center" readingOrder="0"/>
      <border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2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/>
        <bottom style="hair">
          <color indexed="64"/>
        </bottom>
      </border>
    </ndxf>
  </rcc>
  <rfmt sheetId="1" sqref="L137">
    <dxf>
      <alignment vertical="center" readingOrder="0"/>
    </dxf>
  </rfmt>
  <rfmt sheetId="1" sqref="L137" start="0" length="2147483647">
    <dxf>
      <font>
        <sz val="12"/>
      </font>
    </dxf>
  </rfmt>
  <rfmt sheetId="1" sqref="L137" start="0" length="2147483647">
    <dxf>
      <font>
        <b/>
      </font>
    </dxf>
  </rfmt>
</revisions>
</file>

<file path=xl/revisions/revisionLog1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1" sId="1">
    <nc r="L138" t="inlineStr">
      <is>
        <t>1210081020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2" sId="1">
    <oc r="A215" t="inlineStr">
      <is>
        <t>Восстановление целевых остатков в районный бюджет код дохода 219 (при реализации мероприятий на организацию туристско-рекреационных зон)</t>
      </is>
    </oc>
    <nc r="A215" t="inlineStr">
      <is>
        <t>Восстановление целевых остатков в районный бюджет код дохода 219 (реализация мероприятий на организацию туристско-рекреационных зон)</t>
      </is>
    </nc>
  </rcc>
  <rcv guid="{678A9D6A-CD2F-4FC5-ADAB-B9CA298D42A2}" action="delete"/>
  <rdn rId="0" localSheetId="1" customView="1" name="Z_678A9D6A_CD2F_4FC5_ADAB_B9CA298D42A2_.wvu.FilterData" hidden="1" oldHidden="1">
    <formula>'крайний вариант'!$A$7:$M$146</formula>
    <oldFormula>'крайний вариант'!$A$7:$M$146</oldFormula>
  </rdn>
  <rcv guid="{678A9D6A-CD2F-4FC5-ADAB-B9CA298D42A2}" action="add"/>
</revisions>
</file>

<file path=xl/revisions/revisionLog1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2" sId="1">
    <nc r="L139" t="inlineStr">
      <is>
        <t>1210081020</t>
      </is>
    </nc>
  </rcc>
</revisions>
</file>

<file path=xl/revisions/revisionLog1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3" sId="1">
    <nc r="L141" t="inlineStr">
      <is>
        <t>1210081020</t>
      </is>
    </nc>
  </rcc>
</revisions>
</file>

<file path=xl/revisions/revisionLog1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4" sId="1">
    <oc r="A140" t="inlineStr">
      <is>
        <t>Расходы перед ООО  "ТуруханскЭнергоком" за отопление в пустующих жилых помещениях(включая аварийный дом по ул. Лесная 47) (241)</t>
      </is>
    </oc>
    <nc r="A140" t="inlineStr">
      <is>
        <t>Расходы перед ООО  "ТуруханскЭнергоком" за отопление в пустующих жилых помещениях(включая аварийный дом по ул. Лесная 47) (КВСР 241)</t>
      </is>
    </nc>
  </rcc>
</revisions>
</file>

<file path=xl/revisions/revisionLog1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5" sId="1">
    <oc r="A152" t="inlineStr">
      <is>
        <t>Инвентаризация кладбища (240 Сбалансированность)</t>
      </is>
    </oc>
    <nc r="A152" t="inlineStr">
      <is>
        <t>Инвентаризация кладбища (240, Сбалансированность)</t>
      </is>
    </nc>
  </rcc>
  <rcc rId="966" sId="1">
    <oc r="A153" t="inlineStr">
      <is>
        <t>Индексация на 6,3% (МРОТ с 01.01.2023, Указы Президента с 01.01.2023, прочие с 01.07.2023) (240 Сбалансированность)</t>
      </is>
    </oc>
    <nc r="A153" t="inlineStr">
      <is>
        <t>Индексация на 6,3% (МРОТ с 01.01.2023, Указы Президента с 01.01.2023, прочие с 01.07.2023) (240, Сбалансированность)</t>
      </is>
    </nc>
  </rcc>
</revisions>
</file>

<file path=xl/revisions/revisionLog1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7" sId="1">
    <nc r="L152" t="inlineStr">
      <is>
        <t>1210081020</t>
      </is>
    </nc>
  </rcc>
  <rcc rId="968" sId="1">
    <nc r="L153" t="inlineStr">
      <is>
        <t>1210081020</t>
      </is>
    </nc>
  </rcc>
  <rfmt sheetId="1" sqref="M159">
    <dxf>
      <alignment horizontal="center" readingOrder="0"/>
    </dxf>
  </rfmt>
</revisions>
</file>

<file path=xl/revisions/revisionLog1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9" sId="1">
    <oc r="A160" t="inlineStr">
      <is>
        <t>Индексация на 6,3% (МРОТ с 01.01.2023, Указы Президента с 01.01.2023, прочие с 01.07.2023) (240 Сбалансированность)</t>
      </is>
    </oc>
    <nc r="A160" t="inlineStr">
      <is>
        <t>Индексация на 6,3% (МРОТ с 01.01.2023, Указы Президента с 01.01.2023, прочие с 01.07.2023) (240, Сбалансированность)</t>
      </is>
    </nc>
  </rcc>
</revisions>
</file>

<file path=xl/revisions/revisionLog1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0" sId="1" odxf="1" dxf="1">
    <nc r="L160" t="inlineStr">
      <is>
        <t>1210081020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</revisions>
</file>

<file path=xl/revisions/revisionLog1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1" sId="1">
    <oc r="A171" t="inlineStr">
      <is>
        <t>Индексация на 6,3% (МРОТ с 01.01.2023, Указы Президента с 01.01.2023, прочие с 01.07.2023)</t>
      </is>
    </oc>
    <nc r="A171" t="inlineStr">
      <is>
        <t>Индексация на 6,3% (МРОТ с 01.01.2023, Указы Президента с 01.01.2023, прочие с 01.07.2023) (240 Сбалансированность)</t>
      </is>
    </nc>
  </rcc>
</revisions>
</file>

<file path=xl/revisions/revisionLog1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2" sId="1">
    <oc r="A168" t="inlineStr">
      <is>
        <t>Оплата коммунальных услуг (В связи с принятием на баланс помещения школы) (240 Сбалансированность)</t>
      </is>
    </oc>
    <nc r="A168" t="inlineStr">
      <is>
        <t>Оплата коммунальных услуг (В связи с принятием на баланс помещения школы) (240, Сбалансированность)</t>
      </is>
    </nc>
  </rcc>
  <rcc rId="973" sId="1">
    <oc r="A169" t="inlineStr">
      <is>
        <t>Инвентаризация кладбища (240 Сбалансированность)</t>
      </is>
    </oc>
    <nc r="A169" t="inlineStr">
      <is>
        <t>Инвентаризация кладбища (240, Сбалансированность)</t>
      </is>
    </nc>
  </rcc>
  <rcc rId="974" sId="1">
    <oc r="A170" t="inlineStr">
      <is>
        <t>Приобретение оргтехники (240 Сбалансированность)</t>
      </is>
    </oc>
    <nc r="A170" t="inlineStr">
      <is>
        <t>Приобретение оргтехники (240, Сбалансированность)</t>
      </is>
    </nc>
  </rcc>
  <rcc rId="975" sId="1">
    <oc r="A171" t="inlineStr">
      <is>
        <t>Индексация на 6,3% (МРОТ с 01.01.2023, Указы Президента с 01.01.2023, прочие с 01.07.2023) (240 Сбалансированность)</t>
      </is>
    </oc>
    <nc r="A171" t="inlineStr">
      <is>
        <t>Индексация на 6,3% (МРОТ с 01.01.2023, Указы Президента с 01.01.2023, прочие с 01.07.2023) (240, Сбалансированность)</t>
      </is>
    </nc>
  </rcc>
</revisions>
</file>

<file path=xl/revisions/revisionLog1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174:F183">
    <dxf>
      <alignment horizontal="center" readingOrder="0"/>
    </dxf>
  </rfmt>
  <rfmt sheetId="1" sqref="F177">
    <dxf>
      <alignment horizontal="general" readingOrder="0"/>
    </dxf>
  </rfmt>
  <rfmt sheetId="1" sqref="F177">
    <dxf>
      <alignment horizontal="center" readingOrder="0"/>
    </dxf>
  </rfmt>
  <rfmt sheetId="1" sqref="F177">
    <dxf>
      <alignment horizontal="general" readingOrder="0"/>
    </dxf>
  </rfmt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4" sId="1">
    <oc r="A35" t="inlineStr">
      <is>
    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    </is>
    </oc>
    <nc r="A35"/>
  </rcc>
  <rcc rId="455" sId="1">
    <oc r="A36" t="inlineStr">
      <is>
    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образования Красноярского края в рамках непрограммных расходов отдельных органов исполнительной власти</t>
      </is>
    </oc>
    <nc r="A36"/>
  </rcc>
  <rcc rId="456" sId="1" numFmtId="4">
    <oc r="G35">
      <v>-1304177</v>
    </oc>
    <nc r="G35"/>
  </rcc>
  <rcc rId="457" sId="1" numFmtId="4">
    <oc r="J35">
      <v>-2575200</v>
    </oc>
    <nc r="J35"/>
  </rcc>
  <rcc rId="458" sId="1" numFmtId="4">
    <oc r="K35">
      <v>-2575200</v>
    </oc>
    <nc r="K35"/>
  </rcc>
  <rcc rId="459" sId="1" numFmtId="4">
    <oc r="G36">
      <v>1304177</v>
    </oc>
    <nc r="G36"/>
  </rcc>
  <rcc rId="460" sId="1" numFmtId="4">
    <oc r="J36">
      <v>2575200</v>
    </oc>
    <nc r="J36"/>
  </rcc>
  <rcc rId="461" sId="1" numFmtId="4">
    <oc r="K36">
      <v>2575200</v>
    </oc>
    <nc r="K36"/>
  </rcc>
  <rcc rId="462" sId="1">
    <oc r="L35" t="inlineStr">
      <is>
        <t>1240076040</t>
      </is>
    </oc>
    <nc r="L35"/>
  </rcc>
  <rcc rId="463" sId="1">
    <oc r="L36" t="inlineStr">
      <is>
        <t>075011391Г0076040530</t>
      </is>
    </oc>
    <nc r="L36"/>
  </rcc>
  <rfmt sheetId="1" sqref="A36:XFD36">
    <dxf>
      <fill>
        <patternFill patternType="none">
          <bgColor auto="1"/>
        </patternFill>
      </fill>
    </dxf>
  </rfmt>
  <rcc rId="464" sId="1" odxf="1" dxf="1">
    <oc r="E36">
      <f>F36+G36+H36+I36</f>
    </oc>
    <nc r="E36">
      <f>F36+G36</f>
    </nc>
    <odxf>
      <fill>
        <patternFill patternType="none">
          <bgColor indexed="65"/>
        </patternFill>
      </fill>
    </odxf>
    <ndxf>
      <fill>
        <patternFill patternType="solid">
          <bgColor rgb="FF00FF00"/>
        </patternFill>
      </fill>
    </ndxf>
  </rcc>
  <rrc rId="465" sId="1" ref="A214:XFD214" action="deleteRow">
    <undo index="24" exp="area" ref3D="1" dr="$A$215:$XFD$257" dn="Z_628CE822_C2EF_47B9_A88D_DD60521BD79B_.wvu.Rows" sId="1"/>
    <undo index="0" exp="area" ref3D="1" dr="$H$1:$I$1048576" dn="Z_C249F1C0_5F87_4903_9107_68771F7F1656_.wvu.Cols" sId="1"/>
    <undo index="24" exp="area" ref3D="1" dr="$A$215:$XFD$257" dn="Z_F16D28B9_753F_4983_9882_083BB1819B3B_.wvu.Rows" sId="1"/>
    <undo index="2" exp="area" ref3D="1" dr="$H$1:$I$1048576" dn="Z_BCCBEA4F_0D7A_4A17_8829_58A9F53F9252_.wvu.Cols" sId="1"/>
    <undo index="1" exp="area" ref3D="1" dr="$B$1:$D$1048576" dn="Z_BCCBEA4F_0D7A_4A17_8829_58A9F53F9252_.wvu.Cols" sId="1"/>
    <undo index="10" exp="area" ref3D="1" dr="$A$223:$XFD$256" dn="Z_9D973A29_B18A_4300_8735_40F4D5040C33_.wvu.Rows" sId="1"/>
    <undo index="0" exp="area" ref3D="1" dr="$H$1:$I$1048576" dn="Z_C12ECCB3_7E0E_4612_AFEC_78E64777E49A_.wvu.Cols" sId="1"/>
    <undo index="28" exp="area" ref3D="1" dr="$A$223:$XFD$257" dn="Z_88C336E2_DEA0_4FEC_A5C4_66485F95BE03_.wvu.Rows" sId="1"/>
    <rfmt sheetId="1" xfDxf="1" sqref="A214:XFD214" start="0" length="0">
      <dxf>
        <font>
          <b/>
          <sz val="12"/>
          <name val="Times New Roman"/>
          <scheme val="none"/>
        </font>
        <fill>
          <patternFill patternType="solid">
            <bgColor rgb="FF00B0F0"/>
          </patternFill>
        </fill>
        <alignment horizontal="left" vertical="center" wrapText="1" readingOrder="0"/>
      </dxf>
    </rfmt>
    <rcc rId="0" sId="1" dxf="1">
      <nc r="A214" t="inlineStr">
        <is>
      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образования Красноярского края в рамках непрограммных расходов отдельных органов исполнительной власти</t>
        </is>
      </nc>
      <ndxf>
        <font>
          <b val="0"/>
          <sz val="12"/>
          <name val="Times New Roman"/>
          <scheme val="none"/>
        </font>
        <alignment horizontal="general" vertical="top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14" start="0" length="0">
      <dxf>
        <font>
          <b val="0"/>
          <sz val="12"/>
          <name val="Times New Roman"/>
          <scheme val="none"/>
        </font>
        <numFmt numFmtId="4" formatCode="#,##0.00"/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4" start="0" length="0">
      <dxf>
        <font>
          <b val="0"/>
          <sz val="12"/>
          <name val="Times New Roman"/>
          <scheme val="none"/>
        </font>
        <numFmt numFmtId="4" formatCode="#,##0.00"/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14" start="0" length="0">
      <dxf>
        <font>
          <b val="0"/>
          <sz val="12"/>
          <name val="Times New Roman"/>
          <scheme val="none"/>
        </font>
        <numFmt numFmtId="4" formatCode="#,##0.00"/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214">
        <f>F214+G214+H214+I214</f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14" start="0" length="0">
      <dxf>
        <font>
          <b val="0"/>
          <sz val="12"/>
          <name val="Times New Roman"/>
          <scheme val="none"/>
        </font>
        <numFmt numFmtId="4" formatCode="#,##0.00"/>
        <alignment horizontal="center"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4">
        <v>1304177</v>
      </nc>
      <ndxf>
        <font>
          <b val="0"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4" start="0" length="0">
      <dxf>
        <font>
          <b val="0"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4" start="0" length="0">
      <dxf>
        <font>
          <b val="0"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214">
        <v>2575200</v>
      </nc>
      <ndxf>
        <font>
          <b val="0"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14">
        <v>2575200</v>
      </nc>
      <ndxf>
        <font>
          <b val="0"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14" t="inlineStr">
        <is>
          <t>075011391Г0076040530</t>
        </is>
      </nc>
      <ndxf>
        <font>
          <b val="0"/>
          <sz val="8"/>
          <name val="Times New Roman"/>
          <scheme val="none"/>
        </font>
        <numFmt numFmtId="30" formatCode="@"/>
        <alignment horizontal="center" vertical="top" wrapText="0" readingOrder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M214" start="0" length="0">
      <dxf>
        <font>
          <b val="0"/>
          <sz val="8"/>
          <name val="Times New Roman"/>
          <scheme val="none"/>
        </font>
        <numFmt numFmtId="30" formatCode="@"/>
        <alignment horizontal="center" vertical="top" wrapText="0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214" start="0" length="0">
      <dxf>
        <font>
          <b val="0"/>
          <sz val="8"/>
          <name val="Times New Roman"/>
          <scheme val="none"/>
        </font>
        <numFmt numFmtId="30" formatCode="@"/>
        <alignment horizontal="center" vertical="top" wrapText="0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214" start="0" length="0">
      <dxf>
        <font>
          <b val="0"/>
          <sz val="8"/>
          <name val="Times New Roman"/>
          <scheme val="none"/>
        </font>
        <numFmt numFmtId="30" formatCode="@"/>
        <alignment horizontal="center" vertical="top" wrapText="0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214" start="0" length="0">
      <dxf>
        <font>
          <b val="0"/>
          <sz val="8"/>
          <name val="Times New Roman"/>
          <scheme val="none"/>
        </font>
        <numFmt numFmtId="30" formatCode="@"/>
        <alignment horizontal="center" vertical="top" wrapText="0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214" start="0" length="0">
      <dxf>
        <font>
          <b val="0"/>
          <sz val="8"/>
          <name val="Times New Roman"/>
          <scheme val="none"/>
        </font>
        <numFmt numFmtId="30" formatCode="@"/>
        <alignment horizontal="center" vertical="top" wrapText="0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214" start="0" length="0">
      <dxf>
        <font>
          <b val="0"/>
          <sz val="8"/>
          <name val="Times New Roman"/>
          <scheme val="none"/>
        </font>
        <numFmt numFmtId="30" formatCode="@"/>
        <alignment horizontal="center" vertical="top" wrapText="0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S214" start="0" length="0">
      <dxf>
        <font>
          <b val="0"/>
          <sz val="8"/>
          <name val="Times New Roman"/>
          <scheme val="none"/>
        </font>
        <numFmt numFmtId="30" formatCode="@"/>
        <alignment horizontal="center" vertical="top" wrapText="0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214" start="0" length="0">
      <dxf>
        <font>
          <b val="0"/>
          <sz val="8"/>
          <name val="Times New Roman"/>
          <scheme val="none"/>
        </font>
        <numFmt numFmtId="30" formatCode="@"/>
        <alignment horizontal="center" vertical="top" wrapText="0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214" start="0" length="0">
      <dxf>
        <font>
          <b val="0"/>
          <sz val="8"/>
          <name val="Times New Roman"/>
          <scheme val="none"/>
        </font>
        <numFmt numFmtId="30" formatCode="@"/>
        <alignment horizontal="center" vertical="top" wrapText="0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V214" start="0" length="0">
      <dxf>
        <font>
          <b val="0"/>
          <sz val="8"/>
          <name val="Times New Roman"/>
          <scheme val="none"/>
        </font>
        <numFmt numFmtId="30" formatCode="@"/>
        <alignment horizontal="center" vertical="top" wrapText="0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W214" start="0" length="0">
      <dxf>
        <font>
          <b val="0"/>
          <sz val="8"/>
          <name val="Times New Roman"/>
          <scheme val="none"/>
        </font>
        <numFmt numFmtId="30" formatCode="@"/>
        <alignment horizontal="center" vertical="top" wrapText="0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X214" start="0" length="0">
      <dxf>
        <font>
          <b val="0"/>
          <sz val="8"/>
          <name val="Times New Roman"/>
          <scheme val="none"/>
        </font>
        <numFmt numFmtId="30" formatCode="@"/>
        <alignment horizontal="center" vertical="top" wrapText="0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Y214" start="0" length="0">
      <dxf>
        <font>
          <b val="0"/>
          <sz val="8"/>
          <name val="Times New Roman"/>
          <scheme val="none"/>
        </font>
        <numFmt numFmtId="30" formatCode="@"/>
        <alignment horizontal="center" vertical="top" wrapText="0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Z214" start="0" length="0">
      <dxf>
        <font>
          <b val="0"/>
          <sz val="8"/>
          <name val="Times New Roman"/>
          <scheme val="none"/>
        </font>
        <numFmt numFmtId="30" formatCode="@"/>
        <alignment horizontal="center" vertical="top" wrapText="0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AA214" start="0" length="0">
      <dxf>
        <font>
          <b val="0"/>
          <sz val="8"/>
          <name val="Times New Roman"/>
          <scheme val="none"/>
        </font>
        <numFmt numFmtId="30" formatCode="@"/>
        <alignment horizontal="center" vertical="top" wrapText="0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AB214" start="0" length="0">
      <dxf>
        <font>
          <b val="0"/>
          <sz val="8"/>
          <name val="Times New Roman"/>
          <scheme val="none"/>
        </font>
        <numFmt numFmtId="30" formatCode="@"/>
        <alignment horizontal="center" vertical="top" wrapText="0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6" sId="1" ref="A211:XFD211" action="deleteRow">
    <undo index="24" exp="area" ref3D="1" dr="$A$214:$XFD$256" dn="Z_628CE822_C2EF_47B9_A88D_DD60521BD79B_.wvu.Rows" sId="1"/>
    <undo index="0" exp="area" ref3D="1" dr="$H$1:$I$1048576" dn="Z_C249F1C0_5F87_4903_9107_68771F7F1656_.wvu.Cols" sId="1"/>
    <undo index="24" exp="area" ref3D="1" dr="$A$214:$XFD$256" dn="Z_F16D28B9_753F_4983_9882_083BB1819B3B_.wvu.Rows" sId="1"/>
    <undo index="2" exp="area" ref3D="1" dr="$H$1:$I$1048576" dn="Z_BCCBEA4F_0D7A_4A17_8829_58A9F53F9252_.wvu.Cols" sId="1"/>
    <undo index="1" exp="area" ref3D="1" dr="$B$1:$D$1048576" dn="Z_BCCBEA4F_0D7A_4A17_8829_58A9F53F9252_.wvu.Cols" sId="1"/>
    <undo index="10" exp="area" ref3D="1" dr="$A$222:$XFD$255" dn="Z_9D973A29_B18A_4300_8735_40F4D5040C33_.wvu.Rows" sId="1"/>
    <undo index="0" exp="area" ref3D="1" dr="$H$1:$I$1048576" dn="Z_C12ECCB3_7E0E_4612_AFEC_78E64777E49A_.wvu.Cols" sId="1"/>
    <undo index="28" exp="area" ref3D="1" dr="$A$222:$XFD$256" dn="Z_88C336E2_DEA0_4FEC_A5C4_66485F95BE03_.wvu.Rows" sId="1"/>
    <rfmt sheetId="1" xfDxf="1" sqref="A211:XFD211" start="0" length="0">
      <dxf>
        <font>
          <sz val="12"/>
          <name val="Times New Roman"/>
          <scheme val="none"/>
        </font>
        <alignment horizontal="left" vertical="center" wrapText="1" readingOrder="0"/>
      </dxf>
    </rfmt>
    <rcc rId="0" sId="1" dxf="1">
      <nc r="A211" t="inlineStr">
        <is>
      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      </is>
      </nc>
      <ndxf>
        <alignment vertical="top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11" start="0" length="0">
      <dxf>
        <numFmt numFmtId="4" formatCode="#,##0.00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1" start="0" length="0">
      <dxf>
        <numFmt numFmtId="4" formatCode="#,##0.00"/>
        <alignment horizontal="right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11" start="0" length="0">
      <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211">
        <f>F211+G211</f>
      </nc>
      <ndxf>
        <font>
          <b/>
          <sz val="12"/>
          <name val="Times New Roman"/>
          <scheme val="none"/>
        </font>
        <numFmt numFmtId="4" formatCode="#,##0.00"/>
        <fill>
          <patternFill patternType="solid">
            <bgColor rgb="FF00FF0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11" start="0" length="0">
      <dxf>
        <numFmt numFmtId="4" formatCode="#,##0.00"/>
        <alignment horizont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1">
        <v>-1304177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1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1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211">
        <v>-2575200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11">
        <v>-2575200</v>
      </nc>
      <ndxf>
        <numFmt numFmtId="4" formatCode="#,##0.00"/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11" t="inlineStr">
        <is>
          <t>1240076040</t>
        </is>
      </nc>
      <ndxf>
        <font>
          <b/>
          <sz val="12"/>
          <name val="Times New Roman"/>
          <scheme val="none"/>
        </font>
        <numFmt numFmtId="30" formatCode="@"/>
        <alignment horizont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11" start="0" length="0">
      <dxf>
        <font>
          <b/>
          <sz val="12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</dxf>
    </rfmt>
    <rfmt sheetId="1" sqref="N211" start="0" length="0">
      <dxf>
        <numFmt numFmtId="4" formatCode="#,##0.00"/>
      </dxf>
    </rfmt>
  </rrc>
  <rcv guid="{628CE822-C2EF-47B9-A88D-DD60521BD79B}" action="delete"/>
  <rdn rId="0" localSheetId="1" customView="1" name="Z_628CE822_C2EF_47B9_A88D_DD60521BD79B_.wvu.Rows" hidden="1" oldHidden="1">
    <formula>'крайний вариант'!$19:$31,'крайний вариант'!$38:$71,'крайний вариант'!$76:$82,'крайний вариант'!$87:$109,'крайний вариант'!$118:$121,'крайний вариант'!$131:$141,'крайний вариант'!$146:$148,'крайний вариант'!$153:$157,'крайний вариант'!$162:$163,'крайний вариант'!$168:$176,'крайний вариант'!$181:$184,'крайний вариант'!$189:$195,'крайний вариант'!$213:$255</formula>
    <oldFormula>'крайний вариант'!$19:$31,'крайний вариант'!$38:$71,'крайний вариант'!$76:$82,'крайний вариант'!$87:$109,'крайний вариант'!$118:$121,'крайний вариант'!$131:$141,'крайний вариант'!$146:$148,'крайний вариант'!$153:$157,'крайний вариант'!$162:$163,'крайний вариант'!$168:$176,'крайний вариант'!$181:$184,'крайний вариант'!$189:$195,'крайний вариант'!$213:$255</oldFormula>
  </rdn>
  <rdn rId="0" localSheetId="1" customView="1" name="Z_628CE822_C2EF_47B9_A88D_DD60521BD79B_.wvu.FilterData" hidden="1" oldHidden="1">
    <formula>'крайний вариант'!$A$7:$M$146</formula>
    <oldFormula>'крайний вариант'!$A$7:$M$146</oldFormula>
  </rdn>
  <rcv guid="{628CE822-C2EF-47B9-A88D-DD60521BD79B}" action="add"/>
</revisions>
</file>

<file path=xl/revisions/revisionLog1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81">
    <dxf>
      <alignment vertical="center" readingOrder="0"/>
    </dxf>
  </rfmt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8" sId="1">
    <nc r="L168" t="inlineStr">
      <is>
        <t>1210081020</t>
      </is>
    </nc>
  </rcc>
  <rcc rId="979" sId="1" odxf="1" dxf="1">
    <nc r="L169" t="inlineStr">
      <is>
        <t>1210081020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980" sId="1" odxf="1" dxf="1">
    <nc r="L170" t="inlineStr">
      <is>
        <t>1210081020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981" sId="1">
    <nc r="L171" t="inlineStr">
      <is>
        <t>1210081020</t>
      </is>
    </nc>
  </rcc>
</revisions>
</file>

<file path=xl/revisions/revisionLog1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2" sId="1">
    <oc r="A168" t="inlineStr">
      <is>
        <t>Оплата коммунальных услуг (В связи с принятием на баланс помещения школы) (240, Сбалансированность)</t>
      </is>
    </oc>
    <nc r="A168" t="inlineStr">
      <is>
        <t>Оплата коммунальных услуг (в связи с принятием на баланс помещения школы) (240, Сбалансированность)</t>
      </is>
    </nc>
  </rcc>
</revisions>
</file>

<file path=xl/revisions/revisionLog1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3" sId="1">
    <oc r="A175" t="inlineStr">
      <is>
        <t>Индексация на 6,3% (МРОТ с 01.01.2023, Указы Президента с 01.01.2023, прочие с 01.07.2023) (240 Сбалансированность)</t>
      </is>
    </oc>
    <nc r="A175" t="inlineStr">
      <is>
        <t>Индексация на 6,3% (МРОТ с 01.01.2023, Указы Президента с 01.01.2023, прочие с 01.07.2023) (240, Сбалансированность)</t>
      </is>
    </nc>
  </rcc>
</revisions>
</file>

<file path=xl/revisions/revisionLog1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4" sId="1">
    <oc r="A177" t="inlineStr">
      <is>
        <t>Расходы на оплату поставки оборудование и товарно-материальных ценностей для организации поселковых мероприятий (240 Сбалансированность)</t>
      </is>
    </oc>
    <nc r="A177" t="inlineStr">
      <is>
        <t>Расходы на оплату поставки оборудование и товарно-материальных ценностей для организации поселковых мероприятий (240, Сбалансированность)</t>
      </is>
    </nc>
  </rcc>
  <rcc rId="985" sId="1">
    <oc r="A178" t="inlineStr">
      <is>
        <t>Расходы поставку монтаж ж/б опор ул. Шадрина (35 шт.) (240 Сбалансированность)</t>
      </is>
    </oc>
    <nc r="A178" t="inlineStr">
      <is>
        <t>Расходы поставку монтаж ж/б опор ул. Шадрина (35 шт.) (240, Сбалансированность)</t>
      </is>
    </nc>
  </rcc>
  <rcc rId="986" sId="1">
    <oc r="A179" t="inlineStr">
      <is>
        <t>Компенсация (возмещение) части затрат расходов по организации деятельности автошколы на территории с. Туруханск в рамках оказания экономической поддержки  социально ориентированным некоммерческим организациям (240 Сбалансированность)</t>
      </is>
    </oc>
    <nc r="A179" t="inlineStr">
      <is>
        <t>Компенсация (возмещение) части затрат расходов по организации деятельности автошколы на территории с. Туруханск в рамках оказания экономической поддержки  социально ориентированным некоммерческим организациям (240, Сбалансированность)</t>
      </is>
    </nc>
  </rcc>
</revisions>
</file>

<file path=xl/revisions/revisionLog1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7" sId="1">
    <oc r="A180" t="inlineStr">
      <is>
        <t>Расходы по разработке проектной документации на проведение работ по сохранению культурного наследия (Мемориал Победы) (240 Сбалансированность)</t>
      </is>
    </oc>
    <nc r="A180" t="inlineStr">
      <is>
        <t>Расходы по разработке проектной документации на проведение работ по сохранению культурного наследия (Мемориал Победы) (240, Сбалансированность)</t>
      </is>
    </nc>
  </rcc>
</revisions>
</file>

<file path=xl/revisions/revisionLog1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8" sId="1">
    <oc r="A181" t="inlineStr">
      <is>
        <t>Расходы по проведению оценки выкупной стоимости квартир подлежащих сносу (240 Сбалансированность)</t>
      </is>
    </oc>
    <nc r="A181" t="inlineStr">
      <is>
        <t>Расходы по проведению оценки выкупной стоимости квартир подлежащих сносу (240, Сбалансированность)</t>
      </is>
    </nc>
  </rcc>
  <rcc rId="989" sId="1">
    <oc r="A182" t="inlineStr">
      <is>
        <t>Расходы по проведению инвентаризации муниципальных кладбищ с. Туруханск и д.Селиваниха (240 Сбалансированность)</t>
      </is>
    </oc>
    <nc r="A182" t="inlineStr">
      <is>
        <t>Расходы по проведению инвентаризации муниципальных кладбищ с. Туруханск и д.Селиваниха (240, Сбалансированность)</t>
      </is>
    </nc>
  </rcc>
</revisions>
</file>

<file path=xl/revisions/revisionLog1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0" sId="1">
    <oc r="A193" t="inlineStr">
      <is>
        <t>Индексация на 6,3% (МРОТ с 01.01.2023, Указы Президента с 01.01.2023, прочие с 01.07.2023) (240 Сбалансированность)</t>
      </is>
    </oc>
    <nc r="A193" t="inlineStr">
      <is>
        <t>Индексация на 6,3% (МРОТ с 01.01.2023, Указы Президента с 01.01.2023, прочие с 01.07.2023) (240, Сбалансированность)</t>
      </is>
    </nc>
  </rcc>
</revisions>
</file>

<file path=xl/revisions/revisionLog1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193">
    <dxf>
      <alignment vertical="bottom" readingOrder="0"/>
    </dxf>
  </rfmt>
  <rfmt sheetId="1" sqref="F193">
    <dxf>
      <alignment vertical="center" readingOrder="0"/>
    </dxf>
  </rfmt>
  <rfmt sheetId="1" sqref="F193">
    <dxf>
      <alignment horizontal="general" readingOrder="0"/>
    </dxf>
  </rfmt>
  <rfmt sheetId="1" sqref="F193">
    <dxf>
      <alignment horizontal="center" readingOrder="0"/>
    </dxf>
  </rfmt>
  <rfmt sheetId="1" sqref="F193">
    <dxf>
      <alignment horizontal="right" readingOrder="0"/>
    </dxf>
  </rfmt>
  <rfmt sheetId="1" sqref="F193">
    <dxf>
      <alignment horizontal="center" readingOrder="0"/>
    </dxf>
  </rfmt>
  <rfmt sheetId="1" sqref="F193">
    <dxf>
      <alignment horizontal="left" readingOrder="0"/>
    </dxf>
  </rfmt>
  <rfmt sheetId="1" sqref="F193">
    <dxf>
      <alignment horizontal="general" readingOrder="0"/>
    </dxf>
  </rfmt>
  <rfmt sheetId="1" sqref="F193">
    <dxf>
      <alignment horizontal="center" readingOrder="0"/>
    </dxf>
  </rfmt>
</revisions>
</file>

<file path=xl/revisions/revisionLog1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1" sId="1">
    <nc r="L175" t="inlineStr">
      <is>
        <t>1210081020</t>
      </is>
    </nc>
  </rcc>
  <rcc rId="992" sId="1">
    <nc r="L177" t="inlineStr">
      <is>
        <t>1210081020</t>
      </is>
    </nc>
  </rcc>
  <rcc rId="993" sId="1">
    <nc r="L178" t="inlineStr">
      <is>
        <t>1210081020</t>
      </is>
    </nc>
  </rcc>
  <rcc rId="994" sId="1">
    <nc r="L179" t="inlineStr">
      <is>
        <t>1210081020</t>
      </is>
    </nc>
  </rcc>
  <rcc rId="995" sId="1">
    <nc r="L180" t="inlineStr">
      <is>
        <t>1210081020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9" sId="1">
    <nc r="M14" t="inlineStr">
      <is>
        <t>в ацк</t>
      </is>
    </nc>
  </rcc>
  <rcc rId="470" sId="1">
    <nc r="M13" t="inlineStr">
      <is>
        <t>в ацк</t>
      </is>
    </nc>
  </rcc>
  <rcc rId="471" sId="1">
    <nc r="M12" t="inlineStr">
      <is>
        <t>в ацк</t>
      </is>
    </nc>
  </rcc>
  <rcc rId="472" sId="1">
    <nc r="M11" t="inlineStr">
      <is>
        <t>в ацк</t>
      </is>
    </nc>
  </rcc>
  <rcc rId="473" sId="1">
    <oc r="M128" t="inlineStr">
      <is>
        <t>в ацк</t>
      </is>
    </oc>
    <nc r="M128"/>
  </rcc>
  <rcc rId="474" sId="1">
    <oc r="M143" t="inlineStr">
      <is>
        <t>в ацк</t>
      </is>
    </oc>
    <nc r="M143"/>
  </rcc>
  <rcc rId="475" sId="1">
    <oc r="M150" t="inlineStr">
      <is>
        <t>в ацк</t>
      </is>
    </oc>
    <nc r="M150"/>
  </rcc>
  <rcc rId="476" sId="1">
    <oc r="M159" t="inlineStr">
      <is>
        <t>в ацк</t>
      </is>
    </oc>
    <nc r="M159"/>
  </rcc>
  <rcc rId="477" sId="1">
    <oc r="M165" t="inlineStr">
      <is>
        <t>в ацк</t>
      </is>
    </oc>
    <nc r="M165"/>
  </rcc>
  <rcc rId="478" sId="1">
    <oc r="M178" t="inlineStr">
      <is>
        <t>в ацк</t>
      </is>
    </oc>
    <nc r="M178"/>
  </rcc>
  <rcc rId="479" sId="1">
    <oc r="M179" t="inlineStr">
      <is>
        <t>в ацк</t>
      </is>
    </oc>
    <nc r="M179"/>
  </rcc>
  <rcc rId="480" sId="1">
    <oc r="M186" t="inlineStr">
      <is>
        <t>в ацк</t>
      </is>
    </oc>
    <nc r="M186"/>
  </rcc>
  <rcc rId="481" sId="1">
    <oc r="M206" t="inlineStr">
      <is>
        <t>в ацк</t>
      </is>
    </oc>
    <nc r="M206"/>
  </rcc>
  <rcc rId="482" sId="1">
    <oc r="M205" t="inlineStr">
      <is>
        <t>в ацк</t>
      </is>
    </oc>
    <nc r="M205"/>
  </rcc>
  <rcv guid="{628CE822-C2EF-47B9-A88D-DD60521BD79B}" action="delete"/>
  <rdn rId="0" localSheetId="1" customView="1" name="Z_628CE822_C2EF_47B9_A88D_DD60521BD79B_.wvu.Rows" hidden="1" oldHidden="1">
    <formula>'крайний вариант'!$19:$31,'крайний вариант'!$38:$71,'крайний вариант'!$76:$82,'крайний вариант'!$87:$109,'крайний вариант'!$118:$121,'крайний вариант'!$131:$141,'крайний вариант'!$146:$148,'крайний вариант'!$153:$157,'крайний вариант'!$162:$163,'крайний вариант'!$168:$176,'крайний вариант'!$181:$184,'крайний вариант'!$189:$195,'крайний вариант'!$213:$255</formula>
    <oldFormula>'крайний вариант'!$19:$31,'крайний вариант'!$38:$71,'крайний вариант'!$76:$82,'крайний вариант'!$87:$109,'крайний вариант'!$118:$121,'крайний вариант'!$131:$141,'крайний вариант'!$146:$148,'крайний вариант'!$153:$157,'крайний вариант'!$162:$163,'крайний вариант'!$168:$176,'крайний вариант'!$181:$184,'крайний вариант'!$189:$195,'крайний вариант'!$213:$255</oldFormula>
  </rdn>
  <rdn rId="0" localSheetId="1" customView="1" name="Z_628CE822_C2EF_47B9_A88D_DD60521BD79B_.wvu.FilterData" hidden="1" oldHidden="1">
    <formula>'крайний вариант'!$A$7:$M$146</formula>
    <oldFormula>'крайний вариант'!$A$7:$M$146</oldFormula>
  </rdn>
  <rcv guid="{628CE822-C2EF-47B9-A88D-DD60521BD79B}" action="add"/>
</revisions>
</file>

<file path=xl/revisions/revisionLog1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6" sId="1">
    <nc r="L181" t="inlineStr">
      <is>
        <t>1210081020</t>
      </is>
    </nc>
  </rcc>
  <rcc rId="997" sId="1">
    <nc r="L182" t="inlineStr">
      <is>
        <t>1210081020</t>
      </is>
    </nc>
  </rcc>
</revisions>
</file>

<file path=xl/revisions/revisionLog1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8" sId="1" odxf="1" dxf="1">
    <nc r="M177" t="inlineStr">
      <is>
        <t>в ацк</t>
      </is>
    </nc>
    <odxf>
      <alignment horizontal="left" readingOrder="0"/>
    </odxf>
    <ndxf>
      <alignment horizontal="center" readingOrder="0"/>
    </ndxf>
  </rcc>
</revisions>
</file>

<file path=xl/revisions/revisionLog1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1" sId="1">
    <oc r="A183" t="inlineStr">
      <is>
        <t>Выкуп жилья у собственников (КВСР 241)</t>
      </is>
    </oc>
    <nc r="A183" t="inlineStr">
      <is>
        <t>Иные межбюджетные трансферты на обеспечение переселения граждан из аварийного жилищного фонда  в рамках подпрограммы "Переселение граждан из аварийного жилищного фонда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 (выкуп жилья у собственников) (КВСР 241)</t>
      </is>
    </nc>
  </rcc>
</revisions>
</file>

<file path=xl/revisions/revisionLog1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4" sId="1">
    <oc r="A202" t="inlineStr">
      <is>
        <t>Иные межбюджетные трансферты на обеспечение переселения граждан из аварийного жилищного фонда  в рамках подпрограммы "Переселение граждан из аварийного жилищного фонда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 (КВСР 241)</t>
      </is>
    </oc>
    <nc r="A202" t="inlineStr">
      <is>
        <t>Иные межбюджетные трансферты на обеспечение переселения граждан из аварийного жилищного фонда  в рамках подпрограммы "Переселение граждан из аварийного жилищного фонда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 (выкуп жилья у собственников) (КВСР 241)</t>
      </is>
    </nc>
  </rcc>
</revisions>
</file>

<file path=xl/revisions/revisionLog1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9" sId="1">
    <oc r="A176" t="inlineStr">
      <is>
        <t>Расходы за поставленные коммунальные ресурсы на отопление жилищного фонда поселения за май-декабрь 2023г (КВСР 241)</t>
      </is>
    </oc>
    <nc r="A176" t="inlineStr">
      <is>
        <t>Расходы за поставленные коммунальные ресурсы на отопление жилищного фонда поселения (КВСР 241)</t>
      </is>
    </nc>
  </rcc>
</revisions>
</file>

<file path=xl/revisions/revisionLog1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0" sId="1">
    <oc r="A174" t="inlineStr">
      <is>
        <t>Субсидии муниципальным казенным предприятиям на покрытие убытков по основной предусмотренной уставом деятельности в рамках непрограммных расходов администрации Туруханского района (КВСР 241)</t>
      </is>
    </oc>
    <nc r="A174" t="inlineStr">
      <is>
        <t>Приобретение, установка, ремонт и обслуживание систем видеонаблюдения в рамках подпрограммы "Профилактика правонарушений, укрепление общественного порядка и общественной безопасности в рамках муниципальной программы "Профилактика правонарушений и антитеррористическая защищенность на территории Туруханского района" (КВСР 241)</t>
      </is>
    </nc>
  </rcc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5" sId="1">
    <nc r="M205" t="inlineStr">
      <is>
        <t>в ацк</t>
      </is>
    </nc>
  </rcc>
</revisions>
</file>

<file path=xl/revisions/revisionLog1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5" sId="1">
    <oc r="A176" t="inlineStr">
      <is>
        <t>Расходы за поставленные коммунальные ресурсы на отопление жилищного фонда поселения (КВСР 241)</t>
      </is>
    </oc>
    <nc r="A176" t="inlineStr">
      <is>
        <t>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 (КВСР 241)</t>
      </is>
    </nc>
  </rcc>
</revisions>
</file>

<file path=xl/revisions/revisionLog1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6" sId="1" odxf="1" dxf="1">
    <nc r="L193" t="inlineStr">
      <is>
        <t>1210081020</t>
      </is>
    </nc>
    <odxf>
      <alignment wrapText="0" readingOrder="0"/>
    </odxf>
    <ndxf>
      <alignment wrapText="1" readingOrder="0"/>
    </ndxf>
  </rcc>
</revisions>
</file>

<file path=xl/revisions/revisionLog1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7" sId="1">
    <oc r="A201" t="inlineStr">
      <is>
        <t>Проведении выборов депутатов Игарского городского Совета депутатов (240 Сбалансированность)</t>
      </is>
    </oc>
    <nc r="A201" t="inlineStr">
      <is>
        <t>Проведении выборов депутатов Игарского городского Совета депутатов (240, Сбалансированность)</t>
      </is>
    </nc>
  </rcc>
</revisions>
</file>

<file path=xl/revisions/revisionLog1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8" sId="1" odxf="1" dxf="1">
    <nc r="L201" t="inlineStr">
      <is>
        <t>1210081020</t>
      </is>
    </nc>
    <odxf>
      <alignment wrapText="0" readingOrder="0"/>
    </odxf>
    <ndxf>
      <alignment wrapText="1" readingOrder="0"/>
    </ndxf>
  </rcc>
</revisions>
</file>

<file path=xl/revisions/revisionLog1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9" sId="1">
    <nc r="L203" t="inlineStr">
      <is>
        <t>1210081020</t>
      </is>
    </nc>
  </rcc>
</revisions>
</file>

<file path=xl/revisions/revisionLog1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Cols" hidden="1" oldHidden="1">
    <formula>'крайний вариант'!$B:$D</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1EA1655-D6DE-4489-A709-6FDA0CED3DCA}" action="delete"/>
  <rdn rId="0" localSheetId="1" customView="1" name="Z_F1EA1655_D6DE_4489_A709_6FDA0CED3DCA_.wvu.PrintArea" hidden="1" oldHidden="1">
    <formula>'крайний вариант'!$A$1:$L$293</formula>
    <oldFormula>'крайний вариант'!$A$1:$L$293</oldFormula>
  </rdn>
  <rdn rId="0" localSheetId="1" customView="1" name="Z_F1EA1655_D6DE_4489_A709_6FDA0CED3DCA_.wvu.Rows" hidden="1" oldHidden="1">
    <formula>'крайний вариант'!$14:$31,'крайний вариант'!$40:$74,'крайний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вариант'!$14:$31,'крайний вариант'!$40:$74,'крайний вариант'!$110:$117</oldFormula>
  </rdn>
  <rdn rId="0" localSheetId="1" customView="1" name="Z_F1EA1655_D6DE_4489_A709_6FDA0CED3DCA_.wvu.FilterData" hidden="1" oldHidden="1">
    <formula>'крайний вариант'!$A$7:$M$155</formula>
    <oldFormula>'крайний вариант'!$A$7:$M$155</oldFormula>
  </rdn>
  <rcv guid="{F1EA1655-D6DE-4489-A709-6FDA0CED3DCA}" action="add"/>
</revisions>
</file>

<file path=xl/revisions/revisionLog1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Cols" hidden="1" oldHidden="1">
    <formula>'крайний вариант'!$B:$D</formula>
    <oldFormula>'крайний вариант'!$B:$D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9" sId="1">
    <oc r="A203" t="inlineStr">
      <is>
        <t>Индексация на 6,3% (МРОТ с 01.01.2023, Указы Президента с 01.01.2023, прочие с 01.07.2023) (240 Сбалансированность)</t>
      </is>
    </oc>
    <nc r="A203" t="inlineStr">
      <is>
        <t>Индексация на 6,3% (МРОТ с 01.01.2023, Указы Президента с 01.01.2023, прочие с 01.07.2023) (240, Сбалансированность)</t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6" sId="1">
    <nc r="M206" t="inlineStr">
      <is>
        <t>в ацк</t>
      </is>
    </nc>
  </rcc>
</revisions>
</file>

<file path=xl/revisions/revisionLog1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0" sId="1">
    <oc r="A204" t="inlineStr">
      <is>
        <t>Увековечение памяти о ветеранах Великой Отечественной войны, захороненных на территории Туруханского района, устройство отдельных элементов памяти (обелиски, стенды) (КВСР 247)</t>
      </is>
    </oc>
    <nc r="A204" t="inlineStr">
      <is>
        <t>Увековечение памяти о ветеранах Великой Отечественной войны, захороненных на территории Туруханского района, устройство отдельных элементов памяти (обелиски, стенды) в рамках подпрограммы "Увековечение подвига жителей Туруханского района в Великой Отечественной войне" муниципальной программы Туруханского района "Увековечение памяти фронтовиков Великой Отечественной войны 1941-1945 годов на территории Туруханского района" (КВСР 247)</t>
      </is>
    </nc>
  </rcc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Cols" hidden="1" oldHidden="1">
    <formula>'крайний вариант'!$B:$D</formula>
    <oldFormula>'крайний вариант'!$B:$D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4" sId="1" numFmtId="4">
    <oc r="F203">
      <v>2274100</v>
    </oc>
    <nc r="F203">
      <v>2256400</v>
    </nc>
  </rcc>
  <rcc rId="1035" sId="1">
    <oc r="F281">
      <f>196333173.99+1350000-97798356-4650406-95234411.99+330226.99</f>
    </oc>
    <nc r="F281">
      <f>196333173.99+1350000-97798356-4650406-95234411.99+330226.99+17700</f>
    </nc>
  </rcc>
  <rcc rId="1036" sId="1">
    <oc r="A1" t="inlineStr">
      <is>
        <r>
          <t xml:space="preserve">Материалы     </t>
        </r>
        <r>
          <rPr>
            <b/>
            <u/>
            <sz val="12"/>
            <rFont val="Times New Roman"/>
            <family val="1"/>
            <charset val="204"/>
          </rPr>
          <t xml:space="preserve">2023 год </t>
        </r>
      </is>
    </oc>
    <nc r="A1" t="inlineStr">
      <is>
        <r>
          <t xml:space="preserve">Материалы    сессия июнь  </t>
        </r>
        <r>
          <rPr>
            <b/>
            <u/>
            <sz val="12"/>
            <rFont val="Times New Roman"/>
            <family val="1"/>
            <charset val="204"/>
          </rPr>
          <t xml:space="preserve">2023 год </t>
        </r>
      </is>
    </nc>
  </rcc>
</revisions>
</file>

<file path=xl/revisions/revisionLog1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7" sId="1">
    <oc r="A231" t="inlineStr">
      <is>
        <t>НАЛОГ НА ПРИБЫЛЬ</t>
      </is>
    </oc>
    <nc r="A231" t="inlineStr">
      <is>
        <t>НАЛОГ НА ПРИБЫЛЬ ОРГАНИЗАЦИЙ</t>
      </is>
    </nc>
  </rcc>
</revisions>
</file>

<file path=xl/revisions/revisionLog1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8" sId="1">
    <nc r="M42" t="inlineStr">
      <is>
        <t>в ацк</t>
      </is>
    </nc>
  </rcc>
  <rfmt sheetId="1" sqref="M42">
    <dxf>
      <alignment horizontal="center"/>
    </dxf>
  </rfmt>
  <rfmt sheetId="1" sqref="M134">
    <dxf>
      <alignment horizontal="center"/>
    </dxf>
  </rfmt>
  <rcc rId="1039" sId="1">
    <nc r="M132" t="inlineStr">
      <is>
        <t>в ацк</t>
      </is>
    </nc>
  </rcc>
  <rfmt sheetId="1" sqref="M132">
    <dxf>
      <alignment horizontal="center"/>
    </dxf>
  </rfmt>
  <rcv guid="{F16D28B9-753F-4983-9882-083BB1819B3B}" action="delete"/>
  <rdn rId="0" localSheetId="1" customView="1" name="Z_F16D28B9_753F_4983_9882_083BB1819B3B_.wvu.FilterData" hidden="1" oldHidden="1">
    <formula>'крайний вариант'!$A$7:$M$155</formula>
    <oldFormula>'крайний вариант'!$A$7:$M$155</oldFormula>
  </rdn>
  <rcv guid="{F16D28B9-753F-4983-9882-083BB1819B3B}" action="add"/>
</revisions>
</file>

<file path=xl/revisions/revisionLog1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1" sId="1">
    <nc r="A36" t="inlineStr">
      <is>
        <t>Резервный фонд</t>
      </is>
    </nc>
  </rcc>
  <rcc rId="1042" sId="1" numFmtId="4">
    <nc r="F36">
      <v>8000000</v>
    </nc>
  </rcc>
  <rcc rId="1043" sId="1" numFmtId="4">
    <oc r="F231">
      <v>441000000</v>
    </oc>
    <nc r="F231">
      <v>449000000</v>
    </nc>
  </rcc>
</revisions>
</file>

<file path=xl/revisions/revisionLog1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4" sId="1">
    <nc r="H202">
      <f>F201+F203</f>
    </nc>
  </rcc>
</revisions>
</file>

<file path=xl/revisions/revisionLog1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5" sId="1">
    <oc r="A43" t="inlineStr">
      <is>
        <t>Субсидия на формирование уставного фонда муниципальным казенным предприятиям в рамках непрограммных расходов администрации Туруханского района</t>
      </is>
    </oc>
    <nc r="A43" t="inlineStr">
      <is>
        <t>Субсидия на формирование уставного фонда муниципальным унитарным (казенным) предприятиям в рамках непрограммных расходов администрации Туруханского района</t>
      </is>
    </nc>
  </rcc>
</revisions>
</file>

<file path=xl/revisions/revisionLog1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6" sId="1">
    <oc r="A40" t="inlineStr">
      <is>
        <t>Субсидии на возмещение недополученных доходов, связанных с производством (реализацией) товаров, выполнением работ, оказанием услуг муниципальным казенным предприятиям в рамках непрограммных расходов администрации Туруханского района</t>
      </is>
    </oc>
    <nc r="A40" t="inlineStr">
      <is>
        <t>Субсидии на возмещение недополученных доходов, связанных с производством (реализацией) товаров, выполнением работ, оказанием услуг муниципальным унитарным (казенным) предприятиям в рамках непрограммных расходов администрации Туруханского района</t>
      </is>
    </nc>
  </rcc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Cols" hidden="1" oldHidden="1">
    <formula>'крайний вариант'!$B:$D</formula>
    <oldFormula>'крайний вариант'!$B:$D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0" sId="1" xfDxf="1" dxf="1">
    <oc r="A41" t="inlineStr">
      <is>
        <t>Субсидии муниципальным казенным предприятиям на покрытие убытков по основной предусмотренной уставом деятельности в рамках непрограммных расходов администрации Туруханского района</t>
      </is>
    </oc>
    <nc r="A41" t="inlineStr">
      <is>
        <t>Приобретение, установка, ремонт и обслуживание систем видеонаблюдения в рамках подпрограммы "Профилактика правонарушений, укрепление общественного порядка и общественной безопасности в рамках муниципальной программы "Профилактика правонарушений и антитеррористическая защищенность на территории Туруханского района"</t>
      </is>
    </nc>
    <ndxf>
      <font>
        <sz val="12"/>
        <name val="Times New Roman"/>
        <family val="1"/>
        <charset val="204"/>
      </font>
      <alignment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F16D28B9-753F-4983-9882-083BB1819B3B}" action="delete"/>
  <rdn rId="0" localSheetId="1" customView="1" name="Z_F16D28B9_753F_4983_9882_083BB1819B3B_.wvu.FilterData" hidden="1" oldHidden="1">
    <formula>'крайний вариант'!$A$7:$M$155</formula>
    <oldFormula>'крайний вариант'!$A$7:$M$155</oldFormula>
  </rdn>
  <rcv guid="{F16D28B9-753F-4983-9882-083BB1819B3B}" action="add"/>
</revisions>
</file>

<file path=xl/revisions/revisionLog1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D973A29-B18A-4300-8735-40F4D5040C33}" action="delete"/>
  <rdn rId="0" localSheetId="1" customView="1" name="Z_9D973A29_B18A_4300_8735_40F4D5040C33_.wvu.PrintArea" hidden="1" oldHidden="1">
    <formula>'крайний вариант'!$A$1:$K$293</formula>
    <oldFormula>'крайний вариант'!$A$1:$K$293</oldFormula>
  </rdn>
  <rdn rId="0" localSheetId="1" customView="1" name="Z_9D973A29_B18A_4300_8735_40F4D5040C33_.wvu.Rows" hidden="1" oldHidden="1">
    <formula>'крайний вариант'!$44:$73,'крайний вариант'!$150:$150,'крайний вариант'!$188:$191,'крайний вариант'!$236:$269</formula>
    <oldFormula>'крайний вариант'!$44:$73,'крайний вариант'!$150:$150,'крайний вариант'!$188:$191,'крайний вариант'!$236:$269</oldFormula>
  </rdn>
  <rdn rId="0" localSheetId="1" customView="1" name="Z_9D973A29_B18A_4300_8735_40F4D5040C33_.wvu.FilterData" hidden="1" oldHidden="1">
    <formula>'крайний вариант'!$A$7:$M$155</formula>
    <oldFormula>'крайний вариант'!$A$7:$M$155</oldFormula>
  </rdn>
  <rcv guid="{9D973A29-B18A-4300-8735-40F4D5040C33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487" sheetId="1" source="M208" destination="M209" sourceSheetId="1">
    <rfmt sheetId="1" sqref="M209" start="0" length="0">
      <dxf>
        <font>
          <b/>
          <sz val="12"/>
          <color auto="1"/>
          <name val="Times New Roman"/>
          <scheme val="none"/>
        </font>
        <numFmt numFmtId="4" formatCode="#,##0.00"/>
        <alignment horizontal="left" vertical="center" wrapText="1" readingOrder="0"/>
      </dxf>
    </rfmt>
  </rm>
  <rcc rId="488" sId="1" odxf="1" dxf="1">
    <nc r="M208" t="inlineStr">
      <is>
        <t>в ацк</t>
      </is>
    </nc>
    <odxf>
      <numFmt numFmtId="0" formatCode="General"/>
    </odxf>
    <ndxf>
      <numFmt numFmtId="4" formatCode="#,##0.00"/>
    </ndxf>
  </rcc>
  <rcv guid="{678A9D6A-CD2F-4FC5-ADAB-B9CA298D42A2}" action="delete"/>
  <rdn rId="0" localSheetId="1" customView="1" name="Z_678A9D6A_CD2F_4FC5_ADAB_B9CA298D42A2_.wvu.FilterData" hidden="1" oldHidden="1">
    <formula>'крайний вариант'!$A$7:$M$146</formula>
    <oldFormula>'крайний вариант'!$A$7:$M$146</oldFormula>
  </rdn>
  <rcv guid="{678A9D6A-CD2F-4FC5-ADAB-B9CA298D42A2}" action="add"/>
</revisions>
</file>

<file path=xl/revisions/revisionLog1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Cols" hidden="1" oldHidden="1">
    <formula>'крайний вариант'!$B:$D</formula>
    <oldFormula>'крайний вариант'!$B:$D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16D28B9-753F-4983-9882-083BB1819B3B}" action="delete"/>
  <rdn rId="0" localSheetId="1" customView="1" name="Z_F16D28B9_753F_4983_9882_083BB1819B3B_.wvu.FilterData" hidden="1" oldHidden="1">
    <formula>'крайний вариант'!$A$7:$M$155</formula>
    <oldFormula>'крайний вариант'!$A$7:$M$155</oldFormula>
  </rdn>
  <rcv guid="{F16D28B9-753F-4983-9882-083BB1819B3B}" action="add"/>
</revisions>
</file>

<file path=xl/revisions/revisionLog1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9" sId="1">
    <oc r="A36" t="inlineStr">
      <is>
        <t>Резервный фонд</t>
      </is>
    </oc>
    <nc r="A36" t="inlineStr">
      <is>
        <t xml:space="preserve">Резервный фонд администрации Туруханского района  </t>
      </is>
    </nc>
  </rcc>
  <rcc rId="1060" sId="1">
    <oc r="H202">
      <f>F201+F203</f>
    </oc>
    <nc r="H202"/>
  </rcc>
</revisions>
</file>

<file path=xl/revisions/revisionLog1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1" sId="1">
    <oc r="G281">
      <f>2962691.7-1379310</f>
    </oc>
    <nc r="G281">
      <f>2962691.7-1379310-494230</f>
    </nc>
  </rcc>
  <rcc rId="1062" sId="1" numFmtId="4">
    <nc r="G87">
      <v>494230</v>
    </nc>
  </rcc>
  <rcc rId="1063" sId="1">
    <nc r="L87">
      <v>8810084220</v>
    </nc>
  </rcc>
  <rcc rId="1064" sId="1">
    <nc r="M87" t="inlineStr">
      <is>
        <t>в ацк</t>
      </is>
    </nc>
  </rcc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Cols" hidden="1" oldHidden="1">
    <formula>'крайний вариант'!$B:$D</formula>
    <oldFormula>'крайний вариант'!$B:$D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Cols" hidden="1" oldHidden="1">
    <formula>'крайний вариант'!$B:$D</formula>
    <oldFormula>'крайний вариант'!$B:$D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Cols" hidden="1" oldHidden="1">
    <formula>'крайний вариант'!$B:$D</formula>
    <oldFormula>'крайний вариант'!$B:$D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вариант'!$88:$91,'крайний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Cols" hidden="1" oldHidden="1">
    <formula>'крайний вариант'!$B:$D</formula>
    <oldFormula>'крайний вариант'!$B:$D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7" sId="1">
    <oc r="G281">
      <f>2962691.7-1379310-494230</f>
    </oc>
    <nc r="G281">
      <f>A87=2962691.7-1379310-494230</f>
    </nc>
  </rcc>
</revisions>
</file>

<file path=xl/revisions/revisionLog1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8" sId="1">
    <nc r="A87" t="inlineStr">
      <is>
        <t>Расходы за счет остатков средств прошлых лет ООО "РН-Ванкор" в рамках непрограммных расходов Территориального управления администрации Туруханского района</t>
      </is>
    </nc>
  </rcc>
</revisions>
</file>

<file path=xl/revisions/revisionLog1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9" sId="1">
    <oc r="A33" t="inlineStr">
      <is>
        <t>Иной межбюджетный трансферт краевому бюджету из бюджета муниципального района на основании соглашения, заключенного между Правительством Красноярского края и администрацией Туруханского района, в соответствии с п.2 статьи 15.1 Закона края "О межбюджетных отношениях в Красноярском крае" от 10.07.2007 № 2-317</t>
      </is>
    </oc>
    <nc r="A33" t="inlineStr">
      <is>
        <t xml:space="preserve">Иной межбюджетный трансферт краевому бюджету из бюджета муниципального района на основании соглашения, заключенного между Правительством Красноярского края и администрацией Туруханского района, в соответствии с п.2 статьи 15.1 Закона края "О межбюджетных отношениях в Красноярском крае" от 10.07.2007 № 2-317   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2" sId="1">
    <oc r="G8">
      <f>2948500+7200+9458400-1225600</f>
    </oc>
    <nc r="G8">
      <f>2948500+7200+9458400-1225600+2665476.86</f>
    </nc>
  </rcc>
  <rcc rId="413" sId="1">
    <oc r="G207">
      <f>2948500+7200+9458400-1225600</f>
    </oc>
    <nc r="G207">
      <f>2948500+7200+9458400-1225600+2665476.86</f>
    </nc>
  </rcc>
  <rrc rId="414" sId="1" ref="A13:XFD13" action="deleteRow">
    <undo index="4" exp="area" ref3D="1" dr="$A$102:$XFD$109" dn="Z_F1EA1655_D6DE_4489_A709_6FDA0CED3DCA_.wvu.Rows" sId="1"/>
    <undo index="2" exp="area" ref3D="1" dr="$A$38:$XFD$72" dn="Z_F1EA1655_D6DE_4489_A709_6FDA0CED3DCA_.wvu.Rows" sId="1"/>
    <undo index="1" exp="area" ref3D="1" dr="$A$15:$XFD$32" dn="Z_F1EA1655_D6DE_4489_A709_6FDA0CED3DCA_.wvu.Rows" sId="1"/>
    <undo index="24" exp="area" ref3D="1" dr="$A$214:$XFD$256" dn="Z_F16D28B9_753F_4983_9882_083BB1819B3B_.wvu.Rows" sId="1"/>
    <undo index="22" exp="area" ref3D="1" dr="$A$190:$XFD$196" dn="Z_F16D28B9_753F_4983_9882_083BB1819B3B_.wvu.Rows" sId="1"/>
    <undo index="20" exp="area" ref3D="1" dr="$A$182:$XFD$185" dn="Z_F16D28B9_753F_4983_9882_083BB1819B3B_.wvu.Rows" sId="1"/>
    <undo index="18" exp="area" ref3D="1" dr="$A$169:$XFD$177" dn="Z_F16D28B9_753F_4983_9882_083BB1819B3B_.wvu.Rows" sId="1"/>
    <undo index="16" exp="area" ref3D="1" dr="$A$163:$XFD$164" dn="Z_F16D28B9_753F_4983_9882_083BB1819B3B_.wvu.Rows" sId="1"/>
    <undo index="14" exp="area" ref3D="1" dr="$A$154:$XFD$158" dn="Z_F16D28B9_753F_4983_9882_083BB1819B3B_.wvu.Rows" sId="1"/>
    <undo index="12" exp="area" ref3D="1" dr="$A$147:$XFD$149" dn="Z_F16D28B9_753F_4983_9882_083BB1819B3B_.wvu.Rows" sId="1"/>
    <undo index="10" exp="area" ref3D="1" dr="$A$132:$XFD$142" dn="Z_F16D28B9_753F_4983_9882_083BB1819B3B_.wvu.Rows" sId="1"/>
    <undo index="8" exp="area" ref3D="1" dr="$A$120:$XFD$121" dn="Z_F16D28B9_753F_4983_9882_083BB1819B3B_.wvu.Rows" sId="1"/>
    <undo index="6" exp="area" ref3D="1" dr="$A$88:$XFD$110" dn="Z_F16D28B9_753F_4983_9882_083BB1819B3B_.wvu.Rows" sId="1"/>
    <undo index="4" exp="area" ref3D="1" dr="$A$77:$XFD$83" dn="Z_F16D28B9_753F_4983_9882_083BB1819B3B_.wvu.Rows" sId="1"/>
    <undo index="2" exp="area" ref3D="1" dr="$A$39:$XFD$72" dn="Z_F16D28B9_753F_4983_9882_083BB1819B3B_.wvu.Rows" sId="1"/>
    <undo index="1" exp="area" ref3D="1" dr="$A$20:$XFD$32" dn="Z_F16D28B9_753F_4983_9882_083BB1819B3B_.wvu.Rows" sId="1"/>
    <undo index="0" exp="area" ref3D="1" dr="$H$1:$I$1048576" dn="Z_C249F1C0_5F87_4903_9107_68771F7F1656_.wvu.Cols" sId="1"/>
    <undo index="0" exp="area" ref3D="1" dr="$H$1:$I$1048576" dn="Z_C12ECCB3_7E0E_4612_AFEC_78E64777E49A_.wvu.Cols" sId="1"/>
    <undo index="2" exp="area" ref3D="1" dr="$H$1:$I$1048576" dn="Z_BCCBEA4F_0D7A_4A17_8829_58A9F53F9252_.wvu.Cols" sId="1"/>
    <undo index="1" exp="area" ref3D="1" dr="$B$1:$D$1048576" dn="Z_BCCBEA4F_0D7A_4A17_8829_58A9F53F9252_.wvu.Cols" sId="1"/>
    <undo index="10" exp="area" ref3D="1" dr="$A$222:$XFD$255" dn="Z_9D973A29_B18A_4300_8735_40F4D5040C33_.wvu.Rows" sId="1"/>
    <undo index="8" exp="area" ref3D="1" dr="$A$174:$XFD$177" dn="Z_9D973A29_B18A_4300_8735_40F4D5040C33_.wvu.Rows" sId="1"/>
    <undo index="6" exp="area" ref3D="1" dr="$A$142:$XFD$142" dn="Z_9D973A29_B18A_4300_8735_40F4D5040C33_.wvu.Rows" sId="1"/>
    <undo index="4" exp="area" ref3D="1" dr="$A$133:$XFD$140" dn="Z_9D973A29_B18A_4300_8735_40F4D5040C33_.wvu.Rows" sId="1"/>
    <undo index="2" exp="area" ref3D="1" dr="$A$87:$XFD$110" dn="Z_9D973A29_B18A_4300_8735_40F4D5040C33_.wvu.Rows" sId="1"/>
    <undo index="1" exp="area" ref3D="1" dr="$A$42:$XFD$72" dn="Z_9D973A29_B18A_4300_8735_40F4D5040C33_.wvu.Rows" sId="1"/>
    <undo index="28" exp="area" ref3D="1" dr="$A$222:$XFD$256" dn="Z_88C336E2_DEA0_4FEC_A5C4_66485F95BE03_.wvu.Rows" sId="1"/>
    <undo index="26" exp="area" ref3D="1" dr="$A$194:$XFD$196" dn="Z_88C336E2_DEA0_4FEC_A5C4_66485F95BE03_.wvu.Rows" sId="1"/>
    <undo index="24" exp="area" ref3D="1" dr="$A$184:$XFD$185" dn="Z_88C336E2_DEA0_4FEC_A5C4_66485F95BE03_.wvu.Rows" sId="1"/>
    <undo index="22" exp="area" ref3D="1" dr="$A$170:$XFD$177" dn="Z_88C336E2_DEA0_4FEC_A5C4_66485F95BE03_.wvu.Rows" sId="1"/>
    <undo index="20" exp="area" ref3D="1" dr="$A$161:$XFD$164" dn="Z_88C336E2_DEA0_4FEC_A5C4_66485F95BE03_.wvu.Rows" sId="1"/>
    <undo index="18" exp="area" ref3D="1" dr="$A$156:$XFD$158" dn="Z_88C336E2_DEA0_4FEC_A5C4_66485F95BE03_.wvu.Rows" sId="1"/>
    <undo index="16" exp="area" ref3D="1" dr="$A$147:$XFD$149" dn="Z_88C336E2_DEA0_4FEC_A5C4_66485F95BE03_.wvu.Rows" sId="1"/>
    <undo index="14" exp="area" ref3D="1" dr="$A$133:$XFD$142" dn="Z_88C336E2_DEA0_4FEC_A5C4_66485F95BE03_.wvu.Rows" sId="1"/>
    <undo index="12" exp="area" ref3D="1" dr="$A$126:$XFD$127" dn="Z_88C336E2_DEA0_4FEC_A5C4_66485F95BE03_.wvu.Rows" sId="1"/>
    <undo index="10" exp="area" ref3D="1" dr="$A$120:$XFD$122" dn="Z_88C336E2_DEA0_4FEC_A5C4_66485F95BE03_.wvu.Rows" sId="1"/>
    <undo index="8" exp="area" ref3D="1" dr="$A$87:$XFD$110" dn="Z_88C336E2_DEA0_4FEC_A5C4_66485F95BE03_.wvu.Rows" sId="1"/>
    <undo index="6" exp="area" ref3D="1" dr="$A$77:$XFD$83" dn="Z_88C336E2_DEA0_4FEC_A5C4_66485F95BE03_.wvu.Rows" sId="1"/>
    <undo index="4" exp="area" ref3D="1" dr="$A$42:$XFD$72" dn="Z_88C336E2_DEA0_4FEC_A5C4_66485F95BE03_.wvu.Rows" sId="1"/>
    <undo index="2" exp="area" ref3D="1" dr="$A$34:$XFD$34" dn="Z_88C336E2_DEA0_4FEC_A5C4_66485F95BE03_.wvu.Rows" sId="1"/>
    <undo index="1" exp="area" ref3D="1" dr="$A$15:$XFD$32" dn="Z_88C336E2_DEA0_4FEC_A5C4_66485F95BE03_.wvu.Rows" sId="1"/>
    <undo index="4" exp="area" ref3D="1" dr="$A$126:$XFD$126" dn="Z_773C9A6D_D94C_4F11_A27E_04EF47427F4D_.wvu.Rows" sId="1"/>
    <undo index="2" exp="area" ref3D="1" dr="$A$124:$XFD$124" dn="Z_773C9A6D_D94C_4F11_A27E_04EF47427F4D_.wvu.Rows" sId="1"/>
    <undo index="24" exp="area" ref3D="1" dr="$A$214:$XFD$256" dn="Z_628CE822_C2EF_47B9_A88D_DD60521BD79B_.wvu.Rows" sId="1"/>
    <undo index="22" exp="area" ref3D="1" dr="$A$190:$XFD$196" dn="Z_628CE822_C2EF_47B9_A88D_DD60521BD79B_.wvu.Rows" sId="1"/>
    <undo index="20" exp="area" ref3D="1" dr="$A$182:$XFD$185" dn="Z_628CE822_C2EF_47B9_A88D_DD60521BD79B_.wvu.Rows" sId="1"/>
    <undo index="18" exp="area" ref3D="1" dr="$A$169:$XFD$177" dn="Z_628CE822_C2EF_47B9_A88D_DD60521BD79B_.wvu.Rows" sId="1"/>
    <undo index="16" exp="area" ref3D="1" dr="$A$163:$XFD$164" dn="Z_628CE822_C2EF_47B9_A88D_DD60521BD79B_.wvu.Rows" sId="1"/>
    <undo index="14" exp="area" ref3D="1" dr="$A$154:$XFD$158" dn="Z_628CE822_C2EF_47B9_A88D_DD60521BD79B_.wvu.Rows" sId="1"/>
    <undo index="12" exp="area" ref3D="1" dr="$A$147:$XFD$149" dn="Z_628CE822_C2EF_47B9_A88D_DD60521BD79B_.wvu.Rows" sId="1"/>
    <undo index="10" exp="area" ref3D="1" dr="$A$132:$XFD$142" dn="Z_628CE822_C2EF_47B9_A88D_DD60521BD79B_.wvu.Rows" sId="1"/>
    <undo index="8" exp="area" ref3D="1" dr="$A$119:$XFD$122" dn="Z_628CE822_C2EF_47B9_A88D_DD60521BD79B_.wvu.Rows" sId="1"/>
    <undo index="6" exp="area" ref3D="1" dr="$A$88:$XFD$110" dn="Z_628CE822_C2EF_47B9_A88D_DD60521BD79B_.wvu.Rows" sId="1"/>
    <undo index="4" exp="area" ref3D="1" dr="$A$77:$XFD$83" dn="Z_628CE822_C2EF_47B9_A88D_DD60521BD79B_.wvu.Rows" sId="1"/>
    <undo index="2" exp="area" ref3D="1" dr="$A$39:$XFD$72" dn="Z_628CE822_C2EF_47B9_A88D_DD60521BD79B_.wvu.Rows" sId="1"/>
    <undo index="1" exp="area" ref3D="1" dr="$A$20:$XFD$32" dn="Z_628CE822_C2EF_47B9_A88D_DD60521BD79B_.wvu.Rows" sId="1"/>
    <rfmt sheetId="1" xfDxf="1" sqref="A13:XFD13" start="0" length="0"/>
  </rrc>
  <rcc rId="415" sId="1">
    <nc r="L13" t="inlineStr">
      <is>
        <t>0110076490</t>
      </is>
    </nc>
  </rcc>
  <rcc rId="416" sId="1" numFmtId="4">
    <nc r="G13">
      <v>426900</v>
    </nc>
  </rcc>
  <rcc rId="417" sId="1" xfDxf="1" dxf="1">
    <nc r="A13" t="inlineStr">
      <is>
        <t>Расходы на осуществление государственных полномочий по обеспечению отдыха и оздоровления детей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    </is>
    </nc>
    <ndxf>
      <font>
        <sz val="12"/>
        <name val="Times New Roman"/>
        <scheme val="none"/>
      </font>
      <alignment horizontal="left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" sId="1">
    <nc r="L14" t="inlineStr">
      <is>
        <t>01100R7800</t>
      </is>
    </nc>
  </rcc>
  <rcc rId="419" sId="1" numFmtId="4">
    <nc r="G14">
      <v>43700</v>
    </nc>
  </rcc>
  <rcc rId="420" sId="1">
    <nc r="A14" t="inlineStr">
      <is>
        <t>Расходы на осуществление государственных полномочий по обеспечению отдыха и оздоровления детей, проживающих в Арктической зоне Российской Федерации,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    </is>
    </nc>
  </rcc>
  <rfmt sheetId="1" sqref="A14" start="0" length="2147483647">
    <dxf>
      <font>
        <sz val="12"/>
      </font>
    </dxf>
  </rfmt>
  <rcv guid="{628CE822-C2EF-47B9-A88D-DD60521BD79B}" action="delete"/>
  <rdn rId="0" localSheetId="1" customView="1" name="Z_628CE822_C2EF_47B9_A88D_DD60521BD79B_.wvu.Rows" hidden="1" oldHidden="1">
    <formula>'крайний вариант'!$19:$31,'крайний вариант'!$38:$71,'крайний вариант'!$76:$82,'крайний вариант'!$87:$109,'крайний вариант'!$118:$121,'крайний вариант'!$131:$141,'крайний вариант'!$146:$148,'крайний вариант'!$153:$157,'крайний вариант'!$162:$163,'крайний вариант'!$168:$176,'крайний вариант'!$181:$184,'крайний вариант'!$189:$195,'крайний вариант'!$213:$255</formula>
    <oldFormula>'крайний вариант'!$19:$31,'крайний вариант'!$38:$71,'крайний вариант'!$76:$82,'крайний вариант'!$87:$109,'крайний вариант'!$118:$121,'крайний вариант'!$131:$141,'крайний вариант'!$146:$148,'крайний вариант'!$153:$157,'крайний вариант'!$162:$163,'крайний вариант'!$168:$176,'крайний вариант'!$181:$184,'крайний вариант'!$189:$195,'крайний вариант'!$213:$255</oldFormula>
  </rdn>
  <rdn rId="0" localSheetId="1" customView="1" name="Z_628CE822_C2EF_47B9_A88D_DD60521BD79B_.wvu.FilterData" hidden="1" oldHidden="1">
    <formula>'крайний вариант'!$A$7:$M$146</formula>
    <oldFormula>'крайний вариант'!$A$7:$M$146</oldFormula>
  </rdn>
  <rcv guid="{628CE822-C2EF-47B9-A88D-DD60521BD79B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0" sId="1">
    <nc r="M210" t="inlineStr">
      <is>
        <t>в ацк</t>
      </is>
    </nc>
  </rcc>
</revisions>
</file>

<file path=xl/revisions/revisionLog2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33" start="0" length="2147483647">
    <dxf>
      <font>
        <color auto="1"/>
      </font>
    </dxf>
  </rfmt>
  <rfmt sheetId="1" sqref="A33" start="0" length="2147483647">
    <dxf>
      <font/>
    </dxf>
  </rfmt>
  <rfmt sheetId="1" sqref="A33">
    <dxf>
      <fill>
        <patternFill patternType="solid">
          <bgColor rgb="FF92D050"/>
        </patternFill>
      </fill>
    </dxf>
  </rfmt>
</revisions>
</file>

<file path=xl/revisions/revisionLog2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0" sId="1" numFmtId="4">
    <oc r="G87">
      <v>494230</v>
    </oc>
    <nc r="G87"/>
  </rcc>
  <rcc rId="1081" sId="1">
    <oc r="G281">
      <f>A87=2962691.7-1379310-494230</f>
    </oc>
    <nc r="G281">
      <f>2962691.7-1379310-494230</f>
    </nc>
  </rcc>
</revisions>
</file>

<file path=xl/revisions/revisionLog2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2" sId="1" numFmtId="4">
    <nc r="G87">
      <v>494230</v>
    </nc>
  </rcc>
</revisions>
</file>

<file path=xl/revisions/revisionLog2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3" sId="1">
    <oc r="G75">
      <f>SUM(G76:G91)</f>
    </oc>
    <nc r="G75">
      <f>SUM(G76:G91)</f>
    </nc>
  </rcc>
</revisions>
</file>

<file path=xl/revisions/revisionLog2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4" sId="1" odxf="1" dxf="1">
    <oc r="A35" t="inlineStr">
      <is>
        <t>Субсидия краевому бюджету из бюджета муниципального района в соответствии статьи 17 Закона Красноярского края "О краевом бюджете на 2023 год и плановый период 2024-2025 гг."</t>
      </is>
    </oc>
    <nc r="A35" t="inlineStr">
      <is>
        <t xml:space="preserve">Субсидия краевому бюджету из бюджета муниципального района в соответствии статьи 17 Закона Красноярского края "О краевом бюджете на 2023 год и плановый период 2024-2025 гг."     </t>
      </is>
    </nc>
    <odxf>
      <font>
        <sz val="12"/>
        <color rgb="FFFF0000"/>
        <name val="Times New Roman"/>
        <scheme val="none"/>
      </font>
    </odxf>
    <ndxf>
      <font>
        <sz val="12"/>
        <color rgb="FFFF0000"/>
        <name val="Times New Roman"/>
        <scheme val="none"/>
      </font>
    </ndxf>
  </rcc>
  <rfmt sheetId="1" sqref="A35">
    <dxf>
      <fill>
        <patternFill patternType="solid">
          <bgColor rgb="FF92D050"/>
        </patternFill>
      </fill>
    </dxf>
  </rfmt>
</revisions>
</file>

<file path=xl/revisions/revisionLog2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35" start="0" length="2147483647">
    <dxf>
      <font>
        <color auto="1"/>
      </font>
    </dxf>
  </rfmt>
</revisions>
</file>

<file path=xl/revisions/revisionLog2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43" start="0" length="2147483647">
    <dxf>
      <font>
        <color auto="1"/>
      </font>
    </dxf>
  </rfmt>
  <rfmt sheetId="1" sqref="A43">
    <dxf>
      <fill>
        <patternFill patternType="solid">
          <bgColor rgb="FF92D050"/>
        </patternFill>
      </fill>
    </dxf>
  </rfmt>
</revisions>
</file>

<file path=xl/revisions/revisionLog2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28CE822-C2EF-47B9-A88D-DD60521BD79B}" action="delete"/>
  <rdn rId="0" localSheetId="1" customView="1" name="Z_628CE822_C2EF_47B9_A88D_DD60521BD79B_.wvu.FilterData" hidden="1" oldHidden="1">
    <formula>'крайний вариант'!$A$5:$AB$156</formula>
    <oldFormula>'крайний вариант'!$A$7:$M$155</oldFormula>
  </rdn>
  <rcv guid="{628CE822-C2EF-47B9-A88D-DD60521BD79B}" action="add"/>
</revisions>
</file>

<file path=xl/revisions/revisionLog2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6" sId="1">
    <oc r="A97" t="inlineStr">
      <is>
        <t>Проектирование объектов муниципальной собственности Туруханского района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 (КВР 244)</t>
      </is>
    </oc>
    <nc r="A97" t="inlineStr">
      <is>
        <t xml:space="preserve">Проектирование объектов муниципальной собственности Туруханского района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 </t>
      </is>
    </nc>
  </rcc>
  <rcc rId="1087" sId="1">
    <oc r="A98" t="inlineStr">
      <is>
        <t>Проектирование объектов муниципальной собственности Туруханского района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 (КВР 243)</t>
      </is>
    </oc>
    <nc r="A98" t="inlineStr">
      <is>
        <t xml:space="preserve">Проектирование объектов муниципальной собственности Туруханского района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 </t>
      </is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1" sId="1">
    <oc r="G207">
      <f>2028400+19714900</f>
    </oc>
    <nc r="G207">
      <f>2028400+19714900-17472800</f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2" sId="1">
    <nc r="M211" t="inlineStr">
      <is>
        <t>в ацк</t>
      </is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3" sId="1">
    <oc r="G10">
      <f>2028400+19714900</f>
    </oc>
    <nc r="G10">
      <f>2028400+19714900-17472800</f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4" sId="1">
    <oc r="G202">
      <f>SUM(G203:G255)</f>
    </oc>
    <nc r="G202">
      <f>SUM(G203:G255)</f>
    </nc>
  </rcc>
  <rcc rId="495" sId="1">
    <nc r="M212" t="inlineStr">
      <is>
        <t>в ацк</t>
      </is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6" sId="1" numFmtId="4">
    <nc r="G214">
      <v>252700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FilterData" hidden="1" oldHidden="1">
    <formula>'крайний вариант'!$A$7:$M$146</formula>
    <oldFormula>'крайний вариант'!$A$7:$M$146</oldFormula>
  </rdn>
  <rcv guid="{678A9D6A-CD2F-4FC5-ADAB-B9CA298D42A2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8" sId="1" odxf="1" s="1" dxf="1">
    <nc r="A214" t="inlineStr">
      <is>
        <t>Субсидии бюджетам муниципальных образований на реализацию отдельных мероприятий муниципальных программ, подпрограмм молодежной политики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"/>
        <scheme val="none"/>
      </font>
      <alignment vertical="top" readingOrder="0"/>
      <border outline="0">
        <left style="thin">
          <color indexed="64"/>
        </left>
      </border>
    </ndxf>
  </rcc>
  <rfmt sheetId="1" sqref="A214" start="0" length="2147483647">
    <dxf>
      <font>
        <sz val="12"/>
      </font>
    </dxf>
  </rfmt>
  <rcc rId="499" sId="1">
    <nc r="L214" t="inlineStr">
      <is>
        <t>1410074570</t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0" sId="1" numFmtId="4">
    <nc r="G112">
      <v>252700</v>
    </nc>
  </rcc>
  <rcc rId="501" sId="1">
    <nc r="L112" t="inlineStr">
      <is>
        <t>1410074570</t>
      </is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2" sId="1">
    <nc r="A112" t="inlineStr">
      <is>
        <t>Субсидия на реализацию отдельных мероприятий муниципальных программ, подпрограмм молодежной политики в рамках муниципальной программы "Молодёжь Туруханского района"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23" sId="1" ref="A212:XFD213" action="insertRow">
    <undo index="24" exp="area" ref3D="1" dr="$A$213:$XFD$255" dn="Z_F16D28B9_753F_4983_9882_083BB1819B3B_.wvu.Rows" sId="1"/>
    <undo index="0" exp="area" ref3D="1" dr="$H$1:$I$1048576" dn="Z_C249F1C0_5F87_4903_9107_68771F7F1656_.wvu.Cols" sId="1"/>
    <undo index="0" exp="area" ref3D="1" dr="$H$1:$I$1048576" dn="Z_C12ECCB3_7E0E_4612_AFEC_78E64777E49A_.wvu.Cols" sId="1"/>
    <undo index="2" exp="area" ref3D="1" dr="$H$1:$I$1048576" dn="Z_BCCBEA4F_0D7A_4A17_8829_58A9F53F9252_.wvu.Cols" sId="1"/>
    <undo index="1" exp="area" ref3D="1" dr="$B$1:$D$1048576" dn="Z_BCCBEA4F_0D7A_4A17_8829_58A9F53F9252_.wvu.Cols" sId="1"/>
    <undo index="10" exp="area" ref3D="1" dr="$A$221:$XFD$254" dn="Z_9D973A29_B18A_4300_8735_40F4D5040C33_.wvu.Rows" sId="1"/>
    <undo index="28" exp="area" ref3D="1" dr="$A$221:$XFD$255" dn="Z_88C336E2_DEA0_4FEC_A5C4_66485F95BE03_.wvu.Rows" sId="1"/>
    <undo index="24" exp="area" ref3D="1" dr="$A$213:$XFD$255" dn="Z_628CE822_C2EF_47B9_A88D_DD60521BD79B_.wvu.Rows" sId="1"/>
  </rrc>
  <rfmt sheetId="1" sqref="C212" start="0" length="0">
    <dxf>
      <alignment wrapText="0" shrinkToFit="0" readingOrder="0"/>
    </dxf>
  </rfmt>
  <rfmt sheetId="1" sqref="D212" start="0" length="0">
    <dxf>
      <fill>
        <patternFill patternType="solid">
          <bgColor theme="0"/>
        </patternFill>
      </fill>
      <alignment horizontal="general" readingOrder="0"/>
    </dxf>
  </rfmt>
  <rcc rId="424" sId="1">
    <nc r="E212">
      <f>F212+G212</f>
    </nc>
  </rcc>
  <rfmt sheetId="1" sqref="F212" start="0" length="0">
    <dxf>
      <alignment wrapText="0" shrinkToFit="0" readingOrder="0"/>
    </dxf>
  </rfmt>
  <rcc rId="425" sId="1" numFmtId="4">
    <nc r="G212">
      <v>426900</v>
    </nc>
  </rcc>
  <rfmt sheetId="1" sqref="H212" start="0" length="0">
    <dxf>
      <font>
        <b val="0"/>
        <sz val="12"/>
        <name val="Times New Roman"/>
        <scheme val="none"/>
      </font>
    </dxf>
  </rfmt>
  <rcc rId="426" sId="1" odxf="1" dxf="1">
    <nc r="L212" t="inlineStr">
      <is>
        <t>0110076490</t>
      </is>
    </nc>
    <odxf>
      <fill>
        <patternFill patternType="none">
          <bgColor indexed="65"/>
        </patternFill>
      </fill>
      <border outline="0">
        <right/>
      </border>
    </odxf>
    <ndxf>
      <fill>
        <patternFill patternType="solid">
          <bgColor theme="0"/>
        </patternFill>
      </fill>
      <border outline="0">
        <right style="medium">
          <color indexed="64"/>
        </right>
      </border>
    </ndxf>
  </rcc>
  <rfmt sheetId="1" sqref="M212" start="0" length="0">
    <dxf>
      <fill>
        <patternFill patternType="none">
          <bgColor indexed="65"/>
        </patternFill>
      </fill>
    </dxf>
  </rfmt>
  <rfmt sheetId="1" sqref="N212" start="0" length="0">
    <dxf>
      <font>
        <b/>
        <sz val="12"/>
        <name val="Times New Roman"/>
        <scheme val="none"/>
      </font>
    </dxf>
  </rfmt>
  <rfmt sheetId="1" sqref="O212" start="0" length="0">
    <dxf>
      <font>
        <b/>
        <sz val="12"/>
        <name val="Times New Roman"/>
        <scheme val="none"/>
      </font>
    </dxf>
  </rfmt>
  <rfmt sheetId="1" sqref="P212" start="0" length="0">
    <dxf>
      <font>
        <b/>
        <sz val="12"/>
        <name val="Times New Roman"/>
        <scheme val="none"/>
      </font>
    </dxf>
  </rfmt>
  <rfmt sheetId="1" sqref="Q212" start="0" length="0">
    <dxf>
      <font>
        <b/>
        <sz val="12"/>
        <name val="Times New Roman"/>
        <scheme val="none"/>
      </font>
    </dxf>
  </rfmt>
  <rfmt sheetId="1" sqref="R212" start="0" length="0">
    <dxf>
      <font>
        <b/>
        <sz val="12"/>
        <name val="Times New Roman"/>
        <scheme val="none"/>
      </font>
    </dxf>
  </rfmt>
  <rfmt sheetId="1" sqref="S212" start="0" length="0">
    <dxf>
      <font>
        <b/>
        <sz val="12"/>
        <name val="Times New Roman"/>
        <scheme val="none"/>
      </font>
    </dxf>
  </rfmt>
  <rfmt sheetId="1" sqref="T212" start="0" length="0">
    <dxf>
      <font>
        <b/>
        <sz val="12"/>
        <name val="Times New Roman"/>
        <scheme val="none"/>
      </font>
    </dxf>
  </rfmt>
  <rfmt sheetId="1" sqref="U212" start="0" length="0">
    <dxf>
      <font>
        <b/>
        <sz val="12"/>
        <name val="Times New Roman"/>
        <scheme val="none"/>
      </font>
    </dxf>
  </rfmt>
  <rfmt sheetId="1" sqref="V212" start="0" length="0">
    <dxf>
      <font>
        <b/>
        <sz val="12"/>
        <name val="Times New Roman"/>
        <scheme val="none"/>
      </font>
    </dxf>
  </rfmt>
  <rfmt sheetId="1" sqref="W212" start="0" length="0">
    <dxf>
      <font>
        <b/>
        <sz val="12"/>
        <name val="Times New Roman"/>
        <scheme val="none"/>
      </font>
    </dxf>
  </rfmt>
  <rfmt sheetId="1" sqref="X212" start="0" length="0">
    <dxf>
      <font>
        <b/>
        <sz val="12"/>
        <name val="Times New Roman"/>
        <scheme val="none"/>
      </font>
    </dxf>
  </rfmt>
  <rfmt sheetId="1" sqref="Y212" start="0" length="0">
    <dxf>
      <font>
        <b/>
        <sz val="12"/>
        <name val="Times New Roman"/>
        <scheme val="none"/>
      </font>
    </dxf>
  </rfmt>
  <rfmt sheetId="1" sqref="Z212" start="0" length="0">
    <dxf>
      <font>
        <b/>
        <sz val="12"/>
        <name val="Times New Roman"/>
        <scheme val="none"/>
      </font>
    </dxf>
  </rfmt>
  <rfmt sheetId="1" sqref="AA212" start="0" length="0">
    <dxf>
      <font>
        <b/>
        <sz val="12"/>
        <name val="Times New Roman"/>
        <scheme val="none"/>
      </font>
    </dxf>
  </rfmt>
  <rfmt sheetId="1" sqref="AB212" start="0" length="0">
    <dxf>
      <font>
        <b/>
        <sz val="12"/>
        <name val="Times New Roman"/>
        <scheme val="none"/>
      </font>
    </dxf>
  </rfmt>
  <rfmt sheetId="1" sqref="A212:XFD212" start="0" length="0">
    <dxf>
      <font>
        <b/>
        <sz val="12"/>
        <name val="Times New Roman"/>
        <scheme val="none"/>
      </font>
    </dxf>
  </rfmt>
  <rfmt sheetId="1" sqref="C213" start="0" length="0">
    <dxf>
      <alignment wrapText="0" shrinkToFit="0" readingOrder="0"/>
    </dxf>
  </rfmt>
  <rfmt sheetId="1" sqref="D213" start="0" length="0">
    <dxf>
      <fill>
        <patternFill patternType="solid">
          <bgColor theme="0"/>
        </patternFill>
      </fill>
      <alignment horizontal="general" readingOrder="0"/>
    </dxf>
  </rfmt>
  <rcc rId="427" sId="1">
    <nc r="E213">
      <f>F213+G213</f>
    </nc>
  </rcc>
  <rfmt sheetId="1" sqref="F213" start="0" length="0">
    <dxf>
      <alignment wrapText="0" shrinkToFit="0" readingOrder="0"/>
    </dxf>
  </rfmt>
  <rcc rId="428" sId="1" numFmtId="4">
    <nc r="G213">
      <v>43700</v>
    </nc>
  </rcc>
  <rfmt sheetId="1" sqref="H213" start="0" length="0">
    <dxf>
      <font>
        <b val="0"/>
        <sz val="12"/>
        <name val="Times New Roman"/>
        <scheme val="none"/>
      </font>
    </dxf>
  </rfmt>
  <rcc rId="429" sId="1" odxf="1" dxf="1">
    <nc r="L213" t="inlineStr">
      <is>
        <t>01100R7800</t>
      </is>
    </nc>
    <odxf>
      <fill>
        <patternFill patternType="none">
          <bgColor indexed="65"/>
        </patternFill>
      </fill>
      <border outline="0">
        <right/>
      </border>
    </odxf>
    <ndxf>
      <fill>
        <patternFill patternType="solid">
          <bgColor theme="0"/>
        </patternFill>
      </fill>
      <border outline="0">
        <right style="medium">
          <color indexed="64"/>
        </right>
      </border>
    </ndxf>
  </rcc>
  <rfmt sheetId="1" sqref="M213" start="0" length="0">
    <dxf>
      <fill>
        <patternFill patternType="none">
          <bgColor indexed="65"/>
        </patternFill>
      </fill>
    </dxf>
  </rfmt>
  <rfmt sheetId="1" sqref="N213" start="0" length="0">
    <dxf>
      <font>
        <b/>
        <sz val="12"/>
        <name val="Times New Roman"/>
        <scheme val="none"/>
      </font>
    </dxf>
  </rfmt>
  <rfmt sheetId="1" sqref="O213" start="0" length="0">
    <dxf>
      <font>
        <b/>
        <sz val="12"/>
        <name val="Times New Roman"/>
        <scheme val="none"/>
      </font>
    </dxf>
  </rfmt>
  <rfmt sheetId="1" sqref="P213" start="0" length="0">
    <dxf>
      <font>
        <b/>
        <sz val="12"/>
        <name val="Times New Roman"/>
        <scheme val="none"/>
      </font>
    </dxf>
  </rfmt>
  <rfmt sheetId="1" sqref="Q213" start="0" length="0">
    <dxf>
      <font>
        <b/>
        <sz val="12"/>
        <name val="Times New Roman"/>
        <scheme val="none"/>
      </font>
    </dxf>
  </rfmt>
  <rfmt sheetId="1" sqref="R213" start="0" length="0">
    <dxf>
      <font>
        <b/>
        <sz val="12"/>
        <name val="Times New Roman"/>
        <scheme val="none"/>
      </font>
    </dxf>
  </rfmt>
  <rfmt sheetId="1" sqref="S213" start="0" length="0">
    <dxf>
      <font>
        <b/>
        <sz val="12"/>
        <name val="Times New Roman"/>
        <scheme val="none"/>
      </font>
    </dxf>
  </rfmt>
  <rfmt sheetId="1" sqref="T213" start="0" length="0">
    <dxf>
      <font>
        <b/>
        <sz val="12"/>
        <name val="Times New Roman"/>
        <scheme val="none"/>
      </font>
    </dxf>
  </rfmt>
  <rfmt sheetId="1" sqref="U213" start="0" length="0">
    <dxf>
      <font>
        <b/>
        <sz val="12"/>
        <name val="Times New Roman"/>
        <scheme val="none"/>
      </font>
    </dxf>
  </rfmt>
  <rfmt sheetId="1" sqref="V213" start="0" length="0">
    <dxf>
      <font>
        <b/>
        <sz val="12"/>
        <name val="Times New Roman"/>
        <scheme val="none"/>
      </font>
    </dxf>
  </rfmt>
  <rfmt sheetId="1" sqref="W213" start="0" length="0">
    <dxf>
      <font>
        <b/>
        <sz val="12"/>
        <name val="Times New Roman"/>
        <scheme val="none"/>
      </font>
    </dxf>
  </rfmt>
  <rfmt sheetId="1" sqref="X213" start="0" length="0">
    <dxf>
      <font>
        <b/>
        <sz val="12"/>
        <name val="Times New Roman"/>
        <scheme val="none"/>
      </font>
    </dxf>
  </rfmt>
  <rfmt sheetId="1" sqref="Y213" start="0" length="0">
    <dxf>
      <font>
        <b/>
        <sz val="12"/>
        <name val="Times New Roman"/>
        <scheme val="none"/>
      </font>
    </dxf>
  </rfmt>
  <rfmt sheetId="1" sqref="Z213" start="0" length="0">
    <dxf>
      <font>
        <b/>
        <sz val="12"/>
        <name val="Times New Roman"/>
        <scheme val="none"/>
      </font>
    </dxf>
  </rfmt>
  <rfmt sheetId="1" sqref="AA213" start="0" length="0">
    <dxf>
      <font>
        <b/>
        <sz val="12"/>
        <name val="Times New Roman"/>
        <scheme val="none"/>
      </font>
    </dxf>
  </rfmt>
  <rfmt sheetId="1" sqref="AB213" start="0" length="0">
    <dxf>
      <font>
        <b/>
        <sz val="12"/>
        <name val="Times New Roman"/>
        <scheme val="none"/>
      </font>
    </dxf>
  </rfmt>
  <rfmt sheetId="1" sqref="A213:XFD213" start="0" length="0">
    <dxf>
      <font>
        <b/>
        <sz val="12"/>
        <name val="Times New Roman"/>
        <scheme val="none"/>
      </font>
    </dxf>
  </rfmt>
  <rcc rId="430" sId="1" xfDxf="1" dxf="1">
    <nc r="A212" t="inlineStr">
      <is>
    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    </is>
    </nc>
    <ndxf>
      <font>
        <sz val="12"/>
        <name val="Times New Roman"/>
        <scheme val="none"/>
      </font>
      <alignment horizontal="left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" sId="1" xfDxf="1" dxf="1">
    <nc r="A213" t="inlineStr">
      <is>
        <t>Субвенции бюджетам муниципальных образований на осуществление государственных полномочий по обеспечению отдыха и оздоровления детей, проживающих в Арктической зоне Российской Федерации (в соответствии с Законом края от 19 апреля 2018 года № 5-1533),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    </is>
    </nc>
    <ndxf>
      <font>
        <sz val="12"/>
        <name val="Times New Roman"/>
        <scheme val="none"/>
      </font>
      <alignment horizontal="left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628CE822-C2EF-47B9-A88D-DD60521BD79B}" action="delete"/>
  <rdn rId="0" localSheetId="1" customView="1" name="Z_628CE822_C2EF_47B9_A88D_DD60521BD79B_.wvu.Rows" hidden="1" oldHidden="1">
    <formula>'крайний вариант'!$19:$31,'крайний вариант'!$38:$71,'крайний вариант'!$76:$82,'крайний вариант'!$87:$109,'крайний вариант'!$118:$121,'крайний вариант'!$131:$141,'крайний вариант'!$146:$148,'крайний вариант'!$153:$157,'крайний вариант'!$162:$163,'крайний вариант'!$168:$176,'крайний вариант'!$181:$184,'крайний вариант'!$189:$195,'крайний вариант'!$215:$257</formula>
    <oldFormula>'крайний вариант'!$19:$31,'крайний вариант'!$38:$71,'крайний вариант'!$76:$82,'крайний вариант'!$87:$109,'крайний вариант'!$118:$121,'крайний вариант'!$131:$141,'крайний вариант'!$146:$148,'крайний вариант'!$153:$157,'крайний вариант'!$162:$163,'крайний вариант'!$168:$176,'крайний вариант'!$181:$184,'крайний вариант'!$189:$195,'крайний вариант'!$215:$257</oldFormula>
  </rdn>
  <rdn rId="0" localSheetId="1" customView="1" name="Z_628CE822_C2EF_47B9_A88D_DD60521BD79B_.wvu.FilterData" hidden="1" oldHidden="1">
    <formula>'крайний вариант'!$A$7:$M$146</formula>
    <oldFormula>'крайний вариант'!$A$7:$M$146</oldFormula>
  </rdn>
  <rcv guid="{628CE822-C2EF-47B9-A88D-DD60521BD79B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3" sId="1">
    <nc r="M112" t="inlineStr">
      <is>
        <t>в ацк</t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FilterData" hidden="1" oldHidden="1">
    <formula>'крайний вариант'!$A$7:$M$146</formula>
    <oldFormula>'крайний вариант'!$A$7:$M$146</oldFormula>
  </rdn>
  <rcv guid="{678A9D6A-CD2F-4FC5-ADAB-B9CA298D42A2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5" sId="1">
    <nc r="A84" t="inlineStr">
      <is>
        <t>Расходы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(в соответствии с Законом края от 20 декабря 2012 года № 3-963), в рамках подпрограммы «Энергоэффективность и развитие энергетики»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    </is>
    </nc>
  </rcc>
  <rcc rId="506" sId="1" numFmtId="4">
    <nc r="G84">
      <v>21681400</v>
    </nc>
  </rcc>
  <rcc rId="507" sId="1">
    <oc r="E84">
      <f>F84+G84+H84+I84</f>
    </oc>
    <nc r="E84">
      <f>F84+G84+H84+I84</f>
    </nc>
  </rcc>
  <rcc rId="508" sId="1">
    <nc r="L84" t="inlineStr">
      <is>
        <t>0340075770</t>
      </is>
    </nc>
  </rcc>
  <rcv guid="{F1EA1655-D6DE-4489-A709-6FDA0CED3DCA}" action="delete"/>
  <rdn rId="0" localSheetId="1" customView="1" name="Z_F1EA1655_D6DE_4489_A709_6FDA0CED3DCA_.wvu.PrintArea" hidden="1" oldHidden="1">
    <formula>'крайний вариант'!$A$1:$L$278</formula>
    <oldFormula>'крайний вариант'!$A$1:$L$278</oldFormula>
  </rdn>
  <rdn rId="0" localSheetId="1" customView="1" name="Z_F1EA1655_D6DE_4489_A709_6FDA0CED3DCA_.wvu.Rows" hidden="1" oldHidden="1">
    <formula>'крайний вариант'!$14:$31,'крайний вариант'!$37:$71,'крайний вариант'!$101:$108</formula>
    <oldFormula>'крайний вариант'!$14:$31,'крайний вариант'!$37:$71,'крайний вариант'!$101:$108</oldFormula>
  </rdn>
  <rdn rId="0" localSheetId="1" customView="1" name="Z_F1EA1655_D6DE_4489_A709_6FDA0CED3DCA_.wvu.FilterData" hidden="1" oldHidden="1">
    <formula>'крайний вариант'!$A$7:$M$146</formula>
    <oldFormula>'крайний вариант'!$A$7:$M$146</oldFormula>
  </rdn>
  <rcv guid="{F1EA1655-D6DE-4489-A709-6FDA0CED3DCA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2" sId="1">
    <nc r="M84" t="inlineStr">
      <is>
        <t>в ацк</t>
      </is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25" sId="1" ref="A33:XFD33" action="insertRow">
    <undo index="4" exp="area" ref3D="1" dr="$A$101:$XFD$108" dn="Z_F1EA1655_D6DE_4489_A709_6FDA0CED3DCA_.wvu.Rows" sId="1"/>
    <undo index="2" exp="area" ref3D="1" dr="$A$37:$XFD$71" dn="Z_F1EA1655_D6DE_4489_A709_6FDA0CED3DCA_.wvu.Rows" sId="1"/>
    <undo index="24" exp="area" ref3D="1" dr="$A$213:$XFD$255" dn="Z_F16D28B9_753F_4983_9882_083BB1819B3B_.wvu.Rows" sId="1"/>
    <undo index="22" exp="area" ref3D="1" dr="$A$189:$XFD$195" dn="Z_F16D28B9_753F_4983_9882_083BB1819B3B_.wvu.Rows" sId="1"/>
    <undo index="20" exp="area" ref3D="1" dr="$A$181:$XFD$184" dn="Z_F16D28B9_753F_4983_9882_083BB1819B3B_.wvu.Rows" sId="1"/>
    <undo index="18" exp="area" ref3D="1" dr="$A$168:$XFD$176" dn="Z_F16D28B9_753F_4983_9882_083BB1819B3B_.wvu.Rows" sId="1"/>
    <undo index="16" exp="area" ref3D="1" dr="$A$162:$XFD$163" dn="Z_F16D28B9_753F_4983_9882_083BB1819B3B_.wvu.Rows" sId="1"/>
    <undo index="14" exp="area" ref3D="1" dr="$A$153:$XFD$157" dn="Z_F16D28B9_753F_4983_9882_083BB1819B3B_.wvu.Rows" sId="1"/>
    <undo index="12" exp="area" ref3D="1" dr="$A$146:$XFD$148" dn="Z_F16D28B9_753F_4983_9882_083BB1819B3B_.wvu.Rows" sId="1"/>
    <undo index="10" exp="area" ref3D="1" dr="$A$131:$XFD$141" dn="Z_F16D28B9_753F_4983_9882_083BB1819B3B_.wvu.Rows" sId="1"/>
    <undo index="8" exp="area" ref3D="1" dr="$A$119:$XFD$120" dn="Z_F16D28B9_753F_4983_9882_083BB1819B3B_.wvu.Rows" sId="1"/>
    <undo index="6" exp="area" ref3D="1" dr="$A$87:$XFD$109" dn="Z_F16D28B9_753F_4983_9882_083BB1819B3B_.wvu.Rows" sId="1"/>
    <undo index="4" exp="area" ref3D="1" dr="$A$76:$XFD$82" dn="Z_F16D28B9_753F_4983_9882_083BB1819B3B_.wvu.Rows" sId="1"/>
    <undo index="2" exp="area" ref3D="1" dr="$A$38:$XFD$71" dn="Z_F16D28B9_753F_4983_9882_083BB1819B3B_.wvu.Rows" sId="1"/>
    <undo index="24" exp="area" ref3D="1" dr="$A$213:$XFD$255" dn="Z_628CE822_C2EF_47B9_A88D_DD60521BD79B_.wvu.Rows" sId="1"/>
    <undo index="22" exp="area" ref3D="1" dr="$A$189:$XFD$195" dn="Z_628CE822_C2EF_47B9_A88D_DD60521BD79B_.wvu.Rows" sId="1"/>
    <undo index="20" exp="area" ref3D="1" dr="$A$181:$XFD$184" dn="Z_628CE822_C2EF_47B9_A88D_DD60521BD79B_.wvu.Rows" sId="1"/>
    <undo index="18" exp="area" ref3D="1" dr="$A$168:$XFD$176" dn="Z_628CE822_C2EF_47B9_A88D_DD60521BD79B_.wvu.Rows" sId="1"/>
    <undo index="16" exp="area" ref3D="1" dr="$A$162:$XFD$163" dn="Z_628CE822_C2EF_47B9_A88D_DD60521BD79B_.wvu.Rows" sId="1"/>
    <undo index="14" exp="area" ref3D="1" dr="$A$153:$XFD$157" dn="Z_628CE822_C2EF_47B9_A88D_DD60521BD79B_.wvu.Rows" sId="1"/>
    <undo index="12" exp="area" ref3D="1" dr="$A$146:$XFD$148" dn="Z_628CE822_C2EF_47B9_A88D_DD60521BD79B_.wvu.Rows" sId="1"/>
    <undo index="10" exp="area" ref3D="1" dr="$A$131:$XFD$141" dn="Z_628CE822_C2EF_47B9_A88D_DD60521BD79B_.wvu.Rows" sId="1"/>
    <undo index="8" exp="area" ref3D="1" dr="$A$118:$XFD$121" dn="Z_628CE822_C2EF_47B9_A88D_DD60521BD79B_.wvu.Rows" sId="1"/>
    <undo index="6" exp="area" ref3D="1" dr="$A$87:$XFD$109" dn="Z_628CE822_C2EF_47B9_A88D_DD60521BD79B_.wvu.Rows" sId="1"/>
    <undo index="4" exp="area" ref3D="1" dr="$A$76:$XFD$82" dn="Z_628CE822_C2EF_47B9_A88D_DD60521BD79B_.wvu.Rows" sId="1"/>
    <undo index="2" exp="area" ref3D="1" dr="$A$38:$XFD$71" dn="Z_628CE822_C2EF_47B9_A88D_DD60521BD79B_.wvu.Rows" sId="1"/>
    <undo index="4" exp="area" ref3D="1" dr="$A$125:$XFD$125" dn="Z_773C9A6D_D94C_4F11_A27E_04EF47427F4D_.wvu.Rows" sId="1"/>
    <undo index="2" exp="area" ref3D="1" dr="$A$123:$XFD$123" dn="Z_773C9A6D_D94C_4F11_A27E_04EF47427F4D_.wvu.Rows" sId="1"/>
    <undo index="28" exp="area" ref3D="1" dr="$A$221:$XFD$255" dn="Z_88C336E2_DEA0_4FEC_A5C4_66485F95BE03_.wvu.Rows" sId="1"/>
    <undo index="26" exp="area" ref3D="1" dr="$A$193:$XFD$195" dn="Z_88C336E2_DEA0_4FEC_A5C4_66485F95BE03_.wvu.Rows" sId="1"/>
    <undo index="24" exp="area" ref3D="1" dr="$A$183:$XFD$184" dn="Z_88C336E2_DEA0_4FEC_A5C4_66485F95BE03_.wvu.Rows" sId="1"/>
    <undo index="22" exp="area" ref3D="1" dr="$A$169:$XFD$176" dn="Z_88C336E2_DEA0_4FEC_A5C4_66485F95BE03_.wvu.Rows" sId="1"/>
    <undo index="20" exp="area" ref3D="1" dr="$A$160:$XFD$163" dn="Z_88C336E2_DEA0_4FEC_A5C4_66485F95BE03_.wvu.Rows" sId="1"/>
    <undo index="18" exp="area" ref3D="1" dr="$A$155:$XFD$157" dn="Z_88C336E2_DEA0_4FEC_A5C4_66485F95BE03_.wvu.Rows" sId="1"/>
    <undo index="16" exp="area" ref3D="1" dr="$A$146:$XFD$148" dn="Z_88C336E2_DEA0_4FEC_A5C4_66485F95BE03_.wvu.Rows" sId="1"/>
    <undo index="14" exp="area" ref3D="1" dr="$A$132:$XFD$141" dn="Z_88C336E2_DEA0_4FEC_A5C4_66485F95BE03_.wvu.Rows" sId="1"/>
    <undo index="12" exp="area" ref3D="1" dr="$A$125:$XFD$126" dn="Z_88C336E2_DEA0_4FEC_A5C4_66485F95BE03_.wvu.Rows" sId="1"/>
    <undo index="10" exp="area" ref3D="1" dr="$A$119:$XFD$121" dn="Z_88C336E2_DEA0_4FEC_A5C4_66485F95BE03_.wvu.Rows" sId="1"/>
    <undo index="8" exp="area" ref3D="1" dr="$A$86:$XFD$109" dn="Z_88C336E2_DEA0_4FEC_A5C4_66485F95BE03_.wvu.Rows" sId="1"/>
    <undo index="6" exp="area" ref3D="1" dr="$A$76:$XFD$82" dn="Z_88C336E2_DEA0_4FEC_A5C4_66485F95BE03_.wvu.Rows" sId="1"/>
    <undo index="4" exp="area" ref3D="1" dr="$A$41:$XFD$71" dn="Z_88C336E2_DEA0_4FEC_A5C4_66485F95BE03_.wvu.Rows" sId="1"/>
    <undo index="2" exp="area" ref3D="1" dr="$A$33:$XFD$33" dn="Z_88C336E2_DEA0_4FEC_A5C4_66485F95BE03_.wvu.Rows" sId="1"/>
    <undo index="10" exp="area" ref3D="1" dr="$A$221:$XFD$254" dn="Z_9D973A29_B18A_4300_8735_40F4D5040C33_.wvu.Rows" sId="1"/>
    <undo index="8" exp="area" ref3D="1" dr="$A$173:$XFD$176" dn="Z_9D973A29_B18A_4300_8735_40F4D5040C33_.wvu.Rows" sId="1"/>
    <undo index="6" exp="area" ref3D="1" dr="$A$141:$XFD$141" dn="Z_9D973A29_B18A_4300_8735_40F4D5040C33_.wvu.Rows" sId="1"/>
    <undo index="4" exp="area" ref3D="1" dr="$A$132:$XFD$139" dn="Z_9D973A29_B18A_4300_8735_40F4D5040C33_.wvu.Rows" sId="1"/>
    <undo index="2" exp="area" ref3D="1" dr="$A$86:$XFD$109" dn="Z_9D973A29_B18A_4300_8735_40F4D5040C33_.wvu.Rows" sId="1"/>
    <undo index="1" exp="area" ref3D="1" dr="$A$41:$XFD$71" dn="Z_9D973A29_B18A_4300_8735_40F4D5040C33_.wvu.Rows" sId="1"/>
    <undo index="0" exp="area" ref3D="1" dr="$H$1:$I$1048576" dn="Z_C12ECCB3_7E0E_4612_AFEC_78E64777E49A_.wvu.Cols" sId="1"/>
    <undo index="0" exp="area" ref3D="1" dr="$H$1:$I$1048576" dn="Z_C249F1C0_5F87_4903_9107_68771F7F1656_.wvu.Cols" sId="1"/>
    <undo index="2" exp="area" ref3D="1" dr="$H$1:$I$1048576" dn="Z_BCCBEA4F_0D7A_4A17_8829_58A9F53F9252_.wvu.Cols" sId="1"/>
    <undo index="1" exp="area" ref3D="1" dr="$B$1:$D$1048576" dn="Z_BCCBEA4F_0D7A_4A17_8829_58A9F53F9252_.wvu.Cols" sId="1"/>
  </rrc>
  <rrc rId="526" sId="1" ref="A33:XFD33" action="insertRow">
    <undo index="4" exp="area" ref3D="1" dr="$A$102:$XFD$109" dn="Z_F1EA1655_D6DE_4489_A709_6FDA0CED3DCA_.wvu.Rows" sId="1"/>
    <undo index="2" exp="area" ref3D="1" dr="$A$38:$XFD$72" dn="Z_F1EA1655_D6DE_4489_A709_6FDA0CED3DCA_.wvu.Rows" sId="1"/>
    <undo index="24" exp="area" ref3D="1" dr="$A$214:$XFD$256" dn="Z_F16D28B9_753F_4983_9882_083BB1819B3B_.wvu.Rows" sId="1"/>
    <undo index="22" exp="area" ref3D="1" dr="$A$190:$XFD$196" dn="Z_F16D28B9_753F_4983_9882_083BB1819B3B_.wvu.Rows" sId="1"/>
    <undo index="20" exp="area" ref3D="1" dr="$A$182:$XFD$185" dn="Z_F16D28B9_753F_4983_9882_083BB1819B3B_.wvu.Rows" sId="1"/>
    <undo index="18" exp="area" ref3D="1" dr="$A$169:$XFD$177" dn="Z_F16D28B9_753F_4983_9882_083BB1819B3B_.wvu.Rows" sId="1"/>
    <undo index="16" exp="area" ref3D="1" dr="$A$163:$XFD$164" dn="Z_F16D28B9_753F_4983_9882_083BB1819B3B_.wvu.Rows" sId="1"/>
    <undo index="14" exp="area" ref3D="1" dr="$A$154:$XFD$158" dn="Z_F16D28B9_753F_4983_9882_083BB1819B3B_.wvu.Rows" sId="1"/>
    <undo index="12" exp="area" ref3D="1" dr="$A$147:$XFD$149" dn="Z_F16D28B9_753F_4983_9882_083BB1819B3B_.wvu.Rows" sId="1"/>
    <undo index="10" exp="area" ref3D="1" dr="$A$132:$XFD$142" dn="Z_F16D28B9_753F_4983_9882_083BB1819B3B_.wvu.Rows" sId="1"/>
    <undo index="8" exp="area" ref3D="1" dr="$A$120:$XFD$121" dn="Z_F16D28B9_753F_4983_9882_083BB1819B3B_.wvu.Rows" sId="1"/>
    <undo index="6" exp="area" ref3D="1" dr="$A$88:$XFD$110" dn="Z_F16D28B9_753F_4983_9882_083BB1819B3B_.wvu.Rows" sId="1"/>
    <undo index="4" exp="area" ref3D="1" dr="$A$77:$XFD$83" dn="Z_F16D28B9_753F_4983_9882_083BB1819B3B_.wvu.Rows" sId="1"/>
    <undo index="2" exp="area" ref3D="1" dr="$A$39:$XFD$72" dn="Z_F16D28B9_753F_4983_9882_083BB1819B3B_.wvu.Rows" sId="1"/>
    <undo index="24" exp="area" ref3D="1" dr="$A$214:$XFD$256" dn="Z_628CE822_C2EF_47B9_A88D_DD60521BD79B_.wvu.Rows" sId="1"/>
    <undo index="22" exp="area" ref3D="1" dr="$A$190:$XFD$196" dn="Z_628CE822_C2EF_47B9_A88D_DD60521BD79B_.wvu.Rows" sId="1"/>
    <undo index="20" exp="area" ref3D="1" dr="$A$182:$XFD$185" dn="Z_628CE822_C2EF_47B9_A88D_DD60521BD79B_.wvu.Rows" sId="1"/>
    <undo index="18" exp="area" ref3D="1" dr="$A$169:$XFD$177" dn="Z_628CE822_C2EF_47B9_A88D_DD60521BD79B_.wvu.Rows" sId="1"/>
    <undo index="16" exp="area" ref3D="1" dr="$A$163:$XFD$164" dn="Z_628CE822_C2EF_47B9_A88D_DD60521BD79B_.wvu.Rows" sId="1"/>
    <undo index="14" exp="area" ref3D="1" dr="$A$154:$XFD$158" dn="Z_628CE822_C2EF_47B9_A88D_DD60521BD79B_.wvu.Rows" sId="1"/>
    <undo index="12" exp="area" ref3D="1" dr="$A$147:$XFD$149" dn="Z_628CE822_C2EF_47B9_A88D_DD60521BD79B_.wvu.Rows" sId="1"/>
    <undo index="10" exp="area" ref3D="1" dr="$A$132:$XFD$142" dn="Z_628CE822_C2EF_47B9_A88D_DD60521BD79B_.wvu.Rows" sId="1"/>
    <undo index="8" exp="area" ref3D="1" dr="$A$119:$XFD$122" dn="Z_628CE822_C2EF_47B9_A88D_DD60521BD79B_.wvu.Rows" sId="1"/>
    <undo index="6" exp="area" ref3D="1" dr="$A$88:$XFD$110" dn="Z_628CE822_C2EF_47B9_A88D_DD60521BD79B_.wvu.Rows" sId="1"/>
    <undo index="4" exp="area" ref3D="1" dr="$A$77:$XFD$83" dn="Z_628CE822_C2EF_47B9_A88D_DD60521BD79B_.wvu.Rows" sId="1"/>
    <undo index="2" exp="area" ref3D="1" dr="$A$39:$XFD$72" dn="Z_628CE822_C2EF_47B9_A88D_DD60521BD79B_.wvu.Rows" sId="1"/>
    <undo index="4" exp="area" ref3D="1" dr="$A$126:$XFD$126" dn="Z_773C9A6D_D94C_4F11_A27E_04EF47427F4D_.wvu.Rows" sId="1"/>
    <undo index="2" exp="area" ref3D="1" dr="$A$124:$XFD$124" dn="Z_773C9A6D_D94C_4F11_A27E_04EF47427F4D_.wvu.Rows" sId="1"/>
    <undo index="28" exp="area" ref3D="1" dr="$A$222:$XFD$256" dn="Z_88C336E2_DEA0_4FEC_A5C4_66485F95BE03_.wvu.Rows" sId="1"/>
    <undo index="26" exp="area" ref3D="1" dr="$A$194:$XFD$196" dn="Z_88C336E2_DEA0_4FEC_A5C4_66485F95BE03_.wvu.Rows" sId="1"/>
    <undo index="24" exp="area" ref3D="1" dr="$A$184:$XFD$185" dn="Z_88C336E2_DEA0_4FEC_A5C4_66485F95BE03_.wvu.Rows" sId="1"/>
    <undo index="22" exp="area" ref3D="1" dr="$A$170:$XFD$177" dn="Z_88C336E2_DEA0_4FEC_A5C4_66485F95BE03_.wvu.Rows" sId="1"/>
    <undo index="20" exp="area" ref3D="1" dr="$A$161:$XFD$164" dn="Z_88C336E2_DEA0_4FEC_A5C4_66485F95BE03_.wvu.Rows" sId="1"/>
    <undo index="18" exp="area" ref3D="1" dr="$A$156:$XFD$158" dn="Z_88C336E2_DEA0_4FEC_A5C4_66485F95BE03_.wvu.Rows" sId="1"/>
    <undo index="16" exp="area" ref3D="1" dr="$A$147:$XFD$149" dn="Z_88C336E2_DEA0_4FEC_A5C4_66485F95BE03_.wvu.Rows" sId="1"/>
    <undo index="14" exp="area" ref3D="1" dr="$A$133:$XFD$142" dn="Z_88C336E2_DEA0_4FEC_A5C4_66485F95BE03_.wvu.Rows" sId="1"/>
    <undo index="12" exp="area" ref3D="1" dr="$A$126:$XFD$127" dn="Z_88C336E2_DEA0_4FEC_A5C4_66485F95BE03_.wvu.Rows" sId="1"/>
    <undo index="10" exp="area" ref3D="1" dr="$A$120:$XFD$122" dn="Z_88C336E2_DEA0_4FEC_A5C4_66485F95BE03_.wvu.Rows" sId="1"/>
    <undo index="8" exp="area" ref3D="1" dr="$A$87:$XFD$110" dn="Z_88C336E2_DEA0_4FEC_A5C4_66485F95BE03_.wvu.Rows" sId="1"/>
    <undo index="6" exp="area" ref3D="1" dr="$A$77:$XFD$83" dn="Z_88C336E2_DEA0_4FEC_A5C4_66485F95BE03_.wvu.Rows" sId="1"/>
    <undo index="4" exp="area" ref3D="1" dr="$A$42:$XFD$72" dn="Z_88C336E2_DEA0_4FEC_A5C4_66485F95BE03_.wvu.Rows" sId="1"/>
    <undo index="2" exp="area" ref3D="1" dr="$A$34:$XFD$34" dn="Z_88C336E2_DEA0_4FEC_A5C4_66485F95BE03_.wvu.Rows" sId="1"/>
    <undo index="10" exp="area" ref3D="1" dr="$A$222:$XFD$255" dn="Z_9D973A29_B18A_4300_8735_40F4D5040C33_.wvu.Rows" sId="1"/>
    <undo index="8" exp="area" ref3D="1" dr="$A$174:$XFD$177" dn="Z_9D973A29_B18A_4300_8735_40F4D5040C33_.wvu.Rows" sId="1"/>
    <undo index="6" exp="area" ref3D="1" dr="$A$142:$XFD$142" dn="Z_9D973A29_B18A_4300_8735_40F4D5040C33_.wvu.Rows" sId="1"/>
    <undo index="4" exp="area" ref3D="1" dr="$A$133:$XFD$140" dn="Z_9D973A29_B18A_4300_8735_40F4D5040C33_.wvu.Rows" sId="1"/>
    <undo index="2" exp="area" ref3D="1" dr="$A$87:$XFD$110" dn="Z_9D973A29_B18A_4300_8735_40F4D5040C33_.wvu.Rows" sId="1"/>
    <undo index="1" exp="area" ref3D="1" dr="$A$42:$XFD$72" dn="Z_9D973A29_B18A_4300_8735_40F4D5040C33_.wvu.Rows" sId="1"/>
    <undo index="0" exp="area" ref3D="1" dr="$H$1:$I$1048576" dn="Z_C12ECCB3_7E0E_4612_AFEC_78E64777E49A_.wvu.Cols" sId="1"/>
    <undo index="0" exp="area" ref3D="1" dr="$H$1:$I$1048576" dn="Z_C249F1C0_5F87_4903_9107_68771F7F1656_.wvu.Cols" sId="1"/>
    <undo index="2" exp="area" ref3D="1" dr="$H$1:$I$1048576" dn="Z_BCCBEA4F_0D7A_4A17_8829_58A9F53F9252_.wvu.Cols" sId="1"/>
    <undo index="1" exp="area" ref3D="1" dr="$B$1:$D$1048576" dn="Z_BCCBEA4F_0D7A_4A17_8829_58A9F53F9252_.wvu.Cols" sId="1"/>
  </rrc>
  <rrc rId="527" sId="1" ref="A33:XFD33" action="insertRow">
    <undo index="4" exp="area" ref3D="1" dr="$A$103:$XFD$110" dn="Z_F1EA1655_D6DE_4489_A709_6FDA0CED3DCA_.wvu.Rows" sId="1"/>
    <undo index="2" exp="area" ref3D="1" dr="$A$39:$XFD$73" dn="Z_F1EA1655_D6DE_4489_A709_6FDA0CED3DCA_.wvu.Rows" sId="1"/>
    <undo index="24" exp="area" ref3D="1" dr="$A$215:$XFD$257" dn="Z_F16D28B9_753F_4983_9882_083BB1819B3B_.wvu.Rows" sId="1"/>
    <undo index="22" exp="area" ref3D="1" dr="$A$191:$XFD$197" dn="Z_F16D28B9_753F_4983_9882_083BB1819B3B_.wvu.Rows" sId="1"/>
    <undo index="20" exp="area" ref3D="1" dr="$A$183:$XFD$186" dn="Z_F16D28B9_753F_4983_9882_083BB1819B3B_.wvu.Rows" sId="1"/>
    <undo index="18" exp="area" ref3D="1" dr="$A$170:$XFD$178" dn="Z_F16D28B9_753F_4983_9882_083BB1819B3B_.wvu.Rows" sId="1"/>
    <undo index="16" exp="area" ref3D="1" dr="$A$164:$XFD$165" dn="Z_F16D28B9_753F_4983_9882_083BB1819B3B_.wvu.Rows" sId="1"/>
    <undo index="14" exp="area" ref3D="1" dr="$A$155:$XFD$159" dn="Z_F16D28B9_753F_4983_9882_083BB1819B3B_.wvu.Rows" sId="1"/>
    <undo index="12" exp="area" ref3D="1" dr="$A$148:$XFD$150" dn="Z_F16D28B9_753F_4983_9882_083BB1819B3B_.wvu.Rows" sId="1"/>
    <undo index="10" exp="area" ref3D="1" dr="$A$133:$XFD$143" dn="Z_F16D28B9_753F_4983_9882_083BB1819B3B_.wvu.Rows" sId="1"/>
    <undo index="8" exp="area" ref3D="1" dr="$A$121:$XFD$122" dn="Z_F16D28B9_753F_4983_9882_083BB1819B3B_.wvu.Rows" sId="1"/>
    <undo index="6" exp="area" ref3D="1" dr="$A$89:$XFD$111" dn="Z_F16D28B9_753F_4983_9882_083BB1819B3B_.wvu.Rows" sId="1"/>
    <undo index="4" exp="area" ref3D="1" dr="$A$78:$XFD$84" dn="Z_F16D28B9_753F_4983_9882_083BB1819B3B_.wvu.Rows" sId="1"/>
    <undo index="2" exp="area" ref3D="1" dr="$A$40:$XFD$73" dn="Z_F16D28B9_753F_4983_9882_083BB1819B3B_.wvu.Rows" sId="1"/>
    <undo index="24" exp="area" ref3D="1" dr="$A$215:$XFD$257" dn="Z_628CE822_C2EF_47B9_A88D_DD60521BD79B_.wvu.Rows" sId="1"/>
    <undo index="22" exp="area" ref3D="1" dr="$A$191:$XFD$197" dn="Z_628CE822_C2EF_47B9_A88D_DD60521BD79B_.wvu.Rows" sId="1"/>
    <undo index="20" exp="area" ref3D="1" dr="$A$183:$XFD$186" dn="Z_628CE822_C2EF_47B9_A88D_DD60521BD79B_.wvu.Rows" sId="1"/>
    <undo index="18" exp="area" ref3D="1" dr="$A$170:$XFD$178" dn="Z_628CE822_C2EF_47B9_A88D_DD60521BD79B_.wvu.Rows" sId="1"/>
    <undo index="16" exp="area" ref3D="1" dr="$A$164:$XFD$165" dn="Z_628CE822_C2EF_47B9_A88D_DD60521BD79B_.wvu.Rows" sId="1"/>
    <undo index="14" exp="area" ref3D="1" dr="$A$155:$XFD$159" dn="Z_628CE822_C2EF_47B9_A88D_DD60521BD79B_.wvu.Rows" sId="1"/>
    <undo index="12" exp="area" ref3D="1" dr="$A$148:$XFD$150" dn="Z_628CE822_C2EF_47B9_A88D_DD60521BD79B_.wvu.Rows" sId="1"/>
    <undo index="10" exp="area" ref3D="1" dr="$A$133:$XFD$143" dn="Z_628CE822_C2EF_47B9_A88D_DD60521BD79B_.wvu.Rows" sId="1"/>
    <undo index="8" exp="area" ref3D="1" dr="$A$120:$XFD$123" dn="Z_628CE822_C2EF_47B9_A88D_DD60521BD79B_.wvu.Rows" sId="1"/>
    <undo index="6" exp="area" ref3D="1" dr="$A$89:$XFD$111" dn="Z_628CE822_C2EF_47B9_A88D_DD60521BD79B_.wvu.Rows" sId="1"/>
    <undo index="4" exp="area" ref3D="1" dr="$A$78:$XFD$84" dn="Z_628CE822_C2EF_47B9_A88D_DD60521BD79B_.wvu.Rows" sId="1"/>
    <undo index="2" exp="area" ref3D="1" dr="$A$40:$XFD$73" dn="Z_628CE822_C2EF_47B9_A88D_DD60521BD79B_.wvu.Rows" sId="1"/>
    <undo index="4" exp="area" ref3D="1" dr="$A$127:$XFD$127" dn="Z_773C9A6D_D94C_4F11_A27E_04EF47427F4D_.wvu.Rows" sId="1"/>
    <undo index="2" exp="area" ref3D="1" dr="$A$125:$XFD$125" dn="Z_773C9A6D_D94C_4F11_A27E_04EF47427F4D_.wvu.Rows" sId="1"/>
    <undo index="28" exp="area" ref3D="1" dr="$A$223:$XFD$257" dn="Z_88C336E2_DEA0_4FEC_A5C4_66485F95BE03_.wvu.Rows" sId="1"/>
    <undo index="26" exp="area" ref3D="1" dr="$A$195:$XFD$197" dn="Z_88C336E2_DEA0_4FEC_A5C4_66485F95BE03_.wvu.Rows" sId="1"/>
    <undo index="24" exp="area" ref3D="1" dr="$A$185:$XFD$186" dn="Z_88C336E2_DEA0_4FEC_A5C4_66485F95BE03_.wvu.Rows" sId="1"/>
    <undo index="22" exp="area" ref3D="1" dr="$A$171:$XFD$178" dn="Z_88C336E2_DEA0_4FEC_A5C4_66485F95BE03_.wvu.Rows" sId="1"/>
    <undo index="20" exp="area" ref3D="1" dr="$A$162:$XFD$165" dn="Z_88C336E2_DEA0_4FEC_A5C4_66485F95BE03_.wvu.Rows" sId="1"/>
    <undo index="18" exp="area" ref3D="1" dr="$A$157:$XFD$159" dn="Z_88C336E2_DEA0_4FEC_A5C4_66485F95BE03_.wvu.Rows" sId="1"/>
    <undo index="16" exp="area" ref3D="1" dr="$A$148:$XFD$150" dn="Z_88C336E2_DEA0_4FEC_A5C4_66485F95BE03_.wvu.Rows" sId="1"/>
    <undo index="14" exp="area" ref3D="1" dr="$A$134:$XFD$143" dn="Z_88C336E2_DEA0_4FEC_A5C4_66485F95BE03_.wvu.Rows" sId="1"/>
    <undo index="12" exp="area" ref3D="1" dr="$A$127:$XFD$128" dn="Z_88C336E2_DEA0_4FEC_A5C4_66485F95BE03_.wvu.Rows" sId="1"/>
    <undo index="10" exp="area" ref3D="1" dr="$A$121:$XFD$123" dn="Z_88C336E2_DEA0_4FEC_A5C4_66485F95BE03_.wvu.Rows" sId="1"/>
    <undo index="8" exp="area" ref3D="1" dr="$A$88:$XFD$111" dn="Z_88C336E2_DEA0_4FEC_A5C4_66485F95BE03_.wvu.Rows" sId="1"/>
    <undo index="6" exp="area" ref3D="1" dr="$A$78:$XFD$84" dn="Z_88C336E2_DEA0_4FEC_A5C4_66485F95BE03_.wvu.Rows" sId="1"/>
    <undo index="4" exp="area" ref3D="1" dr="$A$43:$XFD$73" dn="Z_88C336E2_DEA0_4FEC_A5C4_66485F95BE03_.wvu.Rows" sId="1"/>
    <undo index="2" exp="area" ref3D="1" dr="$A$35:$XFD$35" dn="Z_88C336E2_DEA0_4FEC_A5C4_66485F95BE03_.wvu.Rows" sId="1"/>
    <undo index="10" exp="area" ref3D="1" dr="$A$223:$XFD$256" dn="Z_9D973A29_B18A_4300_8735_40F4D5040C33_.wvu.Rows" sId="1"/>
    <undo index="8" exp="area" ref3D="1" dr="$A$175:$XFD$178" dn="Z_9D973A29_B18A_4300_8735_40F4D5040C33_.wvu.Rows" sId="1"/>
    <undo index="6" exp="area" ref3D="1" dr="$A$143:$XFD$143" dn="Z_9D973A29_B18A_4300_8735_40F4D5040C33_.wvu.Rows" sId="1"/>
    <undo index="4" exp="area" ref3D="1" dr="$A$134:$XFD$141" dn="Z_9D973A29_B18A_4300_8735_40F4D5040C33_.wvu.Rows" sId="1"/>
    <undo index="2" exp="area" ref3D="1" dr="$A$88:$XFD$111" dn="Z_9D973A29_B18A_4300_8735_40F4D5040C33_.wvu.Rows" sId="1"/>
    <undo index="1" exp="area" ref3D="1" dr="$A$43:$XFD$73" dn="Z_9D973A29_B18A_4300_8735_40F4D5040C33_.wvu.Rows" sId="1"/>
    <undo index="0" exp="area" ref3D="1" dr="$H$1:$I$1048576" dn="Z_C12ECCB3_7E0E_4612_AFEC_78E64777E49A_.wvu.Cols" sId="1"/>
    <undo index="0" exp="area" ref3D="1" dr="$H$1:$I$1048576" dn="Z_C249F1C0_5F87_4903_9107_68771F7F1656_.wvu.Cols" sId="1"/>
    <undo index="2" exp="area" ref3D="1" dr="$H$1:$I$1048576" dn="Z_BCCBEA4F_0D7A_4A17_8829_58A9F53F9252_.wvu.Cols" sId="1"/>
    <undo index="1" exp="area" ref3D="1" dr="$B$1:$D$1048576" dn="Z_BCCBEA4F_0D7A_4A17_8829_58A9F53F9252_.wvu.Cols" sId="1"/>
  </rrc>
  <rfmt sheetId="1" sqref="A33:XFD35">
    <dxf>
      <fill>
        <patternFill>
          <bgColor theme="0"/>
        </patternFill>
      </fill>
    </dxf>
  </rfmt>
  <rfmt sheetId="1" sqref="E33:E36">
    <dxf>
      <fill>
        <patternFill>
          <bgColor rgb="FF00FF00"/>
        </patternFill>
      </fill>
    </dxf>
  </rfmt>
  <rcc rId="528" sId="1" odxf="1" dxf="1">
    <nc r="A33" t="inlineStr">
      <is>
        <t>Иной межбюджетный транферт</t>
      </is>
    </nc>
    <odxf>
      <font>
        <b/>
        <sz val="12"/>
        <name val="Times New Roman"/>
        <scheme val="none"/>
      </font>
      <numFmt numFmtId="166" formatCode="?"/>
      <fill>
        <patternFill patternType="solid">
          <bgColor theme="0"/>
        </patternFill>
      </fill>
      <alignment horizontal="general" readingOrder="0"/>
      <border outline="0">
        <left style="medium">
          <color indexed="64"/>
        </left>
      </border>
    </odxf>
    <ndxf>
      <font>
        <b val="0"/>
        <sz val="16"/>
        <name val="Times New Roman"/>
        <scheme val="none"/>
      </font>
      <numFmt numFmtId="30" formatCode="@"/>
      <fill>
        <patternFill patternType="none">
          <bgColor indexed="65"/>
        </patternFill>
      </fill>
      <alignment horizontal="left" readingOrder="0"/>
      <border outline="0">
        <left style="thin">
          <color indexed="64"/>
        </left>
      </border>
    </ndxf>
  </rcc>
  <rcc rId="529" sId="1" odxf="1" dxf="1">
    <nc r="A34" t="inlineStr">
      <is>
        <t>Индексация на 6,3% (МРОТ с 01.01.2023, Указы Президента, прочие)</t>
      </is>
    </nc>
    <odxf>
      <font>
        <b/>
        <sz val="12"/>
        <name val="Times New Roman"/>
        <scheme val="none"/>
      </font>
      <numFmt numFmtId="166" formatCode="?"/>
      <fill>
        <patternFill patternType="solid">
          <bgColor theme="0"/>
        </patternFill>
      </fill>
      <alignment horizontal="general" readingOrder="0"/>
      <border outline="0">
        <left style="medium">
          <color indexed="64"/>
        </left>
      </border>
    </odxf>
    <ndxf>
      <font>
        <b val="0"/>
        <sz val="16"/>
        <name val="Times New Roman"/>
        <scheme val="none"/>
      </font>
      <numFmt numFmtId="30" formatCode="@"/>
      <fill>
        <patternFill patternType="none">
          <bgColor indexed="65"/>
        </patternFill>
      </fill>
      <alignment horizontal="left" readingOrder="0"/>
      <border outline="0">
        <left style="thin">
          <color indexed="64"/>
        </left>
      </border>
    </ndxf>
  </rcc>
  <rcc rId="530" sId="1" odxf="1" dxf="1">
    <nc r="A35" t="inlineStr">
      <is>
        <t>Отрицательный трансферт</t>
      </is>
    </nc>
    <odxf>
      <font>
        <b/>
        <sz val="12"/>
        <name val="Times New Roman"/>
        <scheme val="none"/>
      </font>
      <numFmt numFmtId="166" formatCode="?"/>
      <fill>
        <patternFill patternType="solid">
          <bgColor theme="0"/>
        </patternFill>
      </fill>
      <alignment horizontal="general" readingOrder="0"/>
      <border outline="0">
        <left style="medium">
          <color indexed="64"/>
        </left>
      </border>
    </odxf>
    <ndxf>
      <font>
        <b val="0"/>
        <sz val="16"/>
        <name val="Times New Roman"/>
        <scheme val="none"/>
      </font>
      <numFmt numFmtId="30" formatCode="@"/>
      <fill>
        <patternFill patternType="none">
          <bgColor indexed="65"/>
        </patternFill>
      </fill>
      <alignment horizontal="left" readingOrder="0"/>
      <border outline="0">
        <left style="thin">
          <color indexed="64"/>
        </left>
      </border>
    </ndxf>
  </rcc>
  <rfmt sheetId="1" sqref="A33:A35" start="0" length="2147483647">
    <dxf>
      <font>
        <sz val="14"/>
      </font>
    </dxf>
  </rfmt>
  <rfmt sheetId="1" sqref="A33:A35" start="0" length="2147483647">
    <dxf>
      <font>
        <sz val="12"/>
      </font>
    </dxf>
  </rfmt>
  <rfmt sheetId="1" sqref="F33" start="0" length="0">
    <dxf>
      <font>
        <b val="0"/>
        <sz val="12"/>
        <name val="Times New Roman"/>
        <scheme val="none"/>
      </font>
      <fill>
        <patternFill patternType="none">
          <bgColor indexed="65"/>
        </patternFill>
      </fill>
    </dxf>
  </rfmt>
  <rfmt sheetId="1" sqref="F34" start="0" length="0">
    <dxf>
      <font>
        <b val="0"/>
        <sz val="12"/>
        <name val="Times New Roman"/>
        <scheme val="none"/>
      </font>
    </dxf>
  </rfmt>
  <rfmt sheetId="1" sqref="F35" start="0" length="0">
    <dxf>
      <font>
        <b val="0"/>
        <sz val="12"/>
        <name val="Times New Roman"/>
        <scheme val="none"/>
      </font>
    </dxf>
  </rfmt>
  <rcc rId="531" sId="1" numFmtId="4">
    <nc r="F33">
      <v>300000000</v>
    </nc>
  </rcc>
  <rcc rId="532" sId="1" numFmtId="4">
    <nc r="F34">
      <v>453900</v>
    </nc>
  </rcc>
  <rcc rId="533" sId="1" numFmtId="4">
    <nc r="F35">
      <v>-13</v>
    </nc>
  </rcc>
  <rcc rId="534" sId="1">
    <nc r="E33">
      <f>F33+G33</f>
    </nc>
  </rcc>
  <rcc rId="535" sId="1">
    <nc r="E34">
      <f>F34+G34</f>
    </nc>
  </rcc>
  <rcc rId="536" sId="1">
    <nc r="E35">
      <f>F35+G35</f>
    </nc>
  </rcc>
  <rcc rId="537" sId="1">
    <nc r="A15" t="inlineStr">
      <is>
        <t>Индексация на 6,3% (МРОТ с 01.01.2023, Указы Президента, прочие)</t>
      </is>
    </nc>
  </rcc>
  <rcc rId="538" sId="1" numFmtId="4">
    <nc r="F15">
      <v>17151400</v>
    </nc>
  </rcc>
  <rrc rId="539" sId="1" ref="A79:XFD85" action="insertRow">
    <undo index="4" exp="area" ref3D="1" dr="$A$104:$XFD$111" dn="Z_F1EA1655_D6DE_4489_A709_6FDA0CED3DCA_.wvu.Rows" sId="1"/>
    <undo index="24" exp="area" ref3D="1" dr="$A$216:$XFD$258" dn="Z_F16D28B9_753F_4983_9882_083BB1819B3B_.wvu.Rows" sId="1"/>
    <undo index="22" exp="area" ref3D="1" dr="$A$192:$XFD$198" dn="Z_F16D28B9_753F_4983_9882_083BB1819B3B_.wvu.Rows" sId="1"/>
    <undo index="20" exp="area" ref3D="1" dr="$A$184:$XFD$187" dn="Z_F16D28B9_753F_4983_9882_083BB1819B3B_.wvu.Rows" sId="1"/>
    <undo index="18" exp="area" ref3D="1" dr="$A$171:$XFD$179" dn="Z_F16D28B9_753F_4983_9882_083BB1819B3B_.wvu.Rows" sId="1"/>
    <undo index="16" exp="area" ref3D="1" dr="$A$165:$XFD$166" dn="Z_F16D28B9_753F_4983_9882_083BB1819B3B_.wvu.Rows" sId="1"/>
    <undo index="14" exp="area" ref3D="1" dr="$A$156:$XFD$160" dn="Z_F16D28B9_753F_4983_9882_083BB1819B3B_.wvu.Rows" sId="1"/>
    <undo index="12" exp="area" ref3D="1" dr="$A$149:$XFD$151" dn="Z_F16D28B9_753F_4983_9882_083BB1819B3B_.wvu.Rows" sId="1"/>
    <undo index="10" exp="area" ref3D="1" dr="$A$134:$XFD$144" dn="Z_F16D28B9_753F_4983_9882_083BB1819B3B_.wvu.Rows" sId="1"/>
    <undo index="8" exp="area" ref3D="1" dr="$A$122:$XFD$123" dn="Z_F16D28B9_753F_4983_9882_083BB1819B3B_.wvu.Rows" sId="1"/>
    <undo index="6" exp="area" ref3D="1" dr="$A$90:$XFD$112" dn="Z_F16D28B9_753F_4983_9882_083BB1819B3B_.wvu.Rows" sId="1"/>
    <undo index="4" exp="area" ref3D="1" dr="$A$79:$XFD$85" dn="Z_F16D28B9_753F_4983_9882_083BB1819B3B_.wvu.Rows" sId="1"/>
    <undo index="24" exp="area" ref3D="1" dr="$A$216:$XFD$258" dn="Z_628CE822_C2EF_47B9_A88D_DD60521BD79B_.wvu.Rows" sId="1"/>
    <undo index="22" exp="area" ref3D="1" dr="$A$192:$XFD$198" dn="Z_628CE822_C2EF_47B9_A88D_DD60521BD79B_.wvu.Rows" sId="1"/>
    <undo index="20" exp="area" ref3D="1" dr="$A$184:$XFD$187" dn="Z_628CE822_C2EF_47B9_A88D_DD60521BD79B_.wvu.Rows" sId="1"/>
    <undo index="18" exp="area" ref3D="1" dr="$A$171:$XFD$179" dn="Z_628CE822_C2EF_47B9_A88D_DD60521BD79B_.wvu.Rows" sId="1"/>
    <undo index="16" exp="area" ref3D="1" dr="$A$165:$XFD$166" dn="Z_628CE822_C2EF_47B9_A88D_DD60521BD79B_.wvu.Rows" sId="1"/>
    <undo index="14" exp="area" ref3D="1" dr="$A$156:$XFD$160" dn="Z_628CE822_C2EF_47B9_A88D_DD60521BD79B_.wvu.Rows" sId="1"/>
    <undo index="12" exp="area" ref3D="1" dr="$A$149:$XFD$151" dn="Z_628CE822_C2EF_47B9_A88D_DD60521BD79B_.wvu.Rows" sId="1"/>
    <undo index="10" exp="area" ref3D="1" dr="$A$134:$XFD$144" dn="Z_628CE822_C2EF_47B9_A88D_DD60521BD79B_.wvu.Rows" sId="1"/>
    <undo index="8" exp="area" ref3D="1" dr="$A$121:$XFD$124" dn="Z_628CE822_C2EF_47B9_A88D_DD60521BD79B_.wvu.Rows" sId="1"/>
    <undo index="6" exp="area" ref3D="1" dr="$A$90:$XFD$112" dn="Z_628CE822_C2EF_47B9_A88D_DD60521BD79B_.wvu.Rows" sId="1"/>
    <undo index="4" exp="area" ref3D="1" dr="$A$79:$XFD$85" dn="Z_628CE822_C2EF_47B9_A88D_DD60521BD79B_.wvu.Rows" sId="1"/>
    <undo index="4" exp="area" ref3D="1" dr="$A$128:$XFD$128" dn="Z_773C9A6D_D94C_4F11_A27E_04EF47427F4D_.wvu.Rows" sId="1"/>
    <undo index="2" exp="area" ref3D="1" dr="$A$126:$XFD$126" dn="Z_773C9A6D_D94C_4F11_A27E_04EF47427F4D_.wvu.Rows" sId="1"/>
    <undo index="28" exp="area" ref3D="1" dr="$A$224:$XFD$258" dn="Z_88C336E2_DEA0_4FEC_A5C4_66485F95BE03_.wvu.Rows" sId="1"/>
    <undo index="26" exp="area" ref3D="1" dr="$A$196:$XFD$198" dn="Z_88C336E2_DEA0_4FEC_A5C4_66485F95BE03_.wvu.Rows" sId="1"/>
    <undo index="24" exp="area" ref3D="1" dr="$A$186:$XFD$187" dn="Z_88C336E2_DEA0_4FEC_A5C4_66485F95BE03_.wvu.Rows" sId="1"/>
    <undo index="22" exp="area" ref3D="1" dr="$A$172:$XFD$179" dn="Z_88C336E2_DEA0_4FEC_A5C4_66485F95BE03_.wvu.Rows" sId="1"/>
    <undo index="20" exp="area" ref3D="1" dr="$A$163:$XFD$166" dn="Z_88C336E2_DEA0_4FEC_A5C4_66485F95BE03_.wvu.Rows" sId="1"/>
    <undo index="18" exp="area" ref3D="1" dr="$A$158:$XFD$160" dn="Z_88C336E2_DEA0_4FEC_A5C4_66485F95BE03_.wvu.Rows" sId="1"/>
    <undo index="16" exp="area" ref3D="1" dr="$A$149:$XFD$151" dn="Z_88C336E2_DEA0_4FEC_A5C4_66485F95BE03_.wvu.Rows" sId="1"/>
    <undo index="14" exp="area" ref3D="1" dr="$A$135:$XFD$144" dn="Z_88C336E2_DEA0_4FEC_A5C4_66485F95BE03_.wvu.Rows" sId="1"/>
    <undo index="12" exp="area" ref3D="1" dr="$A$128:$XFD$129" dn="Z_88C336E2_DEA0_4FEC_A5C4_66485F95BE03_.wvu.Rows" sId="1"/>
    <undo index="10" exp="area" ref3D="1" dr="$A$122:$XFD$124" dn="Z_88C336E2_DEA0_4FEC_A5C4_66485F95BE03_.wvu.Rows" sId="1"/>
    <undo index="8" exp="area" ref3D="1" dr="$A$89:$XFD$112" dn="Z_88C336E2_DEA0_4FEC_A5C4_66485F95BE03_.wvu.Rows" sId="1"/>
    <undo index="6" exp="area" ref3D="1" dr="$A$79:$XFD$85" dn="Z_88C336E2_DEA0_4FEC_A5C4_66485F95BE03_.wvu.Rows" sId="1"/>
    <undo index="10" exp="area" ref3D="1" dr="$A$224:$XFD$257" dn="Z_9D973A29_B18A_4300_8735_40F4D5040C33_.wvu.Rows" sId="1"/>
    <undo index="8" exp="area" ref3D="1" dr="$A$176:$XFD$179" dn="Z_9D973A29_B18A_4300_8735_40F4D5040C33_.wvu.Rows" sId="1"/>
    <undo index="6" exp="area" ref3D="1" dr="$A$144:$XFD$144" dn="Z_9D973A29_B18A_4300_8735_40F4D5040C33_.wvu.Rows" sId="1"/>
    <undo index="4" exp="area" ref3D="1" dr="$A$135:$XFD$142" dn="Z_9D973A29_B18A_4300_8735_40F4D5040C33_.wvu.Rows" sId="1"/>
    <undo index="2" exp="area" ref3D="1" dr="$A$89:$XFD$112" dn="Z_9D973A29_B18A_4300_8735_40F4D5040C33_.wvu.Rows" sId="1"/>
    <undo index="0" exp="area" ref3D="1" dr="$H$1:$I$1048576" dn="Z_C12ECCB3_7E0E_4612_AFEC_78E64777E49A_.wvu.Cols" sId="1"/>
    <undo index="0" exp="area" ref3D="1" dr="$H$1:$I$1048576" dn="Z_C249F1C0_5F87_4903_9107_68771F7F1656_.wvu.Cols" sId="1"/>
    <undo index="2" exp="area" ref3D="1" dr="$H$1:$I$1048576" dn="Z_BCCBEA4F_0D7A_4A17_8829_58A9F53F9252_.wvu.Cols" sId="1"/>
    <undo index="1" exp="area" ref3D="1" dr="$B$1:$D$1048576" dn="Z_BCCBEA4F_0D7A_4A17_8829_58A9F53F9252_.wvu.Cols" sId="1"/>
  </rrc>
  <rrc rId="540" sId="1" ref="A79:XFD85" action="insertRow">
    <undo index="4" exp="area" ref3D="1" dr="$A$111:$XFD$118" dn="Z_F1EA1655_D6DE_4489_A709_6FDA0CED3DCA_.wvu.Rows" sId="1"/>
    <undo index="24" exp="area" ref3D="1" dr="$A$223:$XFD$265" dn="Z_F16D28B9_753F_4983_9882_083BB1819B3B_.wvu.Rows" sId="1"/>
    <undo index="22" exp="area" ref3D="1" dr="$A$199:$XFD$205" dn="Z_F16D28B9_753F_4983_9882_083BB1819B3B_.wvu.Rows" sId="1"/>
    <undo index="20" exp="area" ref3D="1" dr="$A$191:$XFD$194" dn="Z_F16D28B9_753F_4983_9882_083BB1819B3B_.wvu.Rows" sId="1"/>
    <undo index="18" exp="area" ref3D="1" dr="$A$178:$XFD$186" dn="Z_F16D28B9_753F_4983_9882_083BB1819B3B_.wvu.Rows" sId="1"/>
    <undo index="16" exp="area" ref3D="1" dr="$A$172:$XFD$173" dn="Z_F16D28B9_753F_4983_9882_083BB1819B3B_.wvu.Rows" sId="1"/>
    <undo index="14" exp="area" ref3D="1" dr="$A$163:$XFD$167" dn="Z_F16D28B9_753F_4983_9882_083BB1819B3B_.wvu.Rows" sId="1"/>
    <undo index="12" exp="area" ref3D="1" dr="$A$156:$XFD$158" dn="Z_F16D28B9_753F_4983_9882_083BB1819B3B_.wvu.Rows" sId="1"/>
    <undo index="10" exp="area" ref3D="1" dr="$A$141:$XFD$151" dn="Z_F16D28B9_753F_4983_9882_083BB1819B3B_.wvu.Rows" sId="1"/>
    <undo index="8" exp="area" ref3D="1" dr="$A$129:$XFD$130" dn="Z_F16D28B9_753F_4983_9882_083BB1819B3B_.wvu.Rows" sId="1"/>
    <undo index="6" exp="area" ref3D="1" dr="$A$97:$XFD$119" dn="Z_F16D28B9_753F_4983_9882_083BB1819B3B_.wvu.Rows" sId="1"/>
    <undo index="4" exp="area" ref3D="1" dr="$A$86:$XFD$92" dn="Z_F16D28B9_753F_4983_9882_083BB1819B3B_.wvu.Rows" sId="1"/>
    <undo index="24" exp="area" ref3D="1" dr="$A$223:$XFD$265" dn="Z_628CE822_C2EF_47B9_A88D_DD60521BD79B_.wvu.Rows" sId="1"/>
    <undo index="22" exp="area" ref3D="1" dr="$A$199:$XFD$205" dn="Z_628CE822_C2EF_47B9_A88D_DD60521BD79B_.wvu.Rows" sId="1"/>
    <undo index="20" exp="area" ref3D="1" dr="$A$191:$XFD$194" dn="Z_628CE822_C2EF_47B9_A88D_DD60521BD79B_.wvu.Rows" sId="1"/>
    <undo index="18" exp="area" ref3D="1" dr="$A$178:$XFD$186" dn="Z_628CE822_C2EF_47B9_A88D_DD60521BD79B_.wvu.Rows" sId="1"/>
    <undo index="16" exp="area" ref3D="1" dr="$A$172:$XFD$173" dn="Z_628CE822_C2EF_47B9_A88D_DD60521BD79B_.wvu.Rows" sId="1"/>
    <undo index="14" exp="area" ref3D="1" dr="$A$163:$XFD$167" dn="Z_628CE822_C2EF_47B9_A88D_DD60521BD79B_.wvu.Rows" sId="1"/>
    <undo index="12" exp="area" ref3D="1" dr="$A$156:$XFD$158" dn="Z_628CE822_C2EF_47B9_A88D_DD60521BD79B_.wvu.Rows" sId="1"/>
    <undo index="10" exp="area" ref3D="1" dr="$A$141:$XFD$151" dn="Z_628CE822_C2EF_47B9_A88D_DD60521BD79B_.wvu.Rows" sId="1"/>
    <undo index="8" exp="area" ref3D="1" dr="$A$128:$XFD$131" dn="Z_628CE822_C2EF_47B9_A88D_DD60521BD79B_.wvu.Rows" sId="1"/>
    <undo index="6" exp="area" ref3D="1" dr="$A$97:$XFD$119" dn="Z_628CE822_C2EF_47B9_A88D_DD60521BD79B_.wvu.Rows" sId="1"/>
    <undo index="4" exp="area" ref3D="1" dr="$A$86:$XFD$92" dn="Z_628CE822_C2EF_47B9_A88D_DD60521BD79B_.wvu.Rows" sId="1"/>
    <undo index="4" exp="area" ref3D="1" dr="$A$135:$XFD$135" dn="Z_773C9A6D_D94C_4F11_A27E_04EF47427F4D_.wvu.Rows" sId="1"/>
    <undo index="2" exp="area" ref3D="1" dr="$A$133:$XFD$133" dn="Z_773C9A6D_D94C_4F11_A27E_04EF47427F4D_.wvu.Rows" sId="1"/>
    <undo index="28" exp="area" ref3D="1" dr="$A$231:$XFD$265" dn="Z_88C336E2_DEA0_4FEC_A5C4_66485F95BE03_.wvu.Rows" sId="1"/>
    <undo index="26" exp="area" ref3D="1" dr="$A$203:$XFD$205" dn="Z_88C336E2_DEA0_4FEC_A5C4_66485F95BE03_.wvu.Rows" sId="1"/>
    <undo index="24" exp="area" ref3D="1" dr="$A$193:$XFD$194" dn="Z_88C336E2_DEA0_4FEC_A5C4_66485F95BE03_.wvu.Rows" sId="1"/>
    <undo index="22" exp="area" ref3D="1" dr="$A$179:$XFD$186" dn="Z_88C336E2_DEA0_4FEC_A5C4_66485F95BE03_.wvu.Rows" sId="1"/>
    <undo index="20" exp="area" ref3D="1" dr="$A$170:$XFD$173" dn="Z_88C336E2_DEA0_4FEC_A5C4_66485F95BE03_.wvu.Rows" sId="1"/>
    <undo index="18" exp="area" ref3D="1" dr="$A$165:$XFD$167" dn="Z_88C336E2_DEA0_4FEC_A5C4_66485F95BE03_.wvu.Rows" sId="1"/>
    <undo index="16" exp="area" ref3D="1" dr="$A$156:$XFD$158" dn="Z_88C336E2_DEA0_4FEC_A5C4_66485F95BE03_.wvu.Rows" sId="1"/>
    <undo index="14" exp="area" ref3D="1" dr="$A$142:$XFD$151" dn="Z_88C336E2_DEA0_4FEC_A5C4_66485F95BE03_.wvu.Rows" sId="1"/>
    <undo index="12" exp="area" ref3D="1" dr="$A$135:$XFD$136" dn="Z_88C336E2_DEA0_4FEC_A5C4_66485F95BE03_.wvu.Rows" sId="1"/>
    <undo index="10" exp="area" ref3D="1" dr="$A$129:$XFD$131" dn="Z_88C336E2_DEA0_4FEC_A5C4_66485F95BE03_.wvu.Rows" sId="1"/>
    <undo index="8" exp="area" ref3D="1" dr="$A$96:$XFD$119" dn="Z_88C336E2_DEA0_4FEC_A5C4_66485F95BE03_.wvu.Rows" sId="1"/>
    <undo index="6" exp="area" ref3D="1" dr="$A$86:$XFD$92" dn="Z_88C336E2_DEA0_4FEC_A5C4_66485F95BE03_.wvu.Rows" sId="1"/>
    <undo index="10" exp="area" ref3D="1" dr="$A$231:$XFD$264" dn="Z_9D973A29_B18A_4300_8735_40F4D5040C33_.wvu.Rows" sId="1"/>
    <undo index="8" exp="area" ref3D="1" dr="$A$183:$XFD$186" dn="Z_9D973A29_B18A_4300_8735_40F4D5040C33_.wvu.Rows" sId="1"/>
    <undo index="6" exp="area" ref3D="1" dr="$A$151:$XFD$151" dn="Z_9D973A29_B18A_4300_8735_40F4D5040C33_.wvu.Rows" sId="1"/>
    <undo index="4" exp="area" ref3D="1" dr="$A$142:$XFD$149" dn="Z_9D973A29_B18A_4300_8735_40F4D5040C33_.wvu.Rows" sId="1"/>
    <undo index="2" exp="area" ref3D="1" dr="$A$96:$XFD$119" dn="Z_9D973A29_B18A_4300_8735_40F4D5040C33_.wvu.Rows" sId="1"/>
    <undo index="0" exp="area" ref3D="1" dr="$H$1:$I$1048576" dn="Z_C12ECCB3_7E0E_4612_AFEC_78E64777E49A_.wvu.Cols" sId="1"/>
    <undo index="0" exp="area" ref3D="1" dr="$H$1:$I$1048576" dn="Z_C249F1C0_5F87_4903_9107_68771F7F1656_.wvu.Cols" sId="1"/>
    <undo index="2" exp="area" ref3D="1" dr="$H$1:$I$1048576" dn="Z_BCCBEA4F_0D7A_4A17_8829_58A9F53F9252_.wvu.Cols" sId="1"/>
    <undo index="1" exp="area" ref3D="1" dr="$B$1:$D$1048576" dn="Z_BCCBEA4F_0D7A_4A17_8829_58A9F53F9252_.wvu.Cols" sId="1"/>
  </rrc>
  <rcc rId="541" sId="1">
    <nc r="A79" t="inlineStr">
      <is>
        <t>Расходы на содержание дороги Туруханск - Селиваниха и дорог межселенной территории (дорожный фонд)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    </is>
    </nc>
  </rcc>
  <rcc rId="542" sId="1">
    <nc r="A80" t="inlineStr">
      <is>
    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</t>
      </is>
    </nc>
  </rcc>
  <rcc rId="543" sId="1">
    <nc r="A81" t="inlineStr">
      <is>
    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</t>
      </is>
    </nc>
  </rcc>
  <rcc rId="544" sId="1">
    <nc r="A82" t="inlineStr">
      <is>
    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    </is>
    </nc>
  </rcc>
  <rcc rId="545" sId="1">
    <nc r="A83" t="inlineStr">
      <is>
        <t>Уличное освещение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</t>
      </is>
    </nc>
  </rcc>
  <rcc rId="546" sId="1">
    <nc r="A84" t="inlineStr">
      <is>
    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</t>
      </is>
    </nc>
  </rcc>
  <rcc rId="547" sId="1">
    <nc r="A85" t="inlineStr">
      <is>
    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</t>
      </is>
    </nc>
  </rcc>
  <rcc rId="548" sId="1">
    <nc r="A86" t="inlineStr">
      <is>
        <t>Индексация на 6,3% (МРОТ с 01.01.2023, Указы Президента, прочие)</t>
      </is>
    </nc>
  </rcc>
  <rfmt sheetId="1" sqref="F79" start="0" length="0">
    <dxf>
      <border outline="0">
        <right/>
      </border>
    </dxf>
  </rfmt>
  <rfmt sheetId="1" sqref="F81" start="0" length="0">
    <dxf>
      <font>
        <sz val="12"/>
        <color theme="1"/>
        <name val="Times New Roman"/>
        <scheme val="none"/>
      </font>
    </dxf>
  </rfmt>
  <rfmt sheetId="1" sqref="F82" start="0" length="0">
    <dxf>
      <font>
        <sz val="12"/>
        <color theme="1"/>
        <name val="Times New Roman"/>
        <scheme val="none"/>
      </font>
    </dxf>
  </rfmt>
  <rfmt sheetId="1" sqref="F83" start="0" length="0">
    <dxf>
      <font>
        <sz val="12"/>
        <color theme="1"/>
        <name val="Times New Roman"/>
        <scheme val="none"/>
      </font>
    </dxf>
  </rfmt>
  <rfmt sheetId="1" sqref="F84" start="0" length="0">
    <dxf>
      <font>
        <sz val="12"/>
        <color theme="1"/>
        <name val="Times New Roman"/>
        <scheme val="none"/>
      </font>
    </dxf>
  </rfmt>
  <rfmt sheetId="1" sqref="F85" start="0" length="0">
    <dxf>
      <font>
        <sz val="12"/>
        <color theme="1"/>
        <name val="Times New Roman"/>
        <scheme val="none"/>
      </font>
    </dxf>
  </rfmt>
  <rfmt sheetId="1" sqref="F86" start="0" length="0">
    <dxf>
      <font>
        <sz val="12"/>
        <color theme="1"/>
        <name val="Times New Roman"/>
        <scheme val="none"/>
      </font>
    </dxf>
  </rfmt>
  <rcc rId="549" sId="1">
    <nc r="E79">
      <f>F79+G79</f>
    </nc>
  </rcc>
  <rcc rId="550" sId="1">
    <nc r="E80">
      <f>F80+G80</f>
    </nc>
  </rcc>
  <rcc rId="551" sId="1">
    <nc r="E81">
      <f>F81+G81</f>
    </nc>
  </rcc>
  <rcc rId="552" sId="1">
    <nc r="E82">
      <f>F82+G82</f>
    </nc>
  </rcc>
  <rcc rId="553" sId="1">
    <nc r="E83">
      <f>F83+G83</f>
    </nc>
  </rcc>
  <rcc rId="554" sId="1">
    <nc r="E84">
      <f>F84+G84</f>
    </nc>
  </rcc>
  <rcc rId="555" sId="1">
    <nc r="E85">
      <f>F85+G85</f>
    </nc>
  </rcc>
  <rcc rId="556" sId="1">
    <nc r="E86">
      <f>F86+G86</f>
    </nc>
  </rcc>
  <rcc rId="557" sId="1">
    <nc r="E87">
      <f>F87+G87</f>
    </nc>
  </rcc>
  <rcc rId="558" sId="1">
    <nc r="E88">
      <f>F88+G88</f>
    </nc>
  </rcc>
  <rcc rId="559" sId="1">
    <nc r="E89">
      <f>F89+G89</f>
    </nc>
  </rcc>
  <rcc rId="560" sId="1">
    <nc r="E90">
      <f>F90+G90</f>
    </nc>
  </rcc>
  <rcc rId="561" sId="1">
    <nc r="E91">
      <f>F91+G91</f>
    </nc>
  </rcc>
  <rcc rId="562" sId="1">
    <nc r="E92">
      <f>F92+G92</f>
    </nc>
  </rcc>
  <rrc rId="563" sId="1" ref="A92:XFD92" action="deleteRow">
    <undo index="4" exp="area" ref3D="1" dr="$A$118:$XFD$125" dn="Z_F1EA1655_D6DE_4489_A709_6FDA0CED3DCA_.wvu.Rows" sId="1"/>
    <undo index="24" exp="area" ref3D="1" dr="$A$230:$XFD$272" dn="Z_F16D28B9_753F_4983_9882_083BB1819B3B_.wvu.Rows" sId="1"/>
    <undo index="22" exp="area" ref3D="1" dr="$A$206:$XFD$212" dn="Z_F16D28B9_753F_4983_9882_083BB1819B3B_.wvu.Rows" sId="1"/>
    <undo index="20" exp="area" ref3D="1" dr="$A$198:$XFD$201" dn="Z_F16D28B9_753F_4983_9882_083BB1819B3B_.wvu.Rows" sId="1"/>
    <undo index="18" exp="area" ref3D="1" dr="$A$185:$XFD$193" dn="Z_F16D28B9_753F_4983_9882_083BB1819B3B_.wvu.Rows" sId="1"/>
    <undo index="16" exp="area" ref3D="1" dr="$A$179:$XFD$180" dn="Z_F16D28B9_753F_4983_9882_083BB1819B3B_.wvu.Rows" sId="1"/>
    <undo index="14" exp="area" ref3D="1" dr="$A$170:$XFD$174" dn="Z_F16D28B9_753F_4983_9882_083BB1819B3B_.wvu.Rows" sId="1"/>
    <undo index="12" exp="area" ref3D="1" dr="$A$163:$XFD$165" dn="Z_F16D28B9_753F_4983_9882_083BB1819B3B_.wvu.Rows" sId="1"/>
    <undo index="10" exp="area" ref3D="1" dr="$A$148:$XFD$158" dn="Z_F16D28B9_753F_4983_9882_083BB1819B3B_.wvu.Rows" sId="1"/>
    <undo index="8" exp="area" ref3D="1" dr="$A$136:$XFD$137" dn="Z_F16D28B9_753F_4983_9882_083BB1819B3B_.wvu.Rows" sId="1"/>
    <undo index="6" exp="area" ref3D="1" dr="$A$104:$XFD$126" dn="Z_F16D28B9_753F_4983_9882_083BB1819B3B_.wvu.Rows" sId="1"/>
    <undo index="4" exp="area" ref3D="1" dr="$A$93:$XFD$99" dn="Z_F16D28B9_753F_4983_9882_083BB1819B3B_.wvu.Rows" sId="1"/>
    <undo index="24" exp="area" ref3D="1" dr="$A$230:$XFD$272" dn="Z_628CE822_C2EF_47B9_A88D_DD60521BD79B_.wvu.Rows" sId="1"/>
    <undo index="22" exp="area" ref3D="1" dr="$A$206:$XFD$212" dn="Z_628CE822_C2EF_47B9_A88D_DD60521BD79B_.wvu.Rows" sId="1"/>
    <undo index="20" exp="area" ref3D="1" dr="$A$198:$XFD$201" dn="Z_628CE822_C2EF_47B9_A88D_DD60521BD79B_.wvu.Rows" sId="1"/>
    <undo index="18" exp="area" ref3D="1" dr="$A$185:$XFD$193" dn="Z_628CE822_C2EF_47B9_A88D_DD60521BD79B_.wvu.Rows" sId="1"/>
    <undo index="16" exp="area" ref3D="1" dr="$A$179:$XFD$180" dn="Z_628CE822_C2EF_47B9_A88D_DD60521BD79B_.wvu.Rows" sId="1"/>
    <undo index="14" exp="area" ref3D="1" dr="$A$170:$XFD$174" dn="Z_628CE822_C2EF_47B9_A88D_DD60521BD79B_.wvu.Rows" sId="1"/>
    <undo index="12" exp="area" ref3D="1" dr="$A$163:$XFD$165" dn="Z_628CE822_C2EF_47B9_A88D_DD60521BD79B_.wvu.Rows" sId="1"/>
    <undo index="10" exp="area" ref3D="1" dr="$A$148:$XFD$158" dn="Z_628CE822_C2EF_47B9_A88D_DD60521BD79B_.wvu.Rows" sId="1"/>
    <undo index="8" exp="area" ref3D="1" dr="$A$135:$XFD$138" dn="Z_628CE822_C2EF_47B9_A88D_DD60521BD79B_.wvu.Rows" sId="1"/>
    <undo index="6" exp="area" ref3D="1" dr="$A$104:$XFD$126" dn="Z_628CE822_C2EF_47B9_A88D_DD60521BD79B_.wvu.Rows" sId="1"/>
    <undo index="4" exp="area" ref3D="1" dr="$A$93:$XFD$99" dn="Z_628CE822_C2EF_47B9_A88D_DD60521BD79B_.wvu.Rows" sId="1"/>
    <undo index="4" exp="area" ref3D="1" dr="$A$142:$XFD$142" dn="Z_773C9A6D_D94C_4F11_A27E_04EF47427F4D_.wvu.Rows" sId="1"/>
    <undo index="2" exp="area" ref3D="1" dr="$A$140:$XFD$140" dn="Z_773C9A6D_D94C_4F11_A27E_04EF47427F4D_.wvu.Rows" sId="1"/>
    <undo index="28" exp="area" ref3D="1" dr="$A$238:$XFD$272" dn="Z_88C336E2_DEA0_4FEC_A5C4_66485F95BE03_.wvu.Rows" sId="1"/>
    <undo index="26" exp="area" ref3D="1" dr="$A$210:$XFD$212" dn="Z_88C336E2_DEA0_4FEC_A5C4_66485F95BE03_.wvu.Rows" sId="1"/>
    <undo index="24" exp="area" ref3D="1" dr="$A$200:$XFD$201" dn="Z_88C336E2_DEA0_4FEC_A5C4_66485F95BE03_.wvu.Rows" sId="1"/>
    <undo index="22" exp="area" ref3D="1" dr="$A$186:$XFD$193" dn="Z_88C336E2_DEA0_4FEC_A5C4_66485F95BE03_.wvu.Rows" sId="1"/>
    <undo index="20" exp="area" ref3D="1" dr="$A$177:$XFD$180" dn="Z_88C336E2_DEA0_4FEC_A5C4_66485F95BE03_.wvu.Rows" sId="1"/>
    <undo index="18" exp="area" ref3D="1" dr="$A$172:$XFD$174" dn="Z_88C336E2_DEA0_4FEC_A5C4_66485F95BE03_.wvu.Rows" sId="1"/>
    <undo index="16" exp="area" ref3D="1" dr="$A$163:$XFD$165" dn="Z_88C336E2_DEA0_4FEC_A5C4_66485F95BE03_.wvu.Rows" sId="1"/>
    <undo index="14" exp="area" ref3D="1" dr="$A$149:$XFD$158" dn="Z_88C336E2_DEA0_4FEC_A5C4_66485F95BE03_.wvu.Rows" sId="1"/>
    <undo index="12" exp="area" ref3D="1" dr="$A$142:$XFD$143" dn="Z_88C336E2_DEA0_4FEC_A5C4_66485F95BE03_.wvu.Rows" sId="1"/>
    <undo index="10" exp="area" ref3D="1" dr="$A$136:$XFD$138" dn="Z_88C336E2_DEA0_4FEC_A5C4_66485F95BE03_.wvu.Rows" sId="1"/>
    <undo index="8" exp="area" ref3D="1" dr="$A$103:$XFD$126" dn="Z_88C336E2_DEA0_4FEC_A5C4_66485F95BE03_.wvu.Rows" sId="1"/>
    <undo index="6" exp="area" ref3D="1" dr="$A$93:$XFD$99" dn="Z_88C336E2_DEA0_4FEC_A5C4_66485F95BE03_.wvu.Rows" sId="1"/>
    <undo index="10" exp="area" ref3D="1" dr="$A$238:$XFD$271" dn="Z_9D973A29_B18A_4300_8735_40F4D5040C33_.wvu.Rows" sId="1"/>
    <undo index="8" exp="area" ref3D="1" dr="$A$190:$XFD$193" dn="Z_9D973A29_B18A_4300_8735_40F4D5040C33_.wvu.Rows" sId="1"/>
    <undo index="6" exp="area" ref3D="1" dr="$A$158:$XFD$158" dn="Z_9D973A29_B18A_4300_8735_40F4D5040C33_.wvu.Rows" sId="1"/>
    <undo index="4" exp="area" ref3D="1" dr="$A$149:$XFD$156" dn="Z_9D973A29_B18A_4300_8735_40F4D5040C33_.wvu.Rows" sId="1"/>
    <undo index="2" exp="area" ref3D="1" dr="$A$103:$XFD$126" dn="Z_9D973A29_B18A_4300_8735_40F4D5040C33_.wvu.Rows" sId="1"/>
    <undo index="0" exp="area" ref3D="1" dr="$H$1:$I$1048576" dn="Z_C12ECCB3_7E0E_4612_AFEC_78E64777E49A_.wvu.Cols" sId="1"/>
    <undo index="0" exp="area" ref3D="1" dr="$H$1:$I$1048576" dn="Z_C249F1C0_5F87_4903_9107_68771F7F1656_.wvu.Cols" sId="1"/>
    <undo index="2" exp="area" ref3D="1" dr="$H$1:$I$1048576" dn="Z_BCCBEA4F_0D7A_4A17_8829_58A9F53F9252_.wvu.Cols" sId="1"/>
    <undo index="1" exp="area" ref3D="1" dr="$B$1:$D$1048576" dn="Z_BCCBEA4F_0D7A_4A17_8829_58A9F53F9252_.wvu.Cols" sId="1"/>
    <rfmt sheetId="1" xfDxf="1" sqref="A92:XFD92" start="0" length="0">
      <dxf>
        <font>
          <sz val="12"/>
          <name val="Times New Roman"/>
          <scheme val="none"/>
        </font>
        <alignment horizontal="left" vertical="center" wrapText="1" readingOrder="0"/>
      </dxf>
    </rfmt>
    <rfmt sheetId="1" sqref="A92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92" start="0" length="0">
      <dxf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2" start="0" length="0">
      <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2">
        <f>F92+G92</f>
      </nc>
      <ndxf>
        <font>
          <b/>
          <sz val="12"/>
          <name val="Times New Roman"/>
          <scheme val="none"/>
        </font>
        <numFmt numFmtId="4" formatCode="#,##0.00"/>
        <fill>
          <patternFill patternType="solid">
            <bgColor rgb="FF00FF0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2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2" start="0" length="0">
      <dxf>
        <font>
          <b/>
          <sz val="12"/>
          <name val="Times New Roman"/>
          <scheme val="none"/>
        </font>
        <alignment horizont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2" start="0" length="0">
      <dxf>
        <font>
          <b/>
          <sz val="12"/>
          <name val="Times New Roman"/>
          <scheme val="none"/>
        </font>
        <numFmt numFmtId="30" formatCode="@"/>
      </dxf>
    </rfmt>
    <rfmt sheetId="1" sqref="N92" start="0" length="0">
      <dxf>
        <numFmt numFmtId="4" formatCode="#,##0.00"/>
      </dxf>
    </rfmt>
  </rrc>
  <rrc rId="564" sId="1" ref="A92:XFD92" action="deleteRow">
    <undo index="0" exp="area" dr="H76:H92" r="H75" sId="1"/>
    <undo index="4" exp="area" ref3D="1" dr="$A$117:$XFD$124" dn="Z_F1EA1655_D6DE_4489_A709_6FDA0CED3DCA_.wvu.Rows" sId="1"/>
    <undo index="24" exp="area" ref3D="1" dr="$A$229:$XFD$271" dn="Z_F16D28B9_753F_4983_9882_083BB1819B3B_.wvu.Rows" sId="1"/>
    <undo index="22" exp="area" ref3D="1" dr="$A$205:$XFD$211" dn="Z_F16D28B9_753F_4983_9882_083BB1819B3B_.wvu.Rows" sId="1"/>
    <undo index="20" exp="area" ref3D="1" dr="$A$197:$XFD$200" dn="Z_F16D28B9_753F_4983_9882_083BB1819B3B_.wvu.Rows" sId="1"/>
    <undo index="18" exp="area" ref3D="1" dr="$A$184:$XFD$192" dn="Z_F16D28B9_753F_4983_9882_083BB1819B3B_.wvu.Rows" sId="1"/>
    <undo index="16" exp="area" ref3D="1" dr="$A$178:$XFD$179" dn="Z_F16D28B9_753F_4983_9882_083BB1819B3B_.wvu.Rows" sId="1"/>
    <undo index="14" exp="area" ref3D="1" dr="$A$169:$XFD$173" dn="Z_F16D28B9_753F_4983_9882_083BB1819B3B_.wvu.Rows" sId="1"/>
    <undo index="12" exp="area" ref3D="1" dr="$A$162:$XFD$164" dn="Z_F16D28B9_753F_4983_9882_083BB1819B3B_.wvu.Rows" sId="1"/>
    <undo index="10" exp="area" ref3D="1" dr="$A$147:$XFD$157" dn="Z_F16D28B9_753F_4983_9882_083BB1819B3B_.wvu.Rows" sId="1"/>
    <undo index="8" exp="area" ref3D="1" dr="$A$135:$XFD$136" dn="Z_F16D28B9_753F_4983_9882_083BB1819B3B_.wvu.Rows" sId="1"/>
    <undo index="6" exp="area" ref3D="1" dr="$A$103:$XFD$125" dn="Z_F16D28B9_753F_4983_9882_083BB1819B3B_.wvu.Rows" sId="1"/>
    <undo index="4" exp="area" ref3D="1" dr="$A$92:$XFD$98" dn="Z_F16D28B9_753F_4983_9882_083BB1819B3B_.wvu.Rows" sId="1"/>
    <undo index="24" exp="area" ref3D="1" dr="$A$229:$XFD$271" dn="Z_628CE822_C2EF_47B9_A88D_DD60521BD79B_.wvu.Rows" sId="1"/>
    <undo index="22" exp="area" ref3D="1" dr="$A$205:$XFD$211" dn="Z_628CE822_C2EF_47B9_A88D_DD60521BD79B_.wvu.Rows" sId="1"/>
    <undo index="20" exp="area" ref3D="1" dr="$A$197:$XFD$200" dn="Z_628CE822_C2EF_47B9_A88D_DD60521BD79B_.wvu.Rows" sId="1"/>
    <undo index="18" exp="area" ref3D="1" dr="$A$184:$XFD$192" dn="Z_628CE822_C2EF_47B9_A88D_DD60521BD79B_.wvu.Rows" sId="1"/>
    <undo index="16" exp="area" ref3D="1" dr="$A$178:$XFD$179" dn="Z_628CE822_C2EF_47B9_A88D_DD60521BD79B_.wvu.Rows" sId="1"/>
    <undo index="14" exp="area" ref3D="1" dr="$A$169:$XFD$173" dn="Z_628CE822_C2EF_47B9_A88D_DD60521BD79B_.wvu.Rows" sId="1"/>
    <undo index="12" exp="area" ref3D="1" dr="$A$162:$XFD$164" dn="Z_628CE822_C2EF_47B9_A88D_DD60521BD79B_.wvu.Rows" sId="1"/>
    <undo index="10" exp="area" ref3D="1" dr="$A$147:$XFD$157" dn="Z_628CE822_C2EF_47B9_A88D_DD60521BD79B_.wvu.Rows" sId="1"/>
    <undo index="8" exp="area" ref3D="1" dr="$A$134:$XFD$137" dn="Z_628CE822_C2EF_47B9_A88D_DD60521BD79B_.wvu.Rows" sId="1"/>
    <undo index="6" exp="area" ref3D="1" dr="$A$103:$XFD$125" dn="Z_628CE822_C2EF_47B9_A88D_DD60521BD79B_.wvu.Rows" sId="1"/>
    <undo index="4" exp="area" ref3D="1" dr="$A$92:$XFD$98" dn="Z_628CE822_C2EF_47B9_A88D_DD60521BD79B_.wvu.Rows" sId="1"/>
    <undo index="4" exp="area" ref3D="1" dr="$A$141:$XFD$141" dn="Z_773C9A6D_D94C_4F11_A27E_04EF47427F4D_.wvu.Rows" sId="1"/>
    <undo index="2" exp="area" ref3D="1" dr="$A$139:$XFD$139" dn="Z_773C9A6D_D94C_4F11_A27E_04EF47427F4D_.wvu.Rows" sId="1"/>
    <undo index="28" exp="area" ref3D="1" dr="$A$237:$XFD$271" dn="Z_88C336E2_DEA0_4FEC_A5C4_66485F95BE03_.wvu.Rows" sId="1"/>
    <undo index="26" exp="area" ref3D="1" dr="$A$209:$XFD$211" dn="Z_88C336E2_DEA0_4FEC_A5C4_66485F95BE03_.wvu.Rows" sId="1"/>
    <undo index="24" exp="area" ref3D="1" dr="$A$199:$XFD$200" dn="Z_88C336E2_DEA0_4FEC_A5C4_66485F95BE03_.wvu.Rows" sId="1"/>
    <undo index="22" exp="area" ref3D="1" dr="$A$185:$XFD$192" dn="Z_88C336E2_DEA0_4FEC_A5C4_66485F95BE03_.wvu.Rows" sId="1"/>
    <undo index="20" exp="area" ref3D="1" dr="$A$176:$XFD$179" dn="Z_88C336E2_DEA0_4FEC_A5C4_66485F95BE03_.wvu.Rows" sId="1"/>
    <undo index="18" exp="area" ref3D="1" dr="$A$171:$XFD$173" dn="Z_88C336E2_DEA0_4FEC_A5C4_66485F95BE03_.wvu.Rows" sId="1"/>
    <undo index="16" exp="area" ref3D="1" dr="$A$162:$XFD$164" dn="Z_88C336E2_DEA0_4FEC_A5C4_66485F95BE03_.wvu.Rows" sId="1"/>
    <undo index="14" exp="area" ref3D="1" dr="$A$148:$XFD$157" dn="Z_88C336E2_DEA0_4FEC_A5C4_66485F95BE03_.wvu.Rows" sId="1"/>
    <undo index="12" exp="area" ref3D="1" dr="$A$141:$XFD$142" dn="Z_88C336E2_DEA0_4FEC_A5C4_66485F95BE03_.wvu.Rows" sId="1"/>
    <undo index="10" exp="area" ref3D="1" dr="$A$135:$XFD$137" dn="Z_88C336E2_DEA0_4FEC_A5C4_66485F95BE03_.wvu.Rows" sId="1"/>
    <undo index="8" exp="area" ref3D="1" dr="$A$102:$XFD$125" dn="Z_88C336E2_DEA0_4FEC_A5C4_66485F95BE03_.wvu.Rows" sId="1"/>
    <undo index="6" exp="area" ref3D="1" dr="$A$92:$XFD$98" dn="Z_88C336E2_DEA0_4FEC_A5C4_66485F95BE03_.wvu.Rows" sId="1"/>
    <undo index="10" exp="area" ref3D="1" dr="$A$237:$XFD$270" dn="Z_9D973A29_B18A_4300_8735_40F4D5040C33_.wvu.Rows" sId="1"/>
    <undo index="8" exp="area" ref3D="1" dr="$A$189:$XFD$192" dn="Z_9D973A29_B18A_4300_8735_40F4D5040C33_.wvu.Rows" sId="1"/>
    <undo index="6" exp="area" ref3D="1" dr="$A$157:$XFD$157" dn="Z_9D973A29_B18A_4300_8735_40F4D5040C33_.wvu.Rows" sId="1"/>
    <undo index="4" exp="area" ref3D="1" dr="$A$148:$XFD$155" dn="Z_9D973A29_B18A_4300_8735_40F4D5040C33_.wvu.Rows" sId="1"/>
    <undo index="2" exp="area" ref3D="1" dr="$A$102:$XFD$125" dn="Z_9D973A29_B18A_4300_8735_40F4D5040C33_.wvu.Rows" sId="1"/>
    <undo index="0" exp="area" ref3D="1" dr="$H$1:$I$1048576" dn="Z_C12ECCB3_7E0E_4612_AFEC_78E64777E49A_.wvu.Cols" sId="1"/>
    <undo index="0" exp="area" ref3D="1" dr="$H$1:$I$1048576" dn="Z_C249F1C0_5F87_4903_9107_68771F7F1656_.wvu.Cols" sId="1"/>
    <undo index="2" exp="area" ref3D="1" dr="$H$1:$I$1048576" dn="Z_BCCBEA4F_0D7A_4A17_8829_58A9F53F9252_.wvu.Cols" sId="1"/>
    <undo index="1" exp="area" ref3D="1" dr="$B$1:$D$1048576" dn="Z_BCCBEA4F_0D7A_4A17_8829_58A9F53F9252_.wvu.Cols" sId="1"/>
    <rfmt sheetId="1" xfDxf="1" sqref="A92:XFD92" start="0" length="0">
      <dxf>
        <font>
          <sz val="12"/>
          <name val="Times New Roman"/>
          <scheme val="none"/>
        </font>
        <alignment horizontal="left" vertical="center" wrapText="1" readingOrder="0"/>
      </dxf>
    </rfmt>
    <rfmt sheetId="1" sqref="A92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92" start="0" length="0">
      <dxf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2" start="0" length="0">
      <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2">
        <f>F92+G92</f>
      </nc>
      <ndxf>
        <font>
          <b/>
          <sz val="12"/>
          <name val="Times New Roman"/>
          <scheme val="none"/>
        </font>
        <numFmt numFmtId="4" formatCode="#,##0.00"/>
        <fill>
          <patternFill patternType="solid">
            <bgColor rgb="FF00FF0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2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2" start="0" length="0">
      <dxf>
        <font>
          <b/>
          <sz val="12"/>
          <name val="Times New Roman"/>
          <scheme val="none"/>
        </font>
        <numFmt numFmtId="30" formatCode="@"/>
        <alignment horizont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2" start="0" length="0">
      <dxf>
        <font>
          <b/>
          <sz val="12"/>
          <name val="Times New Roman"/>
          <scheme val="none"/>
        </font>
        <numFmt numFmtId="30" formatCode="@"/>
      </dxf>
    </rfmt>
    <rfmt sheetId="1" sqref="N92" start="0" length="0">
      <dxf>
        <numFmt numFmtId="4" formatCode="#,##0.00"/>
      </dxf>
    </rfmt>
  </rrc>
  <rrc rId="565" sId="1" ref="A92:XFD92" action="deleteRow">
    <undo index="4" exp="area" ref3D="1" dr="$A$116:$XFD$123" dn="Z_F1EA1655_D6DE_4489_A709_6FDA0CED3DCA_.wvu.Rows" sId="1"/>
    <undo index="24" exp="area" ref3D="1" dr="$A$228:$XFD$270" dn="Z_F16D28B9_753F_4983_9882_083BB1819B3B_.wvu.Rows" sId="1"/>
    <undo index="22" exp="area" ref3D="1" dr="$A$204:$XFD$210" dn="Z_F16D28B9_753F_4983_9882_083BB1819B3B_.wvu.Rows" sId="1"/>
    <undo index="20" exp="area" ref3D="1" dr="$A$196:$XFD$199" dn="Z_F16D28B9_753F_4983_9882_083BB1819B3B_.wvu.Rows" sId="1"/>
    <undo index="18" exp="area" ref3D="1" dr="$A$183:$XFD$191" dn="Z_F16D28B9_753F_4983_9882_083BB1819B3B_.wvu.Rows" sId="1"/>
    <undo index="16" exp="area" ref3D="1" dr="$A$177:$XFD$178" dn="Z_F16D28B9_753F_4983_9882_083BB1819B3B_.wvu.Rows" sId="1"/>
    <undo index="14" exp="area" ref3D="1" dr="$A$168:$XFD$172" dn="Z_F16D28B9_753F_4983_9882_083BB1819B3B_.wvu.Rows" sId="1"/>
    <undo index="12" exp="area" ref3D="1" dr="$A$161:$XFD$163" dn="Z_F16D28B9_753F_4983_9882_083BB1819B3B_.wvu.Rows" sId="1"/>
    <undo index="10" exp="area" ref3D="1" dr="$A$146:$XFD$156" dn="Z_F16D28B9_753F_4983_9882_083BB1819B3B_.wvu.Rows" sId="1"/>
    <undo index="8" exp="area" ref3D="1" dr="$A$134:$XFD$135" dn="Z_F16D28B9_753F_4983_9882_083BB1819B3B_.wvu.Rows" sId="1"/>
    <undo index="6" exp="area" ref3D="1" dr="$A$102:$XFD$124" dn="Z_F16D28B9_753F_4983_9882_083BB1819B3B_.wvu.Rows" sId="1"/>
    <undo index="4" exp="area" ref3D="1" dr="$A$92:$XFD$97" dn="Z_F16D28B9_753F_4983_9882_083BB1819B3B_.wvu.Rows" sId="1"/>
    <undo index="24" exp="area" ref3D="1" dr="$A$228:$XFD$270" dn="Z_628CE822_C2EF_47B9_A88D_DD60521BD79B_.wvu.Rows" sId="1"/>
    <undo index="22" exp="area" ref3D="1" dr="$A$204:$XFD$210" dn="Z_628CE822_C2EF_47B9_A88D_DD60521BD79B_.wvu.Rows" sId="1"/>
    <undo index="20" exp="area" ref3D="1" dr="$A$196:$XFD$199" dn="Z_628CE822_C2EF_47B9_A88D_DD60521BD79B_.wvu.Rows" sId="1"/>
    <undo index="18" exp="area" ref3D="1" dr="$A$183:$XFD$191" dn="Z_628CE822_C2EF_47B9_A88D_DD60521BD79B_.wvu.Rows" sId="1"/>
    <undo index="16" exp="area" ref3D="1" dr="$A$177:$XFD$178" dn="Z_628CE822_C2EF_47B9_A88D_DD60521BD79B_.wvu.Rows" sId="1"/>
    <undo index="14" exp="area" ref3D="1" dr="$A$168:$XFD$172" dn="Z_628CE822_C2EF_47B9_A88D_DD60521BD79B_.wvu.Rows" sId="1"/>
    <undo index="12" exp="area" ref3D="1" dr="$A$161:$XFD$163" dn="Z_628CE822_C2EF_47B9_A88D_DD60521BD79B_.wvu.Rows" sId="1"/>
    <undo index="10" exp="area" ref3D="1" dr="$A$146:$XFD$156" dn="Z_628CE822_C2EF_47B9_A88D_DD60521BD79B_.wvu.Rows" sId="1"/>
    <undo index="8" exp="area" ref3D="1" dr="$A$133:$XFD$136" dn="Z_628CE822_C2EF_47B9_A88D_DD60521BD79B_.wvu.Rows" sId="1"/>
    <undo index="6" exp="area" ref3D="1" dr="$A$102:$XFD$124" dn="Z_628CE822_C2EF_47B9_A88D_DD60521BD79B_.wvu.Rows" sId="1"/>
    <undo index="4" exp="area" ref3D="1" dr="$A$92:$XFD$97" dn="Z_628CE822_C2EF_47B9_A88D_DD60521BD79B_.wvu.Rows" sId="1"/>
    <undo index="4" exp="area" ref3D="1" dr="$A$140:$XFD$140" dn="Z_773C9A6D_D94C_4F11_A27E_04EF47427F4D_.wvu.Rows" sId="1"/>
    <undo index="2" exp="area" ref3D="1" dr="$A$138:$XFD$138" dn="Z_773C9A6D_D94C_4F11_A27E_04EF47427F4D_.wvu.Rows" sId="1"/>
    <undo index="28" exp="area" ref3D="1" dr="$A$236:$XFD$270" dn="Z_88C336E2_DEA0_4FEC_A5C4_66485F95BE03_.wvu.Rows" sId="1"/>
    <undo index="26" exp="area" ref3D="1" dr="$A$208:$XFD$210" dn="Z_88C336E2_DEA0_4FEC_A5C4_66485F95BE03_.wvu.Rows" sId="1"/>
    <undo index="24" exp="area" ref3D="1" dr="$A$198:$XFD$199" dn="Z_88C336E2_DEA0_4FEC_A5C4_66485F95BE03_.wvu.Rows" sId="1"/>
    <undo index="22" exp="area" ref3D="1" dr="$A$184:$XFD$191" dn="Z_88C336E2_DEA0_4FEC_A5C4_66485F95BE03_.wvu.Rows" sId="1"/>
    <undo index="20" exp="area" ref3D="1" dr="$A$175:$XFD$178" dn="Z_88C336E2_DEA0_4FEC_A5C4_66485F95BE03_.wvu.Rows" sId="1"/>
    <undo index="18" exp="area" ref3D="1" dr="$A$170:$XFD$172" dn="Z_88C336E2_DEA0_4FEC_A5C4_66485F95BE03_.wvu.Rows" sId="1"/>
    <undo index="16" exp="area" ref3D="1" dr="$A$161:$XFD$163" dn="Z_88C336E2_DEA0_4FEC_A5C4_66485F95BE03_.wvu.Rows" sId="1"/>
    <undo index="14" exp="area" ref3D="1" dr="$A$147:$XFD$156" dn="Z_88C336E2_DEA0_4FEC_A5C4_66485F95BE03_.wvu.Rows" sId="1"/>
    <undo index="12" exp="area" ref3D="1" dr="$A$140:$XFD$141" dn="Z_88C336E2_DEA0_4FEC_A5C4_66485F95BE03_.wvu.Rows" sId="1"/>
    <undo index="10" exp="area" ref3D="1" dr="$A$134:$XFD$136" dn="Z_88C336E2_DEA0_4FEC_A5C4_66485F95BE03_.wvu.Rows" sId="1"/>
    <undo index="8" exp="area" ref3D="1" dr="$A$101:$XFD$124" dn="Z_88C336E2_DEA0_4FEC_A5C4_66485F95BE03_.wvu.Rows" sId="1"/>
    <undo index="6" exp="area" ref3D="1" dr="$A$92:$XFD$97" dn="Z_88C336E2_DEA0_4FEC_A5C4_66485F95BE03_.wvu.Rows" sId="1"/>
    <undo index="10" exp="area" ref3D="1" dr="$A$236:$XFD$269" dn="Z_9D973A29_B18A_4300_8735_40F4D5040C33_.wvu.Rows" sId="1"/>
    <undo index="8" exp="area" ref3D="1" dr="$A$188:$XFD$191" dn="Z_9D973A29_B18A_4300_8735_40F4D5040C33_.wvu.Rows" sId="1"/>
    <undo index="6" exp="area" ref3D="1" dr="$A$156:$XFD$156" dn="Z_9D973A29_B18A_4300_8735_40F4D5040C33_.wvu.Rows" sId="1"/>
    <undo index="4" exp="area" ref3D="1" dr="$A$147:$XFD$154" dn="Z_9D973A29_B18A_4300_8735_40F4D5040C33_.wvu.Rows" sId="1"/>
    <undo index="2" exp="area" ref3D="1" dr="$A$101:$XFD$124" dn="Z_9D973A29_B18A_4300_8735_40F4D5040C33_.wvu.Rows" sId="1"/>
    <undo index="0" exp="area" ref3D="1" dr="$H$1:$I$1048576" dn="Z_C12ECCB3_7E0E_4612_AFEC_78E64777E49A_.wvu.Cols" sId="1"/>
    <undo index="0" exp="area" ref3D="1" dr="$H$1:$I$1048576" dn="Z_C249F1C0_5F87_4903_9107_68771F7F1656_.wvu.Cols" sId="1"/>
    <undo index="2" exp="area" ref3D="1" dr="$H$1:$I$1048576" dn="Z_BCCBEA4F_0D7A_4A17_8829_58A9F53F9252_.wvu.Cols" sId="1"/>
    <undo index="1" exp="area" ref3D="1" dr="$B$1:$D$1048576" dn="Z_BCCBEA4F_0D7A_4A17_8829_58A9F53F9252_.wvu.Cols" sId="1"/>
    <rfmt sheetId="1" xfDxf="1" sqref="A92:XFD92" start="0" length="0">
      <dxf>
        <font>
          <sz val="12"/>
          <name val="Times New Roman"/>
          <scheme val="none"/>
        </font>
        <alignment horizontal="left" vertical="center" wrapText="1" readingOrder="0"/>
      </dxf>
    </rfmt>
    <rfmt sheetId="1" sqref="A92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92" start="0" length="0">
      <dxf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2" start="0" length="0">
      <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2">
        <f>F92+G92</f>
      </nc>
      <ndxf>
        <font>
          <b/>
          <sz val="12"/>
          <name val="Times New Roman"/>
          <scheme val="none"/>
        </font>
        <numFmt numFmtId="4" formatCode="#,##0.00"/>
        <fill>
          <patternFill patternType="solid">
            <bgColor rgb="FF00FF0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2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2" start="0" length="0">
      <dxf>
        <font>
          <b/>
          <sz val="12"/>
          <name val="Times New Roman"/>
          <scheme val="none"/>
        </font>
        <numFmt numFmtId="30" formatCode="@"/>
        <alignment horizont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2" start="0" length="0">
      <dxf>
        <font>
          <b/>
          <sz val="12"/>
          <name val="Times New Roman"/>
          <scheme val="none"/>
        </font>
        <numFmt numFmtId="30" formatCode="@"/>
      </dxf>
    </rfmt>
    <rfmt sheetId="1" sqref="N92" start="0" length="0">
      <dxf>
        <numFmt numFmtId="4" formatCode="#,##0.00"/>
      </dxf>
    </rfmt>
  </rrc>
  <rrc rId="566" sId="1" ref="A92:XFD92" action="deleteRow">
    <undo index="4" exp="area" ref3D="1" dr="$A$115:$XFD$122" dn="Z_F1EA1655_D6DE_4489_A709_6FDA0CED3DCA_.wvu.Rows" sId="1"/>
    <undo index="24" exp="area" ref3D="1" dr="$A$227:$XFD$269" dn="Z_F16D28B9_753F_4983_9882_083BB1819B3B_.wvu.Rows" sId="1"/>
    <undo index="22" exp="area" ref3D="1" dr="$A$203:$XFD$209" dn="Z_F16D28B9_753F_4983_9882_083BB1819B3B_.wvu.Rows" sId="1"/>
    <undo index="20" exp="area" ref3D="1" dr="$A$195:$XFD$198" dn="Z_F16D28B9_753F_4983_9882_083BB1819B3B_.wvu.Rows" sId="1"/>
    <undo index="18" exp="area" ref3D="1" dr="$A$182:$XFD$190" dn="Z_F16D28B9_753F_4983_9882_083BB1819B3B_.wvu.Rows" sId="1"/>
    <undo index="16" exp="area" ref3D="1" dr="$A$176:$XFD$177" dn="Z_F16D28B9_753F_4983_9882_083BB1819B3B_.wvu.Rows" sId="1"/>
    <undo index="14" exp="area" ref3D="1" dr="$A$167:$XFD$171" dn="Z_F16D28B9_753F_4983_9882_083BB1819B3B_.wvu.Rows" sId="1"/>
    <undo index="12" exp="area" ref3D="1" dr="$A$160:$XFD$162" dn="Z_F16D28B9_753F_4983_9882_083BB1819B3B_.wvu.Rows" sId="1"/>
    <undo index="10" exp="area" ref3D="1" dr="$A$145:$XFD$155" dn="Z_F16D28B9_753F_4983_9882_083BB1819B3B_.wvu.Rows" sId="1"/>
    <undo index="8" exp="area" ref3D="1" dr="$A$133:$XFD$134" dn="Z_F16D28B9_753F_4983_9882_083BB1819B3B_.wvu.Rows" sId="1"/>
    <undo index="6" exp="area" ref3D="1" dr="$A$101:$XFD$123" dn="Z_F16D28B9_753F_4983_9882_083BB1819B3B_.wvu.Rows" sId="1"/>
    <undo index="4" exp="area" ref3D="1" dr="$A$92:$XFD$96" dn="Z_F16D28B9_753F_4983_9882_083BB1819B3B_.wvu.Rows" sId="1"/>
    <undo index="24" exp="area" ref3D="1" dr="$A$227:$XFD$269" dn="Z_628CE822_C2EF_47B9_A88D_DD60521BD79B_.wvu.Rows" sId="1"/>
    <undo index="22" exp="area" ref3D="1" dr="$A$203:$XFD$209" dn="Z_628CE822_C2EF_47B9_A88D_DD60521BD79B_.wvu.Rows" sId="1"/>
    <undo index="20" exp="area" ref3D="1" dr="$A$195:$XFD$198" dn="Z_628CE822_C2EF_47B9_A88D_DD60521BD79B_.wvu.Rows" sId="1"/>
    <undo index="18" exp="area" ref3D="1" dr="$A$182:$XFD$190" dn="Z_628CE822_C2EF_47B9_A88D_DD60521BD79B_.wvu.Rows" sId="1"/>
    <undo index="16" exp="area" ref3D="1" dr="$A$176:$XFD$177" dn="Z_628CE822_C2EF_47B9_A88D_DD60521BD79B_.wvu.Rows" sId="1"/>
    <undo index="14" exp="area" ref3D="1" dr="$A$167:$XFD$171" dn="Z_628CE822_C2EF_47B9_A88D_DD60521BD79B_.wvu.Rows" sId="1"/>
    <undo index="12" exp="area" ref3D="1" dr="$A$160:$XFD$162" dn="Z_628CE822_C2EF_47B9_A88D_DD60521BD79B_.wvu.Rows" sId="1"/>
    <undo index="10" exp="area" ref3D="1" dr="$A$145:$XFD$155" dn="Z_628CE822_C2EF_47B9_A88D_DD60521BD79B_.wvu.Rows" sId="1"/>
    <undo index="8" exp="area" ref3D="1" dr="$A$132:$XFD$135" dn="Z_628CE822_C2EF_47B9_A88D_DD60521BD79B_.wvu.Rows" sId="1"/>
    <undo index="6" exp="area" ref3D="1" dr="$A$101:$XFD$123" dn="Z_628CE822_C2EF_47B9_A88D_DD60521BD79B_.wvu.Rows" sId="1"/>
    <undo index="4" exp="area" ref3D="1" dr="$A$92:$XFD$96" dn="Z_628CE822_C2EF_47B9_A88D_DD60521BD79B_.wvu.Rows" sId="1"/>
    <undo index="4" exp="area" ref3D="1" dr="$A$139:$XFD$139" dn="Z_773C9A6D_D94C_4F11_A27E_04EF47427F4D_.wvu.Rows" sId="1"/>
    <undo index="2" exp="area" ref3D="1" dr="$A$137:$XFD$137" dn="Z_773C9A6D_D94C_4F11_A27E_04EF47427F4D_.wvu.Rows" sId="1"/>
    <undo index="28" exp="area" ref3D="1" dr="$A$235:$XFD$269" dn="Z_88C336E2_DEA0_4FEC_A5C4_66485F95BE03_.wvu.Rows" sId="1"/>
    <undo index="26" exp="area" ref3D="1" dr="$A$207:$XFD$209" dn="Z_88C336E2_DEA0_4FEC_A5C4_66485F95BE03_.wvu.Rows" sId="1"/>
    <undo index="24" exp="area" ref3D="1" dr="$A$197:$XFD$198" dn="Z_88C336E2_DEA0_4FEC_A5C4_66485F95BE03_.wvu.Rows" sId="1"/>
    <undo index="22" exp="area" ref3D="1" dr="$A$183:$XFD$190" dn="Z_88C336E2_DEA0_4FEC_A5C4_66485F95BE03_.wvu.Rows" sId="1"/>
    <undo index="20" exp="area" ref3D="1" dr="$A$174:$XFD$177" dn="Z_88C336E2_DEA0_4FEC_A5C4_66485F95BE03_.wvu.Rows" sId="1"/>
    <undo index="18" exp="area" ref3D="1" dr="$A$169:$XFD$171" dn="Z_88C336E2_DEA0_4FEC_A5C4_66485F95BE03_.wvu.Rows" sId="1"/>
    <undo index="16" exp="area" ref3D="1" dr="$A$160:$XFD$162" dn="Z_88C336E2_DEA0_4FEC_A5C4_66485F95BE03_.wvu.Rows" sId="1"/>
    <undo index="14" exp="area" ref3D="1" dr="$A$146:$XFD$155" dn="Z_88C336E2_DEA0_4FEC_A5C4_66485F95BE03_.wvu.Rows" sId="1"/>
    <undo index="12" exp="area" ref3D="1" dr="$A$139:$XFD$140" dn="Z_88C336E2_DEA0_4FEC_A5C4_66485F95BE03_.wvu.Rows" sId="1"/>
    <undo index="10" exp="area" ref3D="1" dr="$A$133:$XFD$135" dn="Z_88C336E2_DEA0_4FEC_A5C4_66485F95BE03_.wvu.Rows" sId="1"/>
    <undo index="8" exp="area" ref3D="1" dr="$A$100:$XFD$123" dn="Z_88C336E2_DEA0_4FEC_A5C4_66485F95BE03_.wvu.Rows" sId="1"/>
    <undo index="6" exp="area" ref3D="1" dr="$A$92:$XFD$96" dn="Z_88C336E2_DEA0_4FEC_A5C4_66485F95BE03_.wvu.Rows" sId="1"/>
    <undo index="10" exp="area" ref3D="1" dr="$A$235:$XFD$268" dn="Z_9D973A29_B18A_4300_8735_40F4D5040C33_.wvu.Rows" sId="1"/>
    <undo index="8" exp="area" ref3D="1" dr="$A$187:$XFD$190" dn="Z_9D973A29_B18A_4300_8735_40F4D5040C33_.wvu.Rows" sId="1"/>
    <undo index="6" exp="area" ref3D="1" dr="$A$155:$XFD$155" dn="Z_9D973A29_B18A_4300_8735_40F4D5040C33_.wvu.Rows" sId="1"/>
    <undo index="4" exp="area" ref3D="1" dr="$A$146:$XFD$153" dn="Z_9D973A29_B18A_4300_8735_40F4D5040C33_.wvu.Rows" sId="1"/>
    <undo index="2" exp="area" ref3D="1" dr="$A$100:$XFD$123" dn="Z_9D973A29_B18A_4300_8735_40F4D5040C33_.wvu.Rows" sId="1"/>
    <undo index="0" exp="area" ref3D="1" dr="$H$1:$I$1048576" dn="Z_C12ECCB3_7E0E_4612_AFEC_78E64777E49A_.wvu.Cols" sId="1"/>
    <undo index="0" exp="area" ref3D="1" dr="$H$1:$I$1048576" dn="Z_C249F1C0_5F87_4903_9107_68771F7F1656_.wvu.Cols" sId="1"/>
    <undo index="2" exp="area" ref3D="1" dr="$H$1:$I$1048576" dn="Z_BCCBEA4F_0D7A_4A17_8829_58A9F53F9252_.wvu.Cols" sId="1"/>
    <undo index="1" exp="area" ref3D="1" dr="$B$1:$D$1048576" dn="Z_BCCBEA4F_0D7A_4A17_8829_58A9F53F9252_.wvu.Cols" sId="1"/>
    <rfmt sheetId="1" xfDxf="1" sqref="A92:XFD92" start="0" length="0">
      <dxf>
        <font>
          <sz val="12"/>
          <name val="Times New Roman"/>
          <scheme val="none"/>
        </font>
        <alignment horizontal="left" vertical="center" wrapText="1" readingOrder="0"/>
      </dxf>
    </rfmt>
    <rfmt sheetId="1" sqref="A92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92" start="0" length="0">
      <dxf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2" start="0" length="0">
      <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2">
        <f>F92+G92</f>
      </nc>
      <ndxf>
        <font>
          <b/>
          <sz val="12"/>
          <name val="Times New Roman"/>
          <scheme val="none"/>
        </font>
        <numFmt numFmtId="4" formatCode="#,##0.00"/>
        <fill>
          <patternFill patternType="solid">
            <bgColor rgb="FF00FF0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2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2" start="0" length="0">
      <dxf>
        <font>
          <b/>
          <sz val="12"/>
          <name val="Times New Roman"/>
          <scheme val="none"/>
        </font>
        <numFmt numFmtId="30" formatCode="@"/>
        <alignment horizont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2" start="0" length="0">
      <dxf>
        <font>
          <b/>
          <sz val="12"/>
          <name val="Times New Roman"/>
          <scheme val="none"/>
        </font>
        <numFmt numFmtId="30" formatCode="@"/>
      </dxf>
    </rfmt>
    <rfmt sheetId="1" sqref="N92" start="0" length="0">
      <dxf>
        <numFmt numFmtId="4" formatCode="#,##0.00"/>
      </dxf>
    </rfmt>
  </rrc>
  <rrc rId="567" sId="1" ref="A92:XFD92" action="deleteRow">
    <undo index="4" exp="area" ref3D="1" dr="$A$114:$XFD$121" dn="Z_F1EA1655_D6DE_4489_A709_6FDA0CED3DCA_.wvu.Rows" sId="1"/>
    <undo index="24" exp="area" ref3D="1" dr="$A$226:$XFD$268" dn="Z_F16D28B9_753F_4983_9882_083BB1819B3B_.wvu.Rows" sId="1"/>
    <undo index="22" exp="area" ref3D="1" dr="$A$202:$XFD$208" dn="Z_F16D28B9_753F_4983_9882_083BB1819B3B_.wvu.Rows" sId="1"/>
    <undo index="20" exp="area" ref3D="1" dr="$A$194:$XFD$197" dn="Z_F16D28B9_753F_4983_9882_083BB1819B3B_.wvu.Rows" sId="1"/>
    <undo index="18" exp="area" ref3D="1" dr="$A$181:$XFD$189" dn="Z_F16D28B9_753F_4983_9882_083BB1819B3B_.wvu.Rows" sId="1"/>
    <undo index="16" exp="area" ref3D="1" dr="$A$175:$XFD$176" dn="Z_F16D28B9_753F_4983_9882_083BB1819B3B_.wvu.Rows" sId="1"/>
    <undo index="14" exp="area" ref3D="1" dr="$A$166:$XFD$170" dn="Z_F16D28B9_753F_4983_9882_083BB1819B3B_.wvu.Rows" sId="1"/>
    <undo index="12" exp="area" ref3D="1" dr="$A$159:$XFD$161" dn="Z_F16D28B9_753F_4983_9882_083BB1819B3B_.wvu.Rows" sId="1"/>
    <undo index="10" exp="area" ref3D="1" dr="$A$144:$XFD$154" dn="Z_F16D28B9_753F_4983_9882_083BB1819B3B_.wvu.Rows" sId="1"/>
    <undo index="8" exp="area" ref3D="1" dr="$A$132:$XFD$133" dn="Z_F16D28B9_753F_4983_9882_083BB1819B3B_.wvu.Rows" sId="1"/>
    <undo index="6" exp="area" ref3D="1" dr="$A$100:$XFD$122" dn="Z_F16D28B9_753F_4983_9882_083BB1819B3B_.wvu.Rows" sId="1"/>
    <undo index="4" exp="area" ref3D="1" dr="$A$92:$XFD$95" dn="Z_F16D28B9_753F_4983_9882_083BB1819B3B_.wvu.Rows" sId="1"/>
    <undo index="24" exp="area" ref3D="1" dr="$A$226:$XFD$268" dn="Z_628CE822_C2EF_47B9_A88D_DD60521BD79B_.wvu.Rows" sId="1"/>
    <undo index="22" exp="area" ref3D="1" dr="$A$202:$XFD$208" dn="Z_628CE822_C2EF_47B9_A88D_DD60521BD79B_.wvu.Rows" sId="1"/>
    <undo index="20" exp="area" ref3D="1" dr="$A$194:$XFD$197" dn="Z_628CE822_C2EF_47B9_A88D_DD60521BD79B_.wvu.Rows" sId="1"/>
    <undo index="18" exp="area" ref3D="1" dr="$A$181:$XFD$189" dn="Z_628CE822_C2EF_47B9_A88D_DD60521BD79B_.wvu.Rows" sId="1"/>
    <undo index="16" exp="area" ref3D="1" dr="$A$175:$XFD$176" dn="Z_628CE822_C2EF_47B9_A88D_DD60521BD79B_.wvu.Rows" sId="1"/>
    <undo index="14" exp="area" ref3D="1" dr="$A$166:$XFD$170" dn="Z_628CE822_C2EF_47B9_A88D_DD60521BD79B_.wvu.Rows" sId="1"/>
    <undo index="12" exp="area" ref3D="1" dr="$A$159:$XFD$161" dn="Z_628CE822_C2EF_47B9_A88D_DD60521BD79B_.wvu.Rows" sId="1"/>
    <undo index="10" exp="area" ref3D="1" dr="$A$144:$XFD$154" dn="Z_628CE822_C2EF_47B9_A88D_DD60521BD79B_.wvu.Rows" sId="1"/>
    <undo index="8" exp="area" ref3D="1" dr="$A$131:$XFD$134" dn="Z_628CE822_C2EF_47B9_A88D_DD60521BD79B_.wvu.Rows" sId="1"/>
    <undo index="6" exp="area" ref3D="1" dr="$A$100:$XFD$122" dn="Z_628CE822_C2EF_47B9_A88D_DD60521BD79B_.wvu.Rows" sId="1"/>
    <undo index="4" exp="area" ref3D="1" dr="$A$92:$XFD$95" dn="Z_628CE822_C2EF_47B9_A88D_DD60521BD79B_.wvu.Rows" sId="1"/>
    <undo index="4" exp="area" ref3D="1" dr="$A$138:$XFD$138" dn="Z_773C9A6D_D94C_4F11_A27E_04EF47427F4D_.wvu.Rows" sId="1"/>
    <undo index="2" exp="area" ref3D="1" dr="$A$136:$XFD$136" dn="Z_773C9A6D_D94C_4F11_A27E_04EF47427F4D_.wvu.Rows" sId="1"/>
    <undo index="28" exp="area" ref3D="1" dr="$A$234:$XFD$268" dn="Z_88C336E2_DEA0_4FEC_A5C4_66485F95BE03_.wvu.Rows" sId="1"/>
    <undo index="26" exp="area" ref3D="1" dr="$A$206:$XFD$208" dn="Z_88C336E2_DEA0_4FEC_A5C4_66485F95BE03_.wvu.Rows" sId="1"/>
    <undo index="24" exp="area" ref3D="1" dr="$A$196:$XFD$197" dn="Z_88C336E2_DEA0_4FEC_A5C4_66485F95BE03_.wvu.Rows" sId="1"/>
    <undo index="22" exp="area" ref3D="1" dr="$A$182:$XFD$189" dn="Z_88C336E2_DEA0_4FEC_A5C4_66485F95BE03_.wvu.Rows" sId="1"/>
    <undo index="20" exp="area" ref3D="1" dr="$A$173:$XFD$176" dn="Z_88C336E2_DEA0_4FEC_A5C4_66485F95BE03_.wvu.Rows" sId="1"/>
    <undo index="18" exp="area" ref3D="1" dr="$A$168:$XFD$170" dn="Z_88C336E2_DEA0_4FEC_A5C4_66485F95BE03_.wvu.Rows" sId="1"/>
    <undo index="16" exp="area" ref3D="1" dr="$A$159:$XFD$161" dn="Z_88C336E2_DEA0_4FEC_A5C4_66485F95BE03_.wvu.Rows" sId="1"/>
    <undo index="14" exp="area" ref3D="1" dr="$A$145:$XFD$154" dn="Z_88C336E2_DEA0_4FEC_A5C4_66485F95BE03_.wvu.Rows" sId="1"/>
    <undo index="12" exp="area" ref3D="1" dr="$A$138:$XFD$139" dn="Z_88C336E2_DEA0_4FEC_A5C4_66485F95BE03_.wvu.Rows" sId="1"/>
    <undo index="10" exp="area" ref3D="1" dr="$A$132:$XFD$134" dn="Z_88C336E2_DEA0_4FEC_A5C4_66485F95BE03_.wvu.Rows" sId="1"/>
    <undo index="8" exp="area" ref3D="1" dr="$A$99:$XFD$122" dn="Z_88C336E2_DEA0_4FEC_A5C4_66485F95BE03_.wvu.Rows" sId="1"/>
    <undo index="6" exp="area" ref3D="1" dr="$A$92:$XFD$95" dn="Z_88C336E2_DEA0_4FEC_A5C4_66485F95BE03_.wvu.Rows" sId="1"/>
    <undo index="10" exp="area" ref3D="1" dr="$A$234:$XFD$267" dn="Z_9D973A29_B18A_4300_8735_40F4D5040C33_.wvu.Rows" sId="1"/>
    <undo index="8" exp="area" ref3D="1" dr="$A$186:$XFD$189" dn="Z_9D973A29_B18A_4300_8735_40F4D5040C33_.wvu.Rows" sId="1"/>
    <undo index="6" exp="area" ref3D="1" dr="$A$154:$XFD$154" dn="Z_9D973A29_B18A_4300_8735_40F4D5040C33_.wvu.Rows" sId="1"/>
    <undo index="4" exp="area" ref3D="1" dr="$A$145:$XFD$152" dn="Z_9D973A29_B18A_4300_8735_40F4D5040C33_.wvu.Rows" sId="1"/>
    <undo index="2" exp="area" ref3D="1" dr="$A$99:$XFD$122" dn="Z_9D973A29_B18A_4300_8735_40F4D5040C33_.wvu.Rows" sId="1"/>
    <undo index="0" exp="area" ref3D="1" dr="$H$1:$I$1048576" dn="Z_C12ECCB3_7E0E_4612_AFEC_78E64777E49A_.wvu.Cols" sId="1"/>
    <undo index="0" exp="area" ref3D="1" dr="$H$1:$I$1048576" dn="Z_C249F1C0_5F87_4903_9107_68771F7F1656_.wvu.Cols" sId="1"/>
    <undo index="2" exp="area" ref3D="1" dr="$H$1:$I$1048576" dn="Z_BCCBEA4F_0D7A_4A17_8829_58A9F53F9252_.wvu.Cols" sId="1"/>
    <undo index="1" exp="area" ref3D="1" dr="$B$1:$D$1048576" dn="Z_BCCBEA4F_0D7A_4A17_8829_58A9F53F9252_.wvu.Cols" sId="1"/>
    <rfmt sheetId="1" xfDxf="1" sqref="A92:XFD92" start="0" length="0">
      <dxf>
        <font>
          <sz val="12"/>
          <name val="Times New Roman"/>
          <scheme val="none"/>
        </font>
        <alignment horizontal="left" vertical="center" wrapText="1" readingOrder="0"/>
      </dxf>
    </rfmt>
    <rfmt sheetId="1" sqref="A92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92" start="0" length="0">
      <dxf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2" start="0" length="0">
      <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2">
        <f>F92+G92</f>
      </nc>
      <ndxf>
        <font>
          <b/>
          <sz val="12"/>
          <name val="Times New Roman"/>
          <scheme val="none"/>
        </font>
        <numFmt numFmtId="4" formatCode="#,##0.00"/>
        <fill>
          <patternFill patternType="solid">
            <bgColor rgb="FF00FF0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2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2" start="0" length="0">
      <dxf>
        <font>
          <b/>
          <sz val="12"/>
          <name val="Times New Roman"/>
          <scheme val="none"/>
        </font>
        <numFmt numFmtId="30" formatCode="@"/>
        <alignment horizont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2" start="0" length="0">
      <dxf>
        <font>
          <b/>
          <sz val="12"/>
          <name val="Times New Roman"/>
          <scheme val="none"/>
        </font>
        <numFmt numFmtId="30" formatCode="@"/>
      </dxf>
    </rfmt>
    <rfmt sheetId="1" sqref="N92" start="0" length="0">
      <dxf>
        <numFmt numFmtId="4" formatCode="#,##0.00"/>
      </dxf>
    </rfmt>
  </rrc>
  <rrc rId="568" sId="1" ref="A92:XFD92" action="deleteRow">
    <undo index="0" exp="area" dr="K76:K92" r="K75" sId="1"/>
    <undo index="0" exp="area" dr="J76:J92" r="J75" sId="1"/>
    <undo index="4" exp="area" ref3D="1" dr="$A$113:$XFD$120" dn="Z_F1EA1655_D6DE_4489_A709_6FDA0CED3DCA_.wvu.Rows" sId="1"/>
    <undo index="24" exp="area" ref3D="1" dr="$A$225:$XFD$267" dn="Z_F16D28B9_753F_4983_9882_083BB1819B3B_.wvu.Rows" sId="1"/>
    <undo index="22" exp="area" ref3D="1" dr="$A$201:$XFD$207" dn="Z_F16D28B9_753F_4983_9882_083BB1819B3B_.wvu.Rows" sId="1"/>
    <undo index="20" exp="area" ref3D="1" dr="$A$193:$XFD$196" dn="Z_F16D28B9_753F_4983_9882_083BB1819B3B_.wvu.Rows" sId="1"/>
    <undo index="18" exp="area" ref3D="1" dr="$A$180:$XFD$188" dn="Z_F16D28B9_753F_4983_9882_083BB1819B3B_.wvu.Rows" sId="1"/>
    <undo index="16" exp="area" ref3D="1" dr="$A$174:$XFD$175" dn="Z_F16D28B9_753F_4983_9882_083BB1819B3B_.wvu.Rows" sId="1"/>
    <undo index="14" exp="area" ref3D="1" dr="$A$165:$XFD$169" dn="Z_F16D28B9_753F_4983_9882_083BB1819B3B_.wvu.Rows" sId="1"/>
    <undo index="12" exp="area" ref3D="1" dr="$A$158:$XFD$160" dn="Z_F16D28B9_753F_4983_9882_083BB1819B3B_.wvu.Rows" sId="1"/>
    <undo index="10" exp="area" ref3D="1" dr="$A$143:$XFD$153" dn="Z_F16D28B9_753F_4983_9882_083BB1819B3B_.wvu.Rows" sId="1"/>
    <undo index="8" exp="area" ref3D="1" dr="$A$131:$XFD$132" dn="Z_F16D28B9_753F_4983_9882_083BB1819B3B_.wvu.Rows" sId="1"/>
    <undo index="6" exp="area" ref3D="1" dr="$A$99:$XFD$121" dn="Z_F16D28B9_753F_4983_9882_083BB1819B3B_.wvu.Rows" sId="1"/>
    <undo index="4" exp="area" ref3D="1" dr="$A$92:$XFD$94" dn="Z_F16D28B9_753F_4983_9882_083BB1819B3B_.wvu.Rows" sId="1"/>
    <undo index="24" exp="area" ref3D="1" dr="$A$225:$XFD$267" dn="Z_628CE822_C2EF_47B9_A88D_DD60521BD79B_.wvu.Rows" sId="1"/>
    <undo index="22" exp="area" ref3D="1" dr="$A$201:$XFD$207" dn="Z_628CE822_C2EF_47B9_A88D_DD60521BD79B_.wvu.Rows" sId="1"/>
    <undo index="20" exp="area" ref3D="1" dr="$A$193:$XFD$196" dn="Z_628CE822_C2EF_47B9_A88D_DD60521BD79B_.wvu.Rows" sId="1"/>
    <undo index="18" exp="area" ref3D="1" dr="$A$180:$XFD$188" dn="Z_628CE822_C2EF_47B9_A88D_DD60521BD79B_.wvu.Rows" sId="1"/>
    <undo index="16" exp="area" ref3D="1" dr="$A$174:$XFD$175" dn="Z_628CE822_C2EF_47B9_A88D_DD60521BD79B_.wvu.Rows" sId="1"/>
    <undo index="14" exp="area" ref3D="1" dr="$A$165:$XFD$169" dn="Z_628CE822_C2EF_47B9_A88D_DD60521BD79B_.wvu.Rows" sId="1"/>
    <undo index="12" exp="area" ref3D="1" dr="$A$158:$XFD$160" dn="Z_628CE822_C2EF_47B9_A88D_DD60521BD79B_.wvu.Rows" sId="1"/>
    <undo index="10" exp="area" ref3D="1" dr="$A$143:$XFD$153" dn="Z_628CE822_C2EF_47B9_A88D_DD60521BD79B_.wvu.Rows" sId="1"/>
    <undo index="8" exp="area" ref3D="1" dr="$A$130:$XFD$133" dn="Z_628CE822_C2EF_47B9_A88D_DD60521BD79B_.wvu.Rows" sId="1"/>
    <undo index="6" exp="area" ref3D="1" dr="$A$99:$XFD$121" dn="Z_628CE822_C2EF_47B9_A88D_DD60521BD79B_.wvu.Rows" sId="1"/>
    <undo index="4" exp="area" ref3D="1" dr="$A$92:$XFD$94" dn="Z_628CE822_C2EF_47B9_A88D_DD60521BD79B_.wvu.Rows" sId="1"/>
    <undo index="4" exp="area" ref3D="1" dr="$A$137:$XFD$137" dn="Z_773C9A6D_D94C_4F11_A27E_04EF47427F4D_.wvu.Rows" sId="1"/>
    <undo index="2" exp="area" ref3D="1" dr="$A$135:$XFD$135" dn="Z_773C9A6D_D94C_4F11_A27E_04EF47427F4D_.wvu.Rows" sId="1"/>
    <undo index="28" exp="area" ref3D="1" dr="$A$233:$XFD$267" dn="Z_88C336E2_DEA0_4FEC_A5C4_66485F95BE03_.wvu.Rows" sId="1"/>
    <undo index="26" exp="area" ref3D="1" dr="$A$205:$XFD$207" dn="Z_88C336E2_DEA0_4FEC_A5C4_66485F95BE03_.wvu.Rows" sId="1"/>
    <undo index="24" exp="area" ref3D="1" dr="$A$195:$XFD$196" dn="Z_88C336E2_DEA0_4FEC_A5C4_66485F95BE03_.wvu.Rows" sId="1"/>
    <undo index="22" exp="area" ref3D="1" dr="$A$181:$XFD$188" dn="Z_88C336E2_DEA0_4FEC_A5C4_66485F95BE03_.wvu.Rows" sId="1"/>
    <undo index="20" exp="area" ref3D="1" dr="$A$172:$XFD$175" dn="Z_88C336E2_DEA0_4FEC_A5C4_66485F95BE03_.wvu.Rows" sId="1"/>
    <undo index="18" exp="area" ref3D="1" dr="$A$167:$XFD$169" dn="Z_88C336E2_DEA0_4FEC_A5C4_66485F95BE03_.wvu.Rows" sId="1"/>
    <undo index="16" exp="area" ref3D="1" dr="$A$158:$XFD$160" dn="Z_88C336E2_DEA0_4FEC_A5C4_66485F95BE03_.wvu.Rows" sId="1"/>
    <undo index="14" exp="area" ref3D="1" dr="$A$144:$XFD$153" dn="Z_88C336E2_DEA0_4FEC_A5C4_66485F95BE03_.wvu.Rows" sId="1"/>
    <undo index="12" exp="area" ref3D="1" dr="$A$137:$XFD$138" dn="Z_88C336E2_DEA0_4FEC_A5C4_66485F95BE03_.wvu.Rows" sId="1"/>
    <undo index="10" exp="area" ref3D="1" dr="$A$131:$XFD$133" dn="Z_88C336E2_DEA0_4FEC_A5C4_66485F95BE03_.wvu.Rows" sId="1"/>
    <undo index="8" exp="area" ref3D="1" dr="$A$98:$XFD$121" dn="Z_88C336E2_DEA0_4FEC_A5C4_66485F95BE03_.wvu.Rows" sId="1"/>
    <undo index="6" exp="area" ref3D="1" dr="$A$92:$XFD$94" dn="Z_88C336E2_DEA0_4FEC_A5C4_66485F95BE03_.wvu.Rows" sId="1"/>
    <undo index="10" exp="area" ref3D="1" dr="$A$233:$XFD$266" dn="Z_9D973A29_B18A_4300_8735_40F4D5040C33_.wvu.Rows" sId="1"/>
    <undo index="8" exp="area" ref3D="1" dr="$A$185:$XFD$188" dn="Z_9D973A29_B18A_4300_8735_40F4D5040C33_.wvu.Rows" sId="1"/>
    <undo index="6" exp="area" ref3D="1" dr="$A$153:$XFD$153" dn="Z_9D973A29_B18A_4300_8735_40F4D5040C33_.wvu.Rows" sId="1"/>
    <undo index="4" exp="area" ref3D="1" dr="$A$144:$XFD$151" dn="Z_9D973A29_B18A_4300_8735_40F4D5040C33_.wvu.Rows" sId="1"/>
    <undo index="2" exp="area" ref3D="1" dr="$A$98:$XFD$121" dn="Z_9D973A29_B18A_4300_8735_40F4D5040C33_.wvu.Rows" sId="1"/>
    <undo index="0" exp="area" ref3D="1" dr="$H$1:$I$1048576" dn="Z_C12ECCB3_7E0E_4612_AFEC_78E64777E49A_.wvu.Cols" sId="1"/>
    <undo index="0" exp="area" ref3D="1" dr="$H$1:$I$1048576" dn="Z_C249F1C0_5F87_4903_9107_68771F7F1656_.wvu.Cols" sId="1"/>
    <undo index="2" exp="area" ref3D="1" dr="$H$1:$I$1048576" dn="Z_BCCBEA4F_0D7A_4A17_8829_58A9F53F9252_.wvu.Cols" sId="1"/>
    <undo index="1" exp="area" ref3D="1" dr="$B$1:$D$1048576" dn="Z_BCCBEA4F_0D7A_4A17_8829_58A9F53F9252_.wvu.Cols" sId="1"/>
    <rfmt sheetId="1" xfDxf="1" sqref="A92:XFD92" start="0" length="0">
      <dxf>
        <font>
          <sz val="12"/>
          <name val="Times New Roman"/>
          <scheme val="none"/>
        </font>
        <alignment horizontal="left" vertical="center" wrapText="1" readingOrder="0"/>
      </dxf>
    </rfmt>
    <rfmt sheetId="1" sqref="A92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92" start="0" length="0">
      <dxf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2" start="0" length="0">
      <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2">
        <f>F92+G92</f>
      </nc>
      <ndxf>
        <font>
          <b/>
          <sz val="12"/>
          <name val="Times New Roman"/>
          <scheme val="none"/>
        </font>
        <numFmt numFmtId="4" formatCode="#,##0.00"/>
        <fill>
          <patternFill patternType="solid">
            <bgColor rgb="FF00FF0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2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2" start="0" length="0">
      <dxf>
        <font>
          <b/>
          <sz val="12"/>
          <name val="Times New Roman"/>
          <scheme val="none"/>
        </font>
        <numFmt numFmtId="30" formatCode="@"/>
        <alignment horizont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2" start="0" length="0">
      <dxf>
        <font>
          <b/>
          <sz val="12"/>
          <name val="Times New Roman"/>
          <scheme val="none"/>
        </font>
        <numFmt numFmtId="30" formatCode="@"/>
      </dxf>
    </rfmt>
    <rfmt sheetId="1" sqref="N92" start="0" length="0">
      <dxf>
        <numFmt numFmtId="4" formatCode="#,##0.00"/>
      </dxf>
    </rfmt>
  </rrc>
  <rrc rId="569" sId="1" ref="A92:XFD92" action="deleteRow">
    <undo index="4" exp="area" ref3D="1" dr="$A$112:$XFD$119" dn="Z_F1EA1655_D6DE_4489_A709_6FDA0CED3DCA_.wvu.Rows" sId="1"/>
    <undo index="24" exp="area" ref3D="1" dr="$A$224:$XFD$266" dn="Z_F16D28B9_753F_4983_9882_083BB1819B3B_.wvu.Rows" sId="1"/>
    <undo index="22" exp="area" ref3D="1" dr="$A$200:$XFD$206" dn="Z_F16D28B9_753F_4983_9882_083BB1819B3B_.wvu.Rows" sId="1"/>
    <undo index="20" exp="area" ref3D="1" dr="$A$192:$XFD$195" dn="Z_F16D28B9_753F_4983_9882_083BB1819B3B_.wvu.Rows" sId="1"/>
    <undo index="18" exp="area" ref3D="1" dr="$A$179:$XFD$187" dn="Z_F16D28B9_753F_4983_9882_083BB1819B3B_.wvu.Rows" sId="1"/>
    <undo index="16" exp="area" ref3D="1" dr="$A$173:$XFD$174" dn="Z_F16D28B9_753F_4983_9882_083BB1819B3B_.wvu.Rows" sId="1"/>
    <undo index="14" exp="area" ref3D="1" dr="$A$164:$XFD$168" dn="Z_F16D28B9_753F_4983_9882_083BB1819B3B_.wvu.Rows" sId="1"/>
    <undo index="12" exp="area" ref3D="1" dr="$A$157:$XFD$159" dn="Z_F16D28B9_753F_4983_9882_083BB1819B3B_.wvu.Rows" sId="1"/>
    <undo index="10" exp="area" ref3D="1" dr="$A$142:$XFD$152" dn="Z_F16D28B9_753F_4983_9882_083BB1819B3B_.wvu.Rows" sId="1"/>
    <undo index="8" exp="area" ref3D="1" dr="$A$130:$XFD$131" dn="Z_F16D28B9_753F_4983_9882_083BB1819B3B_.wvu.Rows" sId="1"/>
    <undo index="6" exp="area" ref3D="1" dr="$A$98:$XFD$120" dn="Z_F16D28B9_753F_4983_9882_083BB1819B3B_.wvu.Rows" sId="1"/>
    <undo index="4" exp="area" ref3D="1" dr="$A$92:$XFD$93" dn="Z_F16D28B9_753F_4983_9882_083BB1819B3B_.wvu.Rows" sId="1"/>
    <undo index="24" exp="area" ref3D="1" dr="$A$224:$XFD$266" dn="Z_628CE822_C2EF_47B9_A88D_DD60521BD79B_.wvu.Rows" sId="1"/>
    <undo index="22" exp="area" ref3D="1" dr="$A$200:$XFD$206" dn="Z_628CE822_C2EF_47B9_A88D_DD60521BD79B_.wvu.Rows" sId="1"/>
    <undo index="20" exp="area" ref3D="1" dr="$A$192:$XFD$195" dn="Z_628CE822_C2EF_47B9_A88D_DD60521BD79B_.wvu.Rows" sId="1"/>
    <undo index="18" exp="area" ref3D="1" dr="$A$179:$XFD$187" dn="Z_628CE822_C2EF_47B9_A88D_DD60521BD79B_.wvu.Rows" sId="1"/>
    <undo index="16" exp="area" ref3D="1" dr="$A$173:$XFD$174" dn="Z_628CE822_C2EF_47B9_A88D_DD60521BD79B_.wvu.Rows" sId="1"/>
    <undo index="14" exp="area" ref3D="1" dr="$A$164:$XFD$168" dn="Z_628CE822_C2EF_47B9_A88D_DD60521BD79B_.wvu.Rows" sId="1"/>
    <undo index="12" exp="area" ref3D="1" dr="$A$157:$XFD$159" dn="Z_628CE822_C2EF_47B9_A88D_DD60521BD79B_.wvu.Rows" sId="1"/>
    <undo index="10" exp="area" ref3D="1" dr="$A$142:$XFD$152" dn="Z_628CE822_C2EF_47B9_A88D_DD60521BD79B_.wvu.Rows" sId="1"/>
    <undo index="8" exp="area" ref3D="1" dr="$A$129:$XFD$132" dn="Z_628CE822_C2EF_47B9_A88D_DD60521BD79B_.wvu.Rows" sId="1"/>
    <undo index="6" exp="area" ref3D="1" dr="$A$98:$XFD$120" dn="Z_628CE822_C2EF_47B9_A88D_DD60521BD79B_.wvu.Rows" sId="1"/>
    <undo index="4" exp="area" ref3D="1" dr="$A$92:$XFD$93" dn="Z_628CE822_C2EF_47B9_A88D_DD60521BD79B_.wvu.Rows" sId="1"/>
    <undo index="4" exp="area" ref3D="1" dr="$A$136:$XFD$136" dn="Z_773C9A6D_D94C_4F11_A27E_04EF47427F4D_.wvu.Rows" sId="1"/>
    <undo index="2" exp="area" ref3D="1" dr="$A$134:$XFD$134" dn="Z_773C9A6D_D94C_4F11_A27E_04EF47427F4D_.wvu.Rows" sId="1"/>
    <undo index="28" exp="area" ref3D="1" dr="$A$232:$XFD$266" dn="Z_88C336E2_DEA0_4FEC_A5C4_66485F95BE03_.wvu.Rows" sId="1"/>
    <undo index="26" exp="area" ref3D="1" dr="$A$204:$XFD$206" dn="Z_88C336E2_DEA0_4FEC_A5C4_66485F95BE03_.wvu.Rows" sId="1"/>
    <undo index="24" exp="area" ref3D="1" dr="$A$194:$XFD$195" dn="Z_88C336E2_DEA0_4FEC_A5C4_66485F95BE03_.wvu.Rows" sId="1"/>
    <undo index="22" exp="area" ref3D="1" dr="$A$180:$XFD$187" dn="Z_88C336E2_DEA0_4FEC_A5C4_66485F95BE03_.wvu.Rows" sId="1"/>
    <undo index="20" exp="area" ref3D="1" dr="$A$171:$XFD$174" dn="Z_88C336E2_DEA0_4FEC_A5C4_66485F95BE03_.wvu.Rows" sId="1"/>
    <undo index="18" exp="area" ref3D="1" dr="$A$166:$XFD$168" dn="Z_88C336E2_DEA0_4FEC_A5C4_66485F95BE03_.wvu.Rows" sId="1"/>
    <undo index="16" exp="area" ref3D="1" dr="$A$157:$XFD$159" dn="Z_88C336E2_DEA0_4FEC_A5C4_66485F95BE03_.wvu.Rows" sId="1"/>
    <undo index="14" exp="area" ref3D="1" dr="$A$143:$XFD$152" dn="Z_88C336E2_DEA0_4FEC_A5C4_66485F95BE03_.wvu.Rows" sId="1"/>
    <undo index="12" exp="area" ref3D="1" dr="$A$136:$XFD$137" dn="Z_88C336E2_DEA0_4FEC_A5C4_66485F95BE03_.wvu.Rows" sId="1"/>
    <undo index="10" exp="area" ref3D="1" dr="$A$130:$XFD$132" dn="Z_88C336E2_DEA0_4FEC_A5C4_66485F95BE03_.wvu.Rows" sId="1"/>
    <undo index="8" exp="area" ref3D="1" dr="$A$97:$XFD$120" dn="Z_88C336E2_DEA0_4FEC_A5C4_66485F95BE03_.wvu.Rows" sId="1"/>
    <undo index="6" exp="area" ref3D="1" dr="$A$92:$XFD$93" dn="Z_88C336E2_DEA0_4FEC_A5C4_66485F95BE03_.wvu.Rows" sId="1"/>
    <undo index="10" exp="area" ref3D="1" dr="$A$232:$XFD$265" dn="Z_9D973A29_B18A_4300_8735_40F4D5040C33_.wvu.Rows" sId="1"/>
    <undo index="8" exp="area" ref3D="1" dr="$A$184:$XFD$187" dn="Z_9D973A29_B18A_4300_8735_40F4D5040C33_.wvu.Rows" sId="1"/>
    <undo index="6" exp="area" ref3D="1" dr="$A$152:$XFD$152" dn="Z_9D973A29_B18A_4300_8735_40F4D5040C33_.wvu.Rows" sId="1"/>
    <undo index="4" exp="area" ref3D="1" dr="$A$143:$XFD$150" dn="Z_9D973A29_B18A_4300_8735_40F4D5040C33_.wvu.Rows" sId="1"/>
    <undo index="2" exp="area" ref3D="1" dr="$A$97:$XFD$120" dn="Z_9D973A29_B18A_4300_8735_40F4D5040C33_.wvu.Rows" sId="1"/>
    <undo index="0" exp="area" ref3D="1" dr="$H$1:$I$1048576" dn="Z_C12ECCB3_7E0E_4612_AFEC_78E64777E49A_.wvu.Cols" sId="1"/>
    <undo index="0" exp="area" ref3D="1" dr="$H$1:$I$1048576" dn="Z_C249F1C0_5F87_4903_9107_68771F7F1656_.wvu.Cols" sId="1"/>
    <undo index="2" exp="area" ref3D="1" dr="$H$1:$I$1048576" dn="Z_BCCBEA4F_0D7A_4A17_8829_58A9F53F9252_.wvu.Cols" sId="1"/>
    <undo index="1" exp="area" ref3D="1" dr="$B$1:$D$1048576" dn="Z_BCCBEA4F_0D7A_4A17_8829_58A9F53F9252_.wvu.Cols" sId="1"/>
    <rfmt sheetId="1" xfDxf="1" sqref="A92:XFD92" start="0" length="0">
      <dxf>
        <font>
          <sz val="12"/>
          <name val="Times New Roman"/>
          <scheme val="none"/>
        </font>
        <alignment horizontal="left" vertical="center" wrapText="1" readingOrder="0"/>
      </dxf>
    </rfmt>
    <rfmt sheetId="1" sqref="A92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92" start="0" length="0">
      <dxf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2" start="0" length="0">
      <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2">
        <f>F92+G92</f>
      </nc>
      <ndxf>
        <font>
          <b/>
          <sz val="12"/>
          <name val="Times New Roman"/>
          <scheme val="none"/>
        </font>
        <numFmt numFmtId="4" formatCode="#,##0.00"/>
        <fill>
          <patternFill patternType="solid">
            <bgColor rgb="FF00FF0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2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2" start="0" length="0">
      <dxf>
        <font>
          <b/>
          <sz val="12"/>
          <name val="Times New Roman"/>
          <scheme val="none"/>
        </font>
        <numFmt numFmtId="30" formatCode="@"/>
        <alignment horizont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2" start="0" length="0">
      <dxf>
        <font>
          <b/>
          <sz val="12"/>
          <name val="Times New Roman"/>
          <scheme val="none"/>
        </font>
        <numFmt numFmtId="30" formatCode="@"/>
      </dxf>
    </rfmt>
    <rfmt sheetId="1" sqref="N92" start="0" length="0">
      <dxf>
        <numFmt numFmtId="4" formatCode="#,##0.00"/>
      </dxf>
    </rfmt>
  </rrc>
  <rrc rId="570" sId="1" ref="A92:XFD92" action="deleteRow">
    <undo index="0" exp="area" dr="I76:I92" r="I75" sId="1"/>
    <undo index="0" exp="area" dr="G76:G92" r="G75" sId="1"/>
    <undo index="0" exp="area" dr="F76:F92" r="F75" sId="1"/>
    <undo index="4" exp="area" ref3D="1" dr="$A$111:$XFD$118" dn="Z_F1EA1655_D6DE_4489_A709_6FDA0CED3DCA_.wvu.Rows" sId="1"/>
    <undo index="24" exp="area" ref3D="1" dr="$A$223:$XFD$265" dn="Z_F16D28B9_753F_4983_9882_083BB1819B3B_.wvu.Rows" sId="1"/>
    <undo index="22" exp="area" ref3D="1" dr="$A$199:$XFD$205" dn="Z_F16D28B9_753F_4983_9882_083BB1819B3B_.wvu.Rows" sId="1"/>
    <undo index="20" exp="area" ref3D="1" dr="$A$191:$XFD$194" dn="Z_F16D28B9_753F_4983_9882_083BB1819B3B_.wvu.Rows" sId="1"/>
    <undo index="18" exp="area" ref3D="1" dr="$A$178:$XFD$186" dn="Z_F16D28B9_753F_4983_9882_083BB1819B3B_.wvu.Rows" sId="1"/>
    <undo index="16" exp="area" ref3D="1" dr="$A$172:$XFD$173" dn="Z_F16D28B9_753F_4983_9882_083BB1819B3B_.wvu.Rows" sId="1"/>
    <undo index="14" exp="area" ref3D="1" dr="$A$163:$XFD$167" dn="Z_F16D28B9_753F_4983_9882_083BB1819B3B_.wvu.Rows" sId="1"/>
    <undo index="12" exp="area" ref3D="1" dr="$A$156:$XFD$158" dn="Z_F16D28B9_753F_4983_9882_083BB1819B3B_.wvu.Rows" sId="1"/>
    <undo index="10" exp="area" ref3D="1" dr="$A$141:$XFD$151" dn="Z_F16D28B9_753F_4983_9882_083BB1819B3B_.wvu.Rows" sId="1"/>
    <undo index="8" exp="area" ref3D="1" dr="$A$129:$XFD$130" dn="Z_F16D28B9_753F_4983_9882_083BB1819B3B_.wvu.Rows" sId="1"/>
    <undo index="6" exp="area" ref3D="1" dr="$A$97:$XFD$119" dn="Z_F16D28B9_753F_4983_9882_083BB1819B3B_.wvu.Rows" sId="1"/>
    <undo index="4" exp="area" ref3D="1" dr="$A$92:$XFD$92" dn="Z_F16D28B9_753F_4983_9882_083BB1819B3B_.wvu.Rows" sId="1"/>
    <undo index="24" exp="area" ref3D="1" dr="$A$223:$XFD$265" dn="Z_628CE822_C2EF_47B9_A88D_DD60521BD79B_.wvu.Rows" sId="1"/>
    <undo index="22" exp="area" ref3D="1" dr="$A$199:$XFD$205" dn="Z_628CE822_C2EF_47B9_A88D_DD60521BD79B_.wvu.Rows" sId="1"/>
    <undo index="20" exp="area" ref3D="1" dr="$A$191:$XFD$194" dn="Z_628CE822_C2EF_47B9_A88D_DD60521BD79B_.wvu.Rows" sId="1"/>
    <undo index="18" exp="area" ref3D="1" dr="$A$178:$XFD$186" dn="Z_628CE822_C2EF_47B9_A88D_DD60521BD79B_.wvu.Rows" sId="1"/>
    <undo index="16" exp="area" ref3D="1" dr="$A$172:$XFD$173" dn="Z_628CE822_C2EF_47B9_A88D_DD60521BD79B_.wvu.Rows" sId="1"/>
    <undo index="14" exp="area" ref3D="1" dr="$A$163:$XFD$167" dn="Z_628CE822_C2EF_47B9_A88D_DD60521BD79B_.wvu.Rows" sId="1"/>
    <undo index="12" exp="area" ref3D="1" dr="$A$156:$XFD$158" dn="Z_628CE822_C2EF_47B9_A88D_DD60521BD79B_.wvu.Rows" sId="1"/>
    <undo index="10" exp="area" ref3D="1" dr="$A$141:$XFD$151" dn="Z_628CE822_C2EF_47B9_A88D_DD60521BD79B_.wvu.Rows" sId="1"/>
    <undo index="8" exp="area" ref3D="1" dr="$A$128:$XFD$131" dn="Z_628CE822_C2EF_47B9_A88D_DD60521BD79B_.wvu.Rows" sId="1"/>
    <undo index="6" exp="area" ref3D="1" dr="$A$97:$XFD$119" dn="Z_628CE822_C2EF_47B9_A88D_DD60521BD79B_.wvu.Rows" sId="1"/>
    <undo index="4" exp="area" ref3D="1" dr="$A$92:$XFD$92" dn="Z_628CE822_C2EF_47B9_A88D_DD60521BD79B_.wvu.Rows" sId="1"/>
    <undo index="4" exp="area" ref3D="1" dr="$A$135:$XFD$135" dn="Z_773C9A6D_D94C_4F11_A27E_04EF47427F4D_.wvu.Rows" sId="1"/>
    <undo index="2" exp="area" ref3D="1" dr="$A$133:$XFD$133" dn="Z_773C9A6D_D94C_4F11_A27E_04EF47427F4D_.wvu.Rows" sId="1"/>
    <undo index="28" exp="area" ref3D="1" dr="$A$231:$XFD$265" dn="Z_88C336E2_DEA0_4FEC_A5C4_66485F95BE03_.wvu.Rows" sId="1"/>
    <undo index="26" exp="area" ref3D="1" dr="$A$203:$XFD$205" dn="Z_88C336E2_DEA0_4FEC_A5C4_66485F95BE03_.wvu.Rows" sId="1"/>
    <undo index="24" exp="area" ref3D="1" dr="$A$193:$XFD$194" dn="Z_88C336E2_DEA0_4FEC_A5C4_66485F95BE03_.wvu.Rows" sId="1"/>
    <undo index="22" exp="area" ref3D="1" dr="$A$179:$XFD$186" dn="Z_88C336E2_DEA0_4FEC_A5C4_66485F95BE03_.wvu.Rows" sId="1"/>
    <undo index="20" exp="area" ref3D="1" dr="$A$170:$XFD$173" dn="Z_88C336E2_DEA0_4FEC_A5C4_66485F95BE03_.wvu.Rows" sId="1"/>
    <undo index="18" exp="area" ref3D="1" dr="$A$165:$XFD$167" dn="Z_88C336E2_DEA0_4FEC_A5C4_66485F95BE03_.wvu.Rows" sId="1"/>
    <undo index="16" exp="area" ref3D="1" dr="$A$156:$XFD$158" dn="Z_88C336E2_DEA0_4FEC_A5C4_66485F95BE03_.wvu.Rows" sId="1"/>
    <undo index="14" exp="area" ref3D="1" dr="$A$142:$XFD$151" dn="Z_88C336E2_DEA0_4FEC_A5C4_66485F95BE03_.wvu.Rows" sId="1"/>
    <undo index="12" exp="area" ref3D="1" dr="$A$135:$XFD$136" dn="Z_88C336E2_DEA0_4FEC_A5C4_66485F95BE03_.wvu.Rows" sId="1"/>
    <undo index="10" exp="area" ref3D="1" dr="$A$129:$XFD$131" dn="Z_88C336E2_DEA0_4FEC_A5C4_66485F95BE03_.wvu.Rows" sId="1"/>
    <undo index="8" exp="area" ref3D="1" dr="$A$96:$XFD$119" dn="Z_88C336E2_DEA0_4FEC_A5C4_66485F95BE03_.wvu.Rows" sId="1"/>
    <undo index="6" exp="area" ref3D="1" dr="$A$92:$XFD$92" dn="Z_88C336E2_DEA0_4FEC_A5C4_66485F95BE03_.wvu.Rows" sId="1"/>
    <undo index="10" exp="area" ref3D="1" dr="$A$231:$XFD$264" dn="Z_9D973A29_B18A_4300_8735_40F4D5040C33_.wvu.Rows" sId="1"/>
    <undo index="8" exp="area" ref3D="1" dr="$A$183:$XFD$186" dn="Z_9D973A29_B18A_4300_8735_40F4D5040C33_.wvu.Rows" sId="1"/>
    <undo index="6" exp="area" ref3D="1" dr="$A$151:$XFD$151" dn="Z_9D973A29_B18A_4300_8735_40F4D5040C33_.wvu.Rows" sId="1"/>
    <undo index="4" exp="area" ref3D="1" dr="$A$142:$XFD$149" dn="Z_9D973A29_B18A_4300_8735_40F4D5040C33_.wvu.Rows" sId="1"/>
    <undo index="2" exp="area" ref3D="1" dr="$A$96:$XFD$119" dn="Z_9D973A29_B18A_4300_8735_40F4D5040C33_.wvu.Rows" sId="1"/>
    <undo index="0" exp="area" ref3D="1" dr="$H$1:$I$1048576" dn="Z_C12ECCB3_7E0E_4612_AFEC_78E64777E49A_.wvu.Cols" sId="1"/>
    <undo index="0" exp="area" ref3D="1" dr="$H$1:$I$1048576" dn="Z_C249F1C0_5F87_4903_9107_68771F7F1656_.wvu.Cols" sId="1"/>
    <undo index="2" exp="area" ref3D="1" dr="$H$1:$I$1048576" dn="Z_BCCBEA4F_0D7A_4A17_8829_58A9F53F9252_.wvu.Cols" sId="1"/>
    <undo index="1" exp="area" ref3D="1" dr="$B$1:$D$1048576" dn="Z_BCCBEA4F_0D7A_4A17_8829_58A9F53F9252_.wvu.Cols" sId="1"/>
    <rfmt sheetId="1" xfDxf="1" sqref="A92:XFD92" start="0" length="0">
      <dxf>
        <font>
          <sz val="12"/>
          <name val="Times New Roman"/>
          <scheme val="none"/>
        </font>
        <alignment horizontal="left" vertical="center" wrapText="1" readingOrder="0"/>
      </dxf>
    </rfmt>
    <rfmt sheetId="1" sqref="A92" start="0" length="0">
      <dxf>
        <numFmt numFmtId="30" formatCode="@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92" start="0" length="0">
      <dxf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2" start="0" length="0">
      <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2">
        <f>F92+G92</f>
      </nc>
      <ndxf>
        <font>
          <b/>
          <sz val="12"/>
          <name val="Times New Roman"/>
          <scheme val="none"/>
        </font>
        <numFmt numFmtId="4" formatCode="#,##0.00"/>
        <fill>
          <patternFill patternType="solid">
            <bgColor rgb="FF00FF0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2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2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2" start="0" length="0">
      <dxf>
        <font>
          <b/>
          <sz val="12"/>
          <name val="Times New Roman"/>
          <scheme val="none"/>
        </font>
        <numFmt numFmtId="30" formatCode="@"/>
        <alignment horizont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2" start="0" length="0">
      <dxf>
        <font>
          <b/>
          <sz val="12"/>
          <name val="Times New Roman"/>
          <scheme val="none"/>
        </font>
        <numFmt numFmtId="30" formatCode="@"/>
      </dxf>
    </rfmt>
    <rfmt sheetId="1" sqref="N92" start="0" length="0">
      <dxf>
        <numFmt numFmtId="4" formatCode="#,##0.00"/>
      </dxf>
    </rfmt>
  </rrc>
  <rcc rId="571" sId="1">
    <nc r="A94" t="inlineStr">
      <is>
        <t>Расходы на возмещение затрат организациям, оказывающим услуги по заготовке дров-швырка для нужд населения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    </is>
    </nc>
  </rcc>
  <rcc rId="572" sId="1">
    <nc r="A95" t="inlineStr">
      <is>
        <t>Руководство и управление в сфере установленных функций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    </is>
    </nc>
  </rcc>
  <rcc rId="573" sId="1">
    <nc r="A96" t="inlineStr">
      <is>
    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    </is>
    </nc>
  </rcc>
  <rcc rId="574" sId="1">
    <nc r="A97" t="inlineStr">
      <is>
        <t>Проектирование объектов муниципальной собственности Туруханского района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 (КВР 244)</t>
      </is>
    </nc>
  </rcc>
  <rcc rId="575" sId="1">
    <nc r="A98" t="inlineStr">
      <is>
        <t>Проектирование объектов муниципальной собственности Туруханского района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 (КВР 243)</t>
      </is>
    </nc>
  </rcc>
  <rcc rId="576" sId="1">
    <nc r="A99" t="inlineStr">
      <is>
        <t>Расходы на возмещение организаций жилищно-коммунального хозяйства, возникших с проведением ремонтных работ канализационных сетей и сооружений (септиков), а также расходов связанных с осуществлением закупки ассенизаторской техники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    </is>
    </nc>
  </rcc>
  <rcc rId="577" sId="1">
    <nc r="A100" t="inlineStr">
      <is>
        <t>Субсидия на финансовое обеспечение затрат для приобретения организациями жилищно-коммунального комплекса специализированной техники, в целях повышения качества оказания  услуг потребителям и осуществления обслуживания жилищного фонда 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    </is>
    </nc>
  </rcc>
  <rcc rId="578" sId="1">
    <nc r="A101" t="inlineStr">
      <is>
        <t>Расходы на выполнение  мероприятий по проведению  технического обследования, инженерных изысканий, проектирования  для строительства мест (площадок ) накопления и размещения твердых коммунальных отходов в рамках подпрограммы "Регулирование качества окружающей среды Туруханского района", муниципальной программы "Охрана окружающей среды Туруханского района"</t>
      </is>
    </nc>
  </rcc>
  <rcc rId="579" sId="1">
    <nc r="A102" t="inlineStr">
      <is>
    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    </is>
    </nc>
  </rcc>
  <rcc rId="580" sId="1">
    <nc r="A103" t="inlineStr">
      <is>
    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 "Реконструкция  спортивно-оздоровительного учреждения  МКУДО «Детско-юношеская спортивная школа «Юность» с. Туруханск, пер. Спортивный, 1а</t>
      </is>
    </nc>
  </rcc>
  <rcc rId="581" sId="1">
    <nc r="A104" t="inlineStr">
      <is>
        <t>Индексация на 6,3% (МРОТ с 01.01.2023, Указы Президента, прочие)</t>
      </is>
    </nc>
  </rcc>
  <rcc rId="582" sId="1" odxf="1" dxf="1" numFmtId="4">
    <nc r="F93">
      <v>-2649247</v>
    </nc>
    <odxf>
      <alignment wrapText="1" shrinkToFit="1" readingOrder="0"/>
    </odxf>
    <ndxf>
      <alignment wrapText="0" shrinkToFit="0" readingOrder="0"/>
    </ndxf>
  </rcc>
  <rcc rId="583" sId="1" odxf="1" dxf="1" numFmtId="4">
    <nc r="F94">
      <v>450000</v>
    </nc>
    <odxf>
      <alignment wrapText="1" shrinkToFit="1" readingOrder="0"/>
    </odxf>
    <ndxf>
      <alignment wrapText="0" shrinkToFit="0" readingOrder="0"/>
    </ndxf>
  </rcc>
  <rcc rId="584" sId="1" odxf="1" dxf="1" numFmtId="4">
    <nc r="F95">
      <v>2199247</v>
    </nc>
    <odxf>
      <font>
        <sz val="12"/>
        <name val="Times New Roman"/>
        <scheme val="none"/>
      </font>
      <alignment wrapText="0" shrinkToFit="0" readingOrder="0"/>
    </odxf>
    <ndxf>
      <font>
        <sz val="12"/>
        <name val="Times New Roman"/>
        <scheme val="none"/>
      </font>
      <alignment wrapText="1" shrinkToFit="1" readingOrder="0"/>
    </ndxf>
  </rcc>
  <rcc rId="585" sId="1" odxf="1" dxf="1" numFmtId="4">
    <nc r="F96">
      <v>-9000000</v>
    </nc>
    <odxf>
      <font>
        <sz val="12"/>
        <name val="Times New Roman"/>
        <scheme val="none"/>
      </font>
      <alignment shrinkToFit="1" readingOrder="0"/>
    </odxf>
    <ndxf>
      <font>
        <sz val="12"/>
        <name val="Times New Roman"/>
        <scheme val="none"/>
      </font>
      <alignment shrinkToFit="0" readingOrder="0"/>
    </ndxf>
  </rcc>
  <rcc rId="586" sId="1" odxf="1" dxf="1" numFmtId="4">
    <nc r="F97">
      <v>4000000</v>
    </nc>
    <odxf>
      <font>
        <sz val="12"/>
        <name val="Times New Roman"/>
        <scheme val="none"/>
      </font>
      <alignment shrinkToFit="1" readingOrder="0"/>
    </odxf>
    <ndxf>
      <font>
        <sz val="12"/>
        <name val="Times New Roman"/>
        <scheme val="none"/>
      </font>
      <alignment shrinkToFit="0" readingOrder="0"/>
    </ndxf>
  </rcc>
  <rcc rId="587" sId="1" odxf="1" dxf="1" numFmtId="4">
    <nc r="F98">
      <v>-1600000</v>
    </nc>
    <odxf>
      <font>
        <sz val="12"/>
        <name val="Times New Roman"/>
        <scheme val="none"/>
      </font>
      <alignment shrinkToFit="1" readingOrder="0"/>
    </odxf>
    <ndxf>
      <font>
        <sz val="12"/>
        <name val="Times New Roman"/>
        <scheme val="none"/>
      </font>
      <alignment shrinkToFit="0" readingOrder="0"/>
    </ndxf>
  </rcc>
  <rcc rId="588" sId="1" odxf="1" dxf="1" numFmtId="4">
    <nc r="F99">
      <v>1600000</v>
    </nc>
    <odxf>
      <font>
        <sz val="12"/>
        <name val="Times New Roman"/>
        <scheme val="none"/>
      </font>
      <alignment shrinkToFit="1" readingOrder="0"/>
    </odxf>
    <ndxf>
      <font>
        <sz val="12"/>
        <name val="Times New Roman"/>
        <scheme val="none"/>
      </font>
      <alignment shrinkToFit="0" readingOrder="0"/>
    </ndxf>
  </rcc>
  <rcc rId="589" sId="1" odxf="1" dxf="1" numFmtId="4">
    <nc r="F100">
      <v>5000000</v>
    </nc>
    <odxf>
      <font>
        <sz val="12"/>
        <name val="Times New Roman"/>
        <scheme val="none"/>
      </font>
      <alignment shrinkToFit="1" readingOrder="0"/>
    </odxf>
    <ndxf>
      <font>
        <sz val="12"/>
        <name val="Times New Roman"/>
        <scheme val="none"/>
      </font>
      <alignment shrinkToFit="0" readingOrder="0"/>
    </ndxf>
  </rcc>
  <rcc rId="590" sId="1" odxf="1" dxf="1" numFmtId="4">
    <nc r="F101">
      <v>8779150</v>
    </nc>
    <odxf>
      <font>
        <sz val="12"/>
        <name val="Times New Roman"/>
        <scheme val="none"/>
      </font>
      <alignment shrinkToFit="1" readingOrder="0"/>
    </odxf>
    <ndxf>
      <font>
        <sz val="12"/>
        <name val="Times New Roman"/>
        <scheme val="none"/>
      </font>
      <alignment shrinkToFit="0" readingOrder="0"/>
    </ndxf>
  </rcc>
  <rcc rId="591" sId="1" odxf="1" dxf="1" numFmtId="4">
    <nc r="F102">
      <v>8803198</v>
    </nc>
    <odxf>
      <font>
        <sz val="12"/>
        <name val="Times New Roman"/>
        <scheme val="none"/>
      </font>
      <alignment shrinkToFit="1" readingOrder="0"/>
    </odxf>
    <ndxf>
      <font>
        <sz val="12"/>
        <name val="Times New Roman"/>
        <scheme val="none"/>
      </font>
      <alignment shrinkToFit="0" readingOrder="0"/>
    </ndxf>
  </rcc>
  <rcc rId="592" sId="1" odxf="1" dxf="1" numFmtId="4">
    <nc r="F103">
      <v>608700</v>
    </nc>
    <odxf>
      <font>
        <sz val="12"/>
        <name val="Times New Roman"/>
        <scheme val="none"/>
      </font>
      <alignment shrinkToFit="1" readingOrder="0"/>
    </odxf>
    <ndxf>
      <font>
        <sz val="12"/>
        <name val="Times New Roman"/>
        <scheme val="none"/>
      </font>
      <alignment shrinkToFit="0" readingOrder="0"/>
    </ndxf>
  </rcc>
  <rcc rId="593" sId="1" odxf="1" dxf="1">
    <nc r="A38" t="inlineStr">
      <is>
        <t>Руководство и управление в сфере установленных функций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    </is>
    </nc>
    <odxf>
      <alignment horizontal="left" readingOrder="0"/>
      <border outline="0">
        <left style="medium">
          <color indexed="64"/>
        </left>
      </border>
    </odxf>
    <ndxf>
      <alignment horizontal="general" readingOrder="0"/>
      <border outline="0">
        <left style="thin">
          <color indexed="64"/>
        </left>
      </border>
    </ndxf>
  </rcc>
  <rcc rId="594" sId="1" odxf="1" dxf="1">
    <nc r="A39" t="inlineStr">
      <is>
        <t>Предоставление единовременной материальной помощи лицам, принимающим участие в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 и (или) членам их семей на проведение ремонтных работ в принадлежащих им на праве собственности жилых помещениях (на период участия таких лиц в специальной военной операции)</t>
      </is>
    </nc>
    <odxf>
      <alignment horizontal="general" readingOrder="0"/>
      <border outline="0">
        <left style="medium">
          <color indexed="64"/>
        </left>
      </border>
    </odxf>
    <ndxf>
      <alignment horizontal="left" readingOrder="0"/>
      <border outline="0">
        <left style="thin">
          <color indexed="64"/>
        </left>
      </border>
    </ndxf>
  </rcc>
  <rcc rId="595" sId="1" odxf="1" dxf="1">
    <nc r="A40" t="inlineStr">
      <is>
        <t>Субсидии муниципальным казенным предприятиям на покрытие убытков по основной предусмотренной уставом деятельности в рамках непрограммных расходов администрации Туруханского района</t>
      </is>
    </nc>
    <odxf>
      <alignment horizontal="left" readingOrder="0"/>
      <border outline="0">
        <left style="medium">
          <color indexed="64"/>
        </left>
      </border>
    </odxf>
    <ndxf>
      <alignment horizontal="general" readingOrder="0"/>
      <border outline="0">
        <left style="thin">
          <color indexed="64"/>
        </left>
      </border>
    </ndxf>
  </rcc>
  <rcc rId="596" sId="1" odxf="1" dxf="1">
    <nc r="A41" t="inlineStr">
      <is>
        <t>Субсидии муниципальным казенным предприятиям на покрытие убытков по основной предусмотренной уставом деятельности в рамках непрограммных расходов администрации Туруханского района</t>
      </is>
    </nc>
    <odxf>
      <border outline="0">
        <left style="medium">
          <color indexed="64"/>
        </left>
      </border>
    </odxf>
    <ndxf>
      <border outline="0">
        <left style="thin">
          <color indexed="64"/>
        </left>
      </border>
    </ndxf>
  </rcc>
  <rcc rId="597" sId="1" odxf="1" dxf="1">
    <nc r="A42" t="inlineStr">
      <is>
        <t>Индексация на 6,3% (МРОТ с 01.01.2023, Указы Президента, прочие)</t>
      </is>
    </nc>
    <odxf>
      <numFmt numFmtId="0" formatCode="General"/>
      <alignment horizontal="general" vertical="top" readingOrder="0"/>
      <border outline="0">
        <left style="medium">
          <color indexed="64"/>
        </left>
      </border>
    </odxf>
    <ndxf>
      <numFmt numFmtId="30" formatCode="@"/>
      <alignment horizontal="left" vertical="center" readingOrder="0"/>
      <border outline="0">
        <left style="thin">
          <color indexed="64"/>
        </left>
      </border>
    </ndxf>
  </rcc>
  <rcc rId="598" sId="1" odxf="1" dxf="1">
    <nc r="A43" t="inlineStr">
      <is>
        <t>Уставной капитал</t>
      </is>
    </nc>
    <odxf>
      <border outline="0">
        <left style="medium">
          <color indexed="64"/>
        </left>
      </border>
    </odxf>
    <ndxf>
      <border outline="0">
        <left style="thin">
          <color indexed="64"/>
        </left>
      </border>
    </ndxf>
  </rcc>
  <rcc rId="599" sId="1" odxf="1" dxf="1" numFmtId="4">
    <nc r="F38">
      <v>2000000</v>
    </nc>
    <odxf>
      <font>
        <sz val="12"/>
        <name val="Times New Roman"/>
        <scheme val="none"/>
      </font>
      <fill>
        <patternFill patternType="none">
          <bgColor indexed="65"/>
        </patternFill>
      </fill>
      <alignment shrinkToFit="1" readingOrder="0"/>
    </odxf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  <alignment shrinkToFit="0" readingOrder="0"/>
    </ndxf>
  </rcc>
  <rcc rId="600" sId="1" odxf="1" dxf="1" numFmtId="4">
    <nc r="F39">
      <v>3000000</v>
    </nc>
    <odxf>
      <font>
        <sz val="12"/>
        <name val="Times New Roman"/>
        <scheme val="none"/>
      </font>
      <alignment wrapText="0" readingOrder="0"/>
    </odxf>
    <ndxf>
      <font>
        <sz val="12"/>
        <color theme="1"/>
        <name val="Times New Roman"/>
        <scheme val="none"/>
      </font>
      <alignment wrapText="1" readingOrder="0"/>
    </ndxf>
  </rcc>
  <rcc rId="601" sId="1" odxf="1" dxf="1" numFmtId="4">
    <nc r="F40">
      <v>95000000</v>
    </nc>
    <odxf>
      <font>
        <sz val="12"/>
        <color indexed="8"/>
        <name val="Times New Roman"/>
        <scheme val="none"/>
      </font>
    </odxf>
    <ndxf>
      <font>
        <sz val="12"/>
        <color theme="1"/>
        <name val="Times New Roman"/>
        <scheme val="none"/>
      </font>
    </ndxf>
  </rcc>
  <rcc rId="602" sId="1" odxf="1" dxf="1" numFmtId="4">
    <nc r="F41">
      <v>-500000</v>
    </nc>
    <odxf>
      <font>
        <sz val="12"/>
        <color indexed="8"/>
        <name val="Times New Roman"/>
        <scheme val="none"/>
      </font>
    </odxf>
    <ndxf>
      <font>
        <sz val="12"/>
        <color theme="1"/>
        <name val="Times New Roman"/>
        <scheme val="none"/>
      </font>
    </ndxf>
  </rcc>
  <rcc rId="603" sId="1" odxf="1" dxf="1">
    <nc r="F42">
      <f>3738300+6000000</f>
    </nc>
    <odxf>
      <font>
        <sz val="12"/>
        <color indexed="8"/>
        <name val="Times New Roman"/>
        <scheme val="none"/>
      </font>
      <alignment wrapText="1" readingOrder="0"/>
    </odxf>
    <ndxf>
      <font>
        <sz val="12"/>
        <color theme="1"/>
        <name val="Times New Roman"/>
        <scheme val="none"/>
      </font>
      <alignment wrapText="0" readingOrder="0"/>
    </ndxf>
  </rcc>
  <rcc rId="604" sId="1" odxf="1" dxf="1" numFmtId="4">
    <nc r="F43">
      <v>100000</v>
    </nc>
    <odxf>
      <font>
        <sz val="12"/>
        <color indexed="8"/>
        <name val="Times New Roman"/>
        <scheme val="none"/>
      </font>
    </odxf>
    <ndxf>
      <font>
        <sz val="12"/>
        <color theme="1"/>
        <name val="Times New Roman"/>
        <scheme val="none"/>
      </font>
    </ndxf>
  </rcc>
  <rcc rId="605" sId="1">
    <nc r="A122" t="inlineStr">
      <is>
        <t>Обеспечение деятельности (оказание услуг) подведомственных учреждений, МБКДУ "Туруханский РДК", (справка № 019 от 19.05.2023)</t>
      </is>
    </nc>
  </rcc>
  <rcc rId="606" sId="1" numFmtId="4">
    <nc r="F122">
      <v>1300000</v>
    </nc>
  </rcc>
  <rcc rId="607" sId="1">
    <nc r="A123" t="inlineStr">
      <is>
        <t>Обеспечение деятельности (оказание услуг) подведомственных учреждений, МКУК "Библиотека г. Игарки", (справка № 019 от 19.05.2023)</t>
      </is>
    </nc>
  </rcc>
  <rcc rId="608" sId="1">
    <nc r="A124" t="inlineStr">
      <is>
        <t>Индексация на 6,3% (МРОТ с 01.01.2023, Указы Президента, прочие)</t>
      </is>
    </nc>
  </rcc>
  <rcc rId="609" sId="1" numFmtId="4">
    <nc r="F123">
      <v>1515000</v>
    </nc>
  </rcc>
  <rcc rId="610" sId="1" numFmtId="4">
    <nc r="F124">
      <v>17482600</v>
    </nc>
  </rcc>
  <rcc rId="611" sId="1">
    <nc r="A132" t="inlineStr">
      <is>
        <t>Индексация на 6,3% (МРОТ с 01.01.2023, Указы Президента, прочие)</t>
      </is>
    </nc>
  </rcc>
  <rcc rId="612" sId="1">
    <nc r="A134" t="inlineStr">
      <is>
        <t>Индексация на 6,3% (МРОТ с 01.01.2023, Указы Президента, прочие)</t>
      </is>
    </nc>
  </rcc>
  <rcc rId="613" sId="1" numFmtId="4">
    <nc r="F132">
      <v>219000</v>
    </nc>
  </rcc>
  <rcc rId="614" sId="1" numFmtId="4">
    <nc r="F134">
      <v>109300</v>
    </nc>
  </rcc>
  <rcc rId="615" sId="1">
    <nc r="A137" t="inlineStr">
      <is>
        <t>Задолженность  перед ООО "Туруханская энергетическая компания" за фактически оказанные коммунальные услуги в отношении выморочного имущества</t>
      </is>
    </nc>
  </rcc>
  <rcc rId="616" sId="1">
    <nc r="A138" t="inlineStr">
      <is>
        <t>Приобретение и установка пластиковых окон в количестве 33шт. в муниципальные квартиры(согласно заявлений от жильцов)</t>
      </is>
    </nc>
  </rcc>
  <rcc rId="617" sId="1">
    <nc r="A139" t="inlineStr">
      <is>
        <t>Ремонт муниципальных квартир (пустующих: ул.Зеленая 2 кв.9; ул.Лесная 44 кв.14; ул.Кирова 90В кв.8)</t>
      </is>
    </nc>
  </rcc>
  <rcc rId="618" sId="1">
    <nc r="A140" t="inlineStr">
      <is>
        <t>Расходы перед ООО  "ТуруханскЭнергоком" за отопление в пустующих жилых помещениях(включая аварийный дом по ул. Лесная 47)</t>
      </is>
    </nc>
  </rcc>
  <rcc rId="619" sId="1">
    <nc r="A141" t="inlineStr">
      <is>
        <t>Индексация на 6,3% (МРОТ с 01.01.2023, Указы Президента, прочие)</t>
      </is>
    </nc>
  </rcc>
  <rcc rId="620" sId="1" odxf="1" dxf="1" numFmtId="4">
    <nc r="F137">
      <v>2572925</v>
    </nc>
    <odxf>
      <fill>
        <patternFill patternType="none">
          <bgColor indexed="65"/>
        </patternFill>
      </fill>
      <alignment shrinkToFit="0" readingOrder="0"/>
    </odxf>
    <ndxf>
      <fill>
        <patternFill patternType="solid">
          <bgColor theme="0"/>
        </patternFill>
      </fill>
      <alignment shrinkToFit="1" readingOrder="0"/>
    </ndxf>
  </rcc>
  <rcc rId="621" sId="1" odxf="1" dxf="1" numFmtId="4">
    <nc r="F138">
      <v>653038</v>
    </nc>
    <odxf>
      <alignment shrinkToFit="0" readingOrder="0"/>
    </odxf>
    <ndxf>
      <alignment shrinkToFit="1" readingOrder="0"/>
    </ndxf>
  </rcc>
  <rcc rId="622" sId="1" odxf="1" dxf="1" numFmtId="4">
    <nc r="F139">
      <v>1888379</v>
    </nc>
    <odxf>
      <alignment shrinkToFit="0" readingOrder="0"/>
    </odxf>
    <ndxf>
      <alignment shrinkToFit="1" readingOrder="0"/>
    </ndxf>
  </rcc>
  <rcc rId="623" sId="1" odxf="1" dxf="1" numFmtId="4">
    <nc r="F140">
      <v>687680</v>
    </nc>
    <odxf>
      <font>
        <sz val="12"/>
        <name val="Times New Roman"/>
        <scheme val="none"/>
      </font>
      <alignment wrapText="1" readingOrder="0"/>
    </odxf>
    <ndxf>
      <font>
        <sz val="12"/>
        <name val="Times New Roman"/>
        <scheme val="none"/>
      </font>
      <alignment wrapText="0" readingOrder="0"/>
    </ndxf>
  </rcc>
  <rcc rId="624" sId="1" odxf="1" dxf="1" numFmtId="4">
    <nc r="F141">
      <v>1050900</v>
    </nc>
    <odxf>
      <alignment vertical="center" wrapText="1" readingOrder="0"/>
    </odxf>
    <ndxf>
      <alignment vertical="top" wrapText="0" readingOrder="0"/>
    </ndxf>
  </rcc>
  <rcc rId="625" sId="1">
    <nc r="A152" t="inlineStr">
      <is>
        <t>Инвентаризация кладбища</t>
      </is>
    </nc>
  </rcc>
  <rcc rId="626" sId="1" numFmtId="4">
    <nc r="F152">
      <v>300000</v>
    </nc>
  </rcc>
  <rcc rId="627" sId="1">
    <nc r="A153" t="inlineStr">
      <is>
        <t>Индексация на 6,3% (МРОТ с 01.01.2023, Указы Президента, прочие)</t>
      </is>
    </nc>
  </rcc>
  <rcc rId="628" sId="1" numFmtId="4">
    <nc r="F153">
      <v>226400</v>
    </nc>
  </rcc>
  <rcc rId="629" sId="1">
    <nc r="A159" t="inlineStr">
      <is>
        <t>Ремонт дороги ул. Школьная (участок 100 метров)</t>
      </is>
    </nc>
  </rcc>
  <rcc rId="630" sId="1" numFmtId="4">
    <nc r="F159">
      <v>617268</v>
    </nc>
  </rcc>
  <rcc rId="631" sId="1">
    <nc r="A160" t="inlineStr">
      <is>
        <t>Индексация на 6,3% (МРОТ с 01.01.2023, Указы Президента, прочие)</t>
      </is>
    </nc>
  </rcc>
  <rcc rId="632" sId="1" numFmtId="4">
    <nc r="F161">
      <v>196600</v>
    </nc>
  </rcc>
  <rcc rId="633" sId="1">
    <nc r="A168" t="inlineStr">
      <is>
        <t>Оплата коммунальных услуг (В связи с принятием на баланс помещения школы)</t>
      </is>
    </nc>
  </rcc>
  <rcc rId="634" sId="1">
    <nc r="A169" t="inlineStr">
      <is>
        <t>Инвентаризация кладбища</t>
      </is>
    </nc>
  </rcc>
  <rcc rId="635" sId="1">
    <nc r="A170" t="inlineStr">
      <is>
        <t>Приобретение оргтехники</t>
      </is>
    </nc>
  </rcc>
  <rcc rId="636" sId="1">
    <nc r="A171" t="inlineStr">
      <is>
        <t>Индексация на 6,3% (МРОТ с 01.01.2023, Указы Президента, прочие)</t>
      </is>
    </nc>
  </rcc>
  <rcc rId="637" sId="1" numFmtId="4">
    <nc r="F168">
      <v>475000</v>
    </nc>
  </rcc>
  <rcc rId="638" sId="1" numFmtId="4">
    <nc r="F169">
      <v>214665</v>
    </nc>
  </rcc>
  <rcc rId="639" sId="1" numFmtId="4">
    <nc r="F170">
      <v>100000</v>
    </nc>
  </rcc>
  <rcc rId="640" sId="1" numFmtId="4">
    <nc r="F171">
      <v>198800</v>
    </nc>
  </rcc>
  <rcc rId="641" sId="1">
    <nc r="A174" t="inlineStr">
      <is>
        <t>Субсидии муниципальным казенным предприятиям на покрытие убытков по основной предусмотренной уставом деятельности в рамках непрограммных расходов администрации Туруханского района</t>
      </is>
    </nc>
  </rcc>
  <rcc rId="642" sId="1">
    <nc r="A175" t="inlineStr">
      <is>
        <t>Индексация на 6,3% (МРОТ с 01.01.2023, Указы Президента, прочие)</t>
      </is>
    </nc>
  </rcc>
  <rrc rId="643" sId="1" ref="A176:XFD181" action="insertRow">
    <undo index="24" exp="area" ref3D="1" dr="$A$222:$XFD$264" dn="Z_F16D28B9_753F_4983_9882_083BB1819B3B_.wvu.Rows" sId="1"/>
    <undo index="22" exp="area" ref3D="1" dr="$A$198:$XFD$204" dn="Z_F16D28B9_753F_4983_9882_083BB1819B3B_.wvu.Rows" sId="1"/>
    <undo index="20" exp="area" ref3D="1" dr="$A$190:$XFD$193" dn="Z_F16D28B9_753F_4983_9882_083BB1819B3B_.wvu.Rows" sId="1"/>
    <undo index="18" exp="area" ref3D="1" dr="$A$177:$XFD$185" dn="Z_F16D28B9_753F_4983_9882_083BB1819B3B_.wvu.Rows" sId="1"/>
    <undo index="24" exp="area" ref3D="1" dr="$A$222:$XFD$264" dn="Z_628CE822_C2EF_47B9_A88D_DD60521BD79B_.wvu.Rows" sId="1"/>
    <undo index="22" exp="area" ref3D="1" dr="$A$198:$XFD$204" dn="Z_628CE822_C2EF_47B9_A88D_DD60521BD79B_.wvu.Rows" sId="1"/>
    <undo index="20" exp="area" ref3D="1" dr="$A$190:$XFD$193" dn="Z_628CE822_C2EF_47B9_A88D_DD60521BD79B_.wvu.Rows" sId="1"/>
    <undo index="18" exp="area" ref3D="1" dr="$A$177:$XFD$185" dn="Z_628CE822_C2EF_47B9_A88D_DD60521BD79B_.wvu.Rows" sId="1"/>
    <undo index="28" exp="area" ref3D="1" dr="$A$230:$XFD$264" dn="Z_88C336E2_DEA0_4FEC_A5C4_66485F95BE03_.wvu.Rows" sId="1"/>
    <undo index="26" exp="area" ref3D="1" dr="$A$202:$XFD$204" dn="Z_88C336E2_DEA0_4FEC_A5C4_66485F95BE03_.wvu.Rows" sId="1"/>
    <undo index="24" exp="area" ref3D="1" dr="$A$192:$XFD$193" dn="Z_88C336E2_DEA0_4FEC_A5C4_66485F95BE03_.wvu.Rows" sId="1"/>
    <undo index="22" exp="area" ref3D="1" dr="$A$178:$XFD$185" dn="Z_88C336E2_DEA0_4FEC_A5C4_66485F95BE03_.wvu.Rows" sId="1"/>
    <undo index="10" exp="area" ref3D="1" dr="$A$230:$XFD$263" dn="Z_9D973A29_B18A_4300_8735_40F4D5040C33_.wvu.Rows" sId="1"/>
    <undo index="8" exp="area" ref3D="1" dr="$A$182:$XFD$185" dn="Z_9D973A29_B18A_4300_8735_40F4D5040C33_.wvu.Rows" sId="1"/>
    <undo index="0" exp="area" ref3D="1" dr="$H$1:$I$1048576" dn="Z_C12ECCB3_7E0E_4612_AFEC_78E64777E49A_.wvu.Cols" sId="1"/>
    <undo index="0" exp="area" ref3D="1" dr="$H$1:$I$1048576" dn="Z_C249F1C0_5F87_4903_9107_68771F7F1656_.wvu.Cols" sId="1"/>
    <undo index="2" exp="area" ref3D="1" dr="$H$1:$I$1048576" dn="Z_BCCBEA4F_0D7A_4A17_8829_58A9F53F9252_.wvu.Cols" sId="1"/>
    <undo index="1" exp="area" ref3D="1" dr="$B$1:$D$1048576" dn="Z_BCCBEA4F_0D7A_4A17_8829_58A9F53F9252_.wvu.Cols" sId="1"/>
  </rrc>
  <rcc rId="644" sId="1">
    <nc r="A176" t="inlineStr">
      <is>
        <t xml:space="preserve">Расходы за поставленные коммунальные ресурсы на отопление жилищного фонда поселения за май-декабрь 2023г </t>
      </is>
    </nc>
  </rcc>
  <rcc rId="645" sId="1">
    <nc r="A177" t="inlineStr">
      <is>
        <t>Расходы на оплату поставки оборудование и товарно-материальных ценностей для организации поселковых мероприятий</t>
      </is>
    </nc>
  </rcc>
  <rcc rId="646" sId="1">
    <nc r="A178" t="inlineStr">
      <is>
        <t>Расходы поставку монтаж ж/б опор ул. Шадрина (35 шт.)</t>
      </is>
    </nc>
  </rcc>
  <rcc rId="647" sId="1">
    <nc r="A179" t="inlineStr">
      <is>
        <t>Компенсация (возмещение) части затрат расходов по организации деятельности автошколы на территории с. Туруханск в рамках оказания экономической поддержки  социально ориентированным некоммерческим организациям</t>
      </is>
    </nc>
  </rcc>
  <rcc rId="648" sId="1">
    <nc r="A180" t="inlineStr">
      <is>
        <t>Расходы по разработке проектной документации на проведение работ по сохранению культурного наследия (Мемориал Победы)</t>
      </is>
    </nc>
  </rcc>
  <rcc rId="649" sId="1">
    <nc r="A181" t="inlineStr">
      <is>
        <t>Расходы по проведению оценки выкупной стоимости квартир подлежащих сносу</t>
      </is>
    </nc>
  </rcc>
  <rcc rId="650" sId="1">
    <nc r="A182" t="inlineStr">
      <is>
        <t>Расходы по проведению инвентаризации муниципальных кладбищ с. Туруханск и д.Селиваниха</t>
      </is>
    </nc>
  </rcc>
  <rcc rId="651" sId="1">
    <nc r="A183" t="inlineStr">
      <is>
        <t>Выкуп жилья у собственников</t>
      </is>
    </nc>
  </rcc>
  <rcc rId="652" sId="1" odxf="1" dxf="1" numFmtId="4">
    <nc r="F176">
      <v>2500000</v>
    </nc>
    <odxf>
      <alignment shrinkToFit="1" readingOrder="0"/>
    </odxf>
    <ndxf>
      <alignment shrinkToFit="0" readingOrder="0"/>
    </ndxf>
  </rcc>
  <rcc rId="653" sId="1" odxf="1" dxf="1" numFmtId="34">
    <nc r="F177">
      <v>626960</v>
    </nc>
    <odxf>
      <numFmt numFmtId="4" formatCode="#,##0.00"/>
      <alignment horizontal="center" shrinkToFit="1" readingOrder="0"/>
    </odxf>
    <ndxf>
      <numFmt numFmtId="168" formatCode="_-* #,##0.000_р_._-;\-* #,##0.000_р_._-;_-* &quot;-&quot;??_р_._-;_-@_-"/>
      <alignment horizontal="right" shrinkToFit="0" readingOrder="0"/>
    </ndxf>
  </rcc>
  <rcc rId="654" sId="1" odxf="1" dxf="1" numFmtId="4">
    <nc r="F178">
      <v>1686275</v>
    </nc>
    <odxf>
      <numFmt numFmtId="4" formatCode="#,##0.00"/>
      <alignment horizontal="center" shrinkToFit="1" readingOrder="0"/>
    </odxf>
    <ndxf>
      <numFmt numFmtId="165" formatCode="#,##0.000"/>
      <alignment horizontal="right" shrinkToFit="0" readingOrder="0"/>
    </ndxf>
  </rcc>
  <rcc rId="655" sId="1" odxf="1" dxf="1" numFmtId="4">
    <nc r="F179">
      <v>2671584</v>
    </nc>
    <odxf>
      <numFmt numFmtId="4" formatCode="#,##0.00"/>
      <alignment horizontal="center" shrinkToFit="1" readingOrder="0"/>
    </odxf>
    <ndxf>
      <numFmt numFmtId="165" formatCode="#,##0.000"/>
      <alignment horizontal="right" shrinkToFit="0" readingOrder="0"/>
    </ndxf>
  </rcc>
  <rcc rId="656" sId="1" odxf="1" dxf="1" numFmtId="4">
    <nc r="F180">
      <v>700000</v>
    </nc>
    <odxf>
      <alignment shrinkToFit="1" readingOrder="0"/>
    </odxf>
    <ndxf>
      <alignment shrinkToFit="0" readingOrder="0"/>
    </ndxf>
  </rcc>
  <rcc rId="657" sId="1" odxf="1" dxf="1" numFmtId="4">
    <nc r="F181">
      <v>160000</v>
    </nc>
    <odxf>
      <numFmt numFmtId="4" formatCode="#,##0.00"/>
      <alignment horizontal="center" shrinkToFit="1" readingOrder="0"/>
    </odxf>
    <ndxf>
      <numFmt numFmtId="165" formatCode="#,##0.000"/>
      <alignment horizontal="right" shrinkToFit="0" readingOrder="0"/>
    </ndxf>
  </rcc>
  <rcc rId="658" sId="1" odxf="1" dxf="1" numFmtId="4">
    <nc r="F182">
      <v>800000</v>
    </nc>
    <odxf>
      <numFmt numFmtId="4" formatCode="#,##0.00"/>
      <alignment horizontal="center" readingOrder="0"/>
    </odxf>
    <ndxf>
      <numFmt numFmtId="165" formatCode="#,##0.000"/>
      <alignment horizontal="right" readingOrder="0"/>
    </ndxf>
  </rcc>
  <rcc rId="659" sId="1" odxf="1" s="1" dxf="1" numFmtId="4">
    <nc r="F183">
      <v>10000000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/>
  </rcc>
  <rcc rId="660" sId="1">
    <nc r="E176">
      <f>F176+G176</f>
    </nc>
  </rcc>
  <rcc rId="661" sId="1">
    <nc r="E177">
      <f>F177+G177</f>
    </nc>
  </rcc>
  <rcc rId="662" sId="1">
    <nc r="E178">
      <f>F178+G178</f>
    </nc>
  </rcc>
  <rcc rId="663" sId="1">
    <nc r="E179">
      <f>F179+G179</f>
    </nc>
  </rcc>
  <rcc rId="664" sId="1">
    <nc r="E180">
      <f>F180+G180</f>
    </nc>
  </rcc>
  <rcc rId="665" sId="1">
    <nc r="E181">
      <f>F181+G181</f>
    </nc>
  </rcc>
  <rfmt sheetId="1" sqref="F176:F183">
    <dxf>
      <alignment horizontal="right" readingOrder="0"/>
    </dxf>
  </rfmt>
  <rfmt sheetId="1" sqref="F176:F183">
    <dxf>
      <alignment horizontal="center" readingOrder="0"/>
    </dxf>
  </rfmt>
  <rfmt sheetId="1" sqref="F176:F183">
    <dxf>
      <alignment horizontal="right" readingOrder="0"/>
    </dxf>
  </rfmt>
  <rcc rId="666" sId="1" numFmtId="4">
    <nc r="F174">
      <v>500000</v>
    </nc>
  </rcc>
  <rcc rId="667" sId="1" numFmtId="4">
    <nc r="F175">
      <v>227000</v>
    </nc>
  </rcc>
  <rcc rId="668" sId="1">
    <nc r="A193" t="inlineStr">
      <is>
        <t>Индексация на 6,3% (МРОТ с 01.01.2023, Указы Президента, прочие)</t>
      </is>
    </nc>
  </rcc>
  <rcc rId="669" sId="1" numFmtId="34">
    <nc r="F193">
      <v>976000</v>
    </nc>
  </rcc>
  <rcc rId="670" sId="1">
    <nc r="A201" t="inlineStr">
      <is>
        <t>Проведении выборов депутатов Игарского городского Совета депутатов</t>
      </is>
    </nc>
  </rcc>
  <rcc rId="671" sId="1" numFmtId="4">
    <nc r="F201">
      <v>770500</v>
    </nc>
  </rcc>
  <rcc rId="672" sId="1">
    <nc r="A202" t="inlineStr">
      <is>
        <t>Иные межбюджетные трансферты на обеспечение переселения граждан из аварийного жилищного фонда  в рамках подпрограммы "Переселение граждан из аварийного жилищного фонда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</t>
      </is>
    </nc>
  </rcc>
  <rcc rId="673" sId="1">
    <nc r="A203" t="inlineStr">
      <is>
        <t>Индексация на 6,3% (МРОТ с 01.01.2023, Указы Президента, прочие)</t>
      </is>
    </nc>
  </rcc>
  <rcc rId="674" sId="1">
    <nc r="A204" t="inlineStr">
      <is>
        <t>Увековечение памяти о ветеранах Великой Отечественной войны, захороненных на территории Туруханского района, устройство отдельных элементов памяти (обелиски, стенды)</t>
      </is>
    </nc>
  </rcc>
  <rcc rId="675" sId="1" numFmtId="4">
    <nc r="F202">
      <v>10000000</v>
    </nc>
  </rcc>
  <rcc rId="676" sId="1" numFmtId="4">
    <nc r="F203">
      <v>2274100</v>
    </nc>
  </rcc>
  <rcc rId="677" sId="1" numFmtId="4">
    <nc r="F204">
      <v>4000000</v>
    </nc>
  </rcc>
  <rfmt sheetId="1" sqref="F132" start="0" length="2147483647">
    <dxf>
      <font>
        <color theme="1"/>
      </font>
    </dxf>
  </rfmt>
  <rfmt sheetId="1" sqref="E131:F132" start="0" length="2147483647">
    <dxf>
      <font>
        <color theme="1"/>
      </font>
    </dxf>
  </rfmt>
  <rfmt sheetId="1" sqref="F174:F175">
    <dxf>
      <alignment horizontal="right" readingOrder="0"/>
    </dxf>
  </rfmt>
  <rcc rId="678" sId="1">
    <oc r="F32">
      <f>SUM(F36:F36)</f>
    </oc>
    <nc r="F32">
      <f>SUM(F33:F36)</f>
    </nc>
  </rcc>
  <rcc rId="679" sId="1" numFmtId="4">
    <nc r="F79">
      <v>6603320</v>
    </nc>
  </rcc>
  <rcc rId="680" sId="1" numFmtId="4">
    <nc r="F80">
      <v>4795222</v>
    </nc>
  </rcc>
  <rcc rId="681" sId="1" numFmtId="4">
    <nc r="F81">
      <v>4090340</v>
    </nc>
  </rcc>
  <rcc rId="682" sId="1" numFmtId="4">
    <nc r="F82">
      <v>527876</v>
    </nc>
  </rcc>
  <rcc rId="683" sId="1" numFmtId="4">
    <nc r="F83">
      <v>103898</v>
    </nc>
  </rcc>
  <rcc rId="684" sId="1" numFmtId="4">
    <nc r="F84">
      <v>5559320</v>
    </nc>
  </rcc>
  <rcc rId="685" sId="1" numFmtId="4">
    <nc r="F85">
      <v>596700</v>
    </nc>
  </rcc>
  <rcc rId="686" sId="1" numFmtId="4">
    <nc r="F86">
      <v>792900</v>
    </nc>
  </rcc>
  <rcc rId="687" sId="1">
    <oc r="F167">
      <f>SUM(F168:F170)</f>
    </oc>
    <nc r="F167">
      <f>SUM(F168:F171)</f>
    </nc>
  </rcc>
  <rcv guid="{9D973A29-B18A-4300-8735-40F4D5040C33}" action="delete"/>
  <rdn rId="0" localSheetId="1" customView="1" name="Z_9D973A29_B18A_4300_8735_40F4D5040C33_.wvu.PrintArea" hidden="1" oldHidden="1">
    <formula>'крайний вариант'!$A$1:$K$293</formula>
    <oldFormula>'крайний вариант'!$A$1:$K$293</oldFormula>
  </rdn>
  <rdn rId="0" localSheetId="1" customView="1" name="Z_9D973A29_B18A_4300_8735_40F4D5040C33_.wvu.Rows" hidden="1" oldHidden="1">
    <formula>'крайний вариант'!$44:$73,'крайний вариант'!$150:$150,'крайний вариант'!$188:$191,'крайний вариант'!$236:$269</formula>
    <oldFormula>'крайний вариант'!$44:$74,'крайний вариант'!$95:$118,'крайний вариант'!$141:$148,'крайний вариант'!$150:$150,'крайний вариант'!$188:$191,'крайний вариант'!$236:$269</oldFormula>
  </rdn>
  <rdn rId="0" localSheetId="1" customView="1" name="Z_9D973A29_B18A_4300_8735_40F4D5040C33_.wvu.FilterData" hidden="1" oldHidden="1">
    <formula>'крайний вариант'!$A$7:$M$155</formula>
    <oldFormula>'крайний вариант'!$A$7:$M$155</oldFormula>
  </rdn>
  <rcv guid="{9D973A29-B18A-4300-8735-40F4D5040C33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1" sId="1">
    <nc r="A231" t="inlineStr">
      <is>
        <t>НАЛОГ НА ПРИБЫЛЬ</t>
      </is>
    </nc>
  </rcc>
  <rcc rId="692" sId="1" numFmtId="4">
    <nc r="F231">
      <v>441000000</v>
    </nc>
  </rcc>
  <rcc rId="693" sId="1">
    <oc r="F281">
      <f>196333173.99+1350000-97798356-4650406</f>
    </oc>
    <nc r="F281">
      <f>196333173.99+1350000-97798356-4650406-95234411.99+330226.99</f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" sId="1">
    <oc r="C5">
      <f>3617553460+147058102.01</f>
    </oc>
    <nc r="C5">
      <f>3617553460+147058102.01+103418913</f>
    </nc>
  </rcc>
  <rcc rId="65" sId="1">
    <oc r="D5">
      <f>1822512789.1+12263052.7</f>
    </oc>
    <nc r="D5">
      <f>1822512789.1+12263052.7+40910550</f>
    </nc>
  </rcc>
  <rcc rId="66" sId="1">
    <oc r="F5">
      <f>3617553460+147058102.01</f>
    </oc>
    <nc r="F5">
      <f>3617553460+147058102.01+103418913</f>
    </nc>
  </rcc>
  <rcc rId="67" sId="1">
    <oc r="G5">
      <f>1569880300+252632489.1+12263052.7</f>
    </oc>
    <nc r="G5">
      <f>1569880300+252632489.1+12263052.7+40910550</f>
    </nc>
  </rcc>
  <rcc rId="68" sId="1">
    <oc r="G8">
      <f>2731200+33000</f>
    </oc>
    <nc r="G8"/>
  </rcc>
  <rcc rId="69" sId="1">
    <oc r="G9">
      <f>1286000</f>
    </oc>
    <nc r="G9"/>
  </rcc>
  <rcc rId="70" sId="1">
    <oc r="G10">
      <f>333500+190700</f>
    </oc>
    <nc r="G10"/>
  </rcc>
  <rcc rId="71" sId="1">
    <oc r="G11">
      <f>1480700</f>
    </oc>
    <nc r="G11"/>
  </rcc>
  <rcc rId="72" sId="1" numFmtId="4">
    <oc r="G12">
      <v>335440</v>
    </oc>
    <nc r="G12"/>
  </rcc>
  <rcc rId="73" sId="1" numFmtId="4">
    <oc r="G14">
      <v>216000</v>
    </oc>
    <nc r="G14"/>
  </rcc>
  <rcc rId="74" sId="1" numFmtId="4">
    <oc r="G36">
      <v>316300</v>
    </oc>
    <nc r="G36"/>
  </rcc>
  <rcc rId="75" sId="1" numFmtId="4">
    <oc r="G37">
      <v>12800</v>
    </oc>
    <nc r="G37"/>
  </rcc>
  <rcc rId="76" sId="1" numFmtId="4">
    <oc r="F38">
      <v>10000000</v>
    </oc>
    <nc r="F38"/>
  </rcc>
  <rcc rId="77" sId="1" numFmtId="4">
    <oc r="F39">
      <v>17000000</v>
    </oc>
    <nc r="F39"/>
  </rcc>
  <rcc rId="78" sId="1" numFmtId="4">
    <oc r="F40">
      <v>728000</v>
    </oc>
    <nc r="F40"/>
  </rcc>
  <rcc rId="79" sId="1" numFmtId="4">
    <oc r="F41">
      <v>2000000</v>
    </oc>
    <nc r="F41"/>
  </rcc>
  <rcc rId="80" sId="1" numFmtId="4">
    <oc r="G74">
      <v>364400</v>
    </oc>
    <nc r="G74"/>
  </rcc>
  <rcc rId="81" sId="1" numFmtId="4">
    <oc r="G75">
      <v>1379310</v>
    </oc>
    <nc r="G75"/>
  </rcc>
  <rcc rId="82" sId="1" numFmtId="4">
    <oc r="F76">
      <v>1900000</v>
    </oc>
    <nc r="F76"/>
  </rcc>
  <rcc rId="83" sId="1" numFmtId="4">
    <oc r="F77">
      <v>3100000</v>
    </oc>
    <nc r="F77"/>
  </rcc>
  <rcc rId="84" sId="1" numFmtId="4">
    <oc r="F78">
      <v>2800000</v>
    </oc>
    <nc r="F78"/>
  </rcc>
  <rcc rId="85" sId="1" numFmtId="4">
    <oc r="F79">
      <v>720000</v>
    </oc>
    <nc r="F79"/>
  </rcc>
  <rcc rId="86" sId="1" numFmtId="4">
    <oc r="F80">
      <v>2680000</v>
    </oc>
    <nc r="F80"/>
  </rcc>
  <rcc rId="87" sId="1" numFmtId="4">
    <oc r="F81">
      <v>2200000</v>
    </oc>
    <nc r="F81"/>
  </rcc>
  <rcc rId="88" sId="1" numFmtId="4">
    <oc r="F82">
      <v>1990000</v>
    </oc>
    <nc r="F82"/>
  </rcc>
  <rcc rId="89" sId="1" numFmtId="4">
    <oc r="F85">
      <v>3506189</v>
    </oc>
    <nc r="F85"/>
  </rcc>
  <rcc rId="90" sId="1" numFmtId="4">
    <oc r="F86">
      <v>-1000000</v>
    </oc>
    <nc r="F86"/>
  </rcc>
  <rcc rId="91" sId="1" numFmtId="4">
    <oc r="G112">
      <v>50000</v>
    </oc>
    <nc r="G112"/>
  </rcc>
  <rcc rId="92" sId="1" numFmtId="4">
    <oc r="G113">
      <v>200000</v>
    </oc>
    <nc r="G113"/>
  </rcc>
  <rcc rId="93" sId="1" numFmtId="4">
    <oc r="G114">
      <v>29200000</v>
    </oc>
    <nc r="G114"/>
  </rcc>
  <rcc rId="94" sId="1" numFmtId="4">
    <oc r="F115">
      <v>600000</v>
    </oc>
    <nc r="F115"/>
  </rcc>
  <rcc rId="95" sId="1" numFmtId="4">
    <oc r="F116">
      <v>600000</v>
    </oc>
    <nc r="F116"/>
  </rcc>
  <rcc rId="96" sId="1" numFmtId="4">
    <oc r="F117">
      <v>600000</v>
    </oc>
    <nc r="F117"/>
  </rcc>
  <rcc rId="97" sId="1" numFmtId="4">
    <oc r="F118">
      <v>376122</v>
    </oc>
    <nc r="F118"/>
  </rcc>
  <rcc rId="98" sId="1" numFmtId="4">
    <oc r="F119">
      <v>3426936</v>
    </oc>
    <nc r="F119"/>
  </rcc>
  <rcc rId="99" sId="1" numFmtId="4">
    <oc r="F124">
      <v>-1800000</v>
    </oc>
    <nc r="F124"/>
  </rcc>
  <rcc rId="100" sId="1" numFmtId="4">
    <oc r="G129">
      <v>675900</v>
    </oc>
    <nc r="G129"/>
  </rcc>
  <rcc rId="101" sId="1" numFmtId="4">
    <oc r="F130">
      <v>200000</v>
    </oc>
    <nc r="F130"/>
  </rcc>
  <rcc rId="102" sId="1" numFmtId="4">
    <oc r="F131">
      <v>602118</v>
    </oc>
    <nc r="F131"/>
  </rcc>
  <rcc rId="103" sId="1" numFmtId="4">
    <oc r="F132">
      <v>160000</v>
    </oc>
    <nc r="F132"/>
  </rcc>
  <rcc rId="104" sId="1" numFmtId="4">
    <oc r="G144">
      <v>137300</v>
    </oc>
    <nc r="G144"/>
  </rcc>
  <rcc rId="105" sId="1" numFmtId="4">
    <oc r="F145">
      <v>68218</v>
    </oc>
    <nc r="F145"/>
  </rcc>
  <rcc rId="106" sId="1" numFmtId="4">
    <oc r="F146">
      <v>500000</v>
    </oc>
    <nc r="F146"/>
  </rcc>
  <rcc rId="107" sId="1" numFmtId="4">
    <oc r="G151">
      <v>368600</v>
    </oc>
    <nc r="G151"/>
  </rcc>
  <rcc rId="108" sId="1" numFmtId="4">
    <oc r="F152">
      <v>600000</v>
    </oc>
    <nc r="F152"/>
  </rcc>
  <rcc rId="109" sId="1" numFmtId="4">
    <oc r="F153">
      <v>1000000</v>
    </oc>
    <nc r="F153"/>
  </rcc>
  <rcc rId="110" sId="1" numFmtId="4">
    <oc r="F154">
      <v>300000</v>
    </oc>
    <nc r="F154"/>
  </rcc>
  <rcc rId="111" sId="1" numFmtId="4">
    <oc r="F155">
      <v>700000</v>
    </oc>
    <nc r="F155"/>
  </rcc>
  <rcc rId="112" sId="1" numFmtId="4">
    <oc r="G160">
      <v>108000</v>
    </oc>
    <nc r="G160"/>
  </rcc>
  <rcc rId="113" sId="1" numFmtId="4">
    <oc r="G166">
      <v>1092900</v>
    </oc>
    <nc r="G166"/>
  </rcc>
  <rcc rId="114" sId="1" numFmtId="4">
    <oc r="F167">
      <v>13600000</v>
    </oc>
    <nc r="F167"/>
  </rcc>
  <rcc rId="115" sId="1" numFmtId="4">
    <oc r="F168">
      <v>1374240</v>
    </oc>
    <nc r="F168"/>
  </rcc>
  <rcc rId="116" sId="1" numFmtId="4">
    <oc r="F169">
      <v>339820</v>
    </oc>
    <nc r="F169"/>
  </rcc>
  <rcc rId="117" sId="1" numFmtId="4">
    <oc r="G179">
      <v>87400</v>
    </oc>
    <nc r="G179"/>
  </rcc>
  <rcc rId="118" sId="1" numFmtId="4">
    <oc r="G180">
      <v>223700</v>
    </oc>
    <nc r="G180"/>
  </rcc>
  <rcc rId="119" sId="1" numFmtId="4">
    <oc r="F181">
      <v>7176113</v>
    </oc>
    <nc r="F181"/>
  </rcc>
  <rcc rId="120" sId="1" numFmtId="4">
    <oc r="F182">
      <v>820416</v>
    </oc>
    <nc r="F182"/>
  </rcc>
  <rcc rId="121" sId="1" numFmtId="4">
    <oc r="F183">
      <v>385250</v>
    </oc>
    <nc r="F183"/>
  </rcc>
  <rcc rId="122" sId="1" numFmtId="4">
    <oc r="G187">
      <v>87400</v>
    </oc>
    <nc r="G187"/>
  </rcc>
  <rcc rId="123" sId="1" numFmtId="4">
    <oc r="F188">
      <v>10788434</v>
    </oc>
    <nc r="F188"/>
  </rcc>
  <rcc rId="124" sId="1" numFmtId="4">
    <oc r="F189">
      <v>10484752</v>
    </oc>
    <nc r="F189"/>
  </rcc>
  <rcc rId="125" sId="1" numFmtId="4">
    <oc r="F190">
      <v>219796</v>
    </oc>
    <nc r="F190"/>
  </rcc>
  <rcc rId="126" sId="1" numFmtId="4">
    <oc r="F191">
      <v>609039</v>
    </oc>
    <nc r="F191"/>
  </rcc>
  <rcc rId="127" sId="1" numFmtId="4">
    <oc r="F192">
      <v>1000000</v>
    </oc>
    <nc r="F192"/>
  </rcc>
  <rcc rId="128" sId="1" numFmtId="4">
    <oc r="F193">
      <v>1063470</v>
    </oc>
    <nc r="F193"/>
  </rcc>
  <rcc rId="129" sId="1">
    <oc r="J5">
      <f>4702153534+34820600-4477419</f>
    </oc>
    <nc r="J5">
      <f>4702153534+34820600-4477419+4286550</f>
    </nc>
  </rcc>
  <rcc rId="130" sId="1">
    <oc r="K5">
      <f>4512495749+242248299.99+0</f>
    </oc>
    <nc r="K5">
      <f>4512495749+242248299.99+35982550</f>
    </nc>
  </rcc>
  <rcc rId="131" sId="1" numFmtId="4">
    <oc r="J74">
      <v>218700</v>
    </oc>
    <nc r="J74"/>
  </rcc>
  <rcc rId="132" sId="1" numFmtId="4">
    <oc r="K74">
      <v>243000</v>
    </oc>
    <nc r="K74"/>
  </rcc>
  <rcc rId="133" sId="1">
    <oc r="L112" t="inlineStr">
      <is>
        <t>064A255195</t>
      </is>
    </oc>
    <nc r="L112"/>
  </rcc>
  <rcc rId="134" sId="1">
    <oc r="L113" t="inlineStr">
      <is>
        <t>064A255196</t>
      </is>
    </oc>
    <nc r="L113"/>
  </rcc>
  <rcc rId="135" sId="1">
    <oc r="L114" t="inlineStr">
      <is>
        <t>0640074800</t>
      </is>
    </oc>
    <nc r="L114"/>
  </rcc>
  <rcc rId="136" sId="1">
    <oc r="A112" t="inlineStr">
      <is>
        <t>Государственная поддержка отрасли культуры (поддержка лучших работников сельских учреждений культуры)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    </is>
    </oc>
    <nc r="A112"/>
  </rcc>
  <rcc rId="137" sId="1">
    <oc r="A113" t="inlineStr">
      <is>
        <t>Государственная поддержка отрасли культуры (поддержка лучших сельских учреждений культуры)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    </is>
    </oc>
    <nc r="A113"/>
  </rcc>
  <rcc rId="138" sId="1">
    <oc r="A114" t="inlineStr">
      <is>
        <t>Расходы на осуществление (возмещение) затрат, возникающих при реализации мероприятий на организацию туристско-рекреационных зон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    </is>
    </oc>
    <nc r="A114"/>
  </rcc>
  <rcc rId="139" sId="1">
    <oc r="A115" t="inlineStr">
      <is>
        <t>Обеспечение деятельности (оказание услуг) подведомственных учреждений, МБКДУ "Туруханский РДК"</t>
      </is>
    </oc>
    <nc r="A115"/>
  </rcc>
  <rcc rId="140" sId="1">
    <oc r="A116" t="inlineStr">
      <is>
        <t>Обеспечение деятельности (оказание услуг) подведомственных учреждений, МБУДО "Туруханская ДМШ"</t>
      </is>
    </oc>
    <nc r="A116"/>
  </rcc>
  <rcc rId="141" sId="1">
    <oc r="A117" t="inlineStr">
      <is>
        <t>Обеспечение деятельности (оказание услуг) подведомственных учреждений, МКУ "Молодёжный центр Туруханского района"</t>
      </is>
    </oc>
    <nc r="A117"/>
  </rcc>
  <rcc rId="142" sId="1">
    <oc r="A118" t="inlineStr">
      <is>
        <t>Софинансирование за счет средств районного бюджета субсидии на организацию туристско - рекреационной зоны (п. Бахта)</t>
      </is>
    </oc>
    <nc r="A118"/>
  </rcc>
  <rcc rId="143" sId="1">
    <oc r="A119" t="inlineStr">
      <is>
        <t>Дополнительная потребность на заработную плату работникам трудовых отрядов старшеклассников, в связи с увеличением численности работников со 110 человек до 140 человек (рекомендации органов КДНиЗП по увеличению охвата занятой молодёжи в летний период времени), и в связи с увеличением МРОТа с 01.01.2023г. МКУ "Молодежный центр Туруханского района"</t>
      </is>
    </oc>
    <nc r="A119"/>
  </rcc>
  <rcc rId="144" sId="1">
    <oc r="A85" t="inlineStr">
      <is>
    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 (Справка №19)</t>
      </is>
    </oc>
    <nc r="A85"/>
  </rcc>
  <rcc rId="145" sId="1">
    <oc r="A86" t="inlineStr">
      <is>
        <t xml:space="preserve">Снос аварийных домов в рамках подпрограммы "Переселение граждан из аварийного жилищного фонда на территории Туруханского района" муниципальной программы "Обеспечение доступным и комфортным жильем жителей Туруханского района" </t>
      </is>
    </oc>
    <nc r="A86"/>
  </rcc>
  <rcc rId="146" sId="1">
    <oc r="A36" t="inlineStr">
      <is>
        <t>Расходы на поддержку спортивных клубов по месту жительства в рамках подпрограммы "Развитие массовой физической культуры и спорта" муниципальной программы Туруханского района "Развитие физической культуры и спорта в Туруханском районе"</t>
      </is>
    </oc>
    <nc r="A36"/>
  </rcc>
  <rcc rId="147" sId="1">
    <oc r="A37" t="inlineStr">
      <is>
        <t>Расходы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</t>
      </is>
    </oc>
    <nc r="A37"/>
  </rcc>
  <rcc rId="148" sId="1">
    <oc r="A38" t="inlineStr">
      <is>
        <t xml:space="preserve">Субсидии муниципальным казенным предприятиям на покрытие убытков по основной предусмотренной уставом деятельности в рамках непрограммных расходов администрации Туруханского района </t>
      </is>
    </oc>
    <nc r="A38"/>
  </rcc>
  <rcc rId="149" sId="1">
    <oc r="A39" t="inlineStr">
      <is>
        <t xml:space="preserve">Расходы на покупку недвижимого имущества в рамках мероприятия "Приобретение недвижимого имущества для муниципальных нужд" муниципальной программы Туруханского района "Обеспечение доступным и комфортным жильем жителей Туруханского района" </t>
      </is>
    </oc>
    <nc r="A39"/>
  </rcc>
  <rcc rId="150" sId="1">
    <oc r="A40" t="inlineStr">
      <is>
        <t>Проведение районных спортивных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    </is>
    </oc>
    <nc r="A40"/>
  </rcc>
  <rcc rId="151" sId="1">
    <oc r="A41" t="inlineStr">
      <is>
        <t xml:space="preserve">Участие сборных команд Туруханского района в соревнованиях краевого, всеросийского, международного уровней и проведение учебно-тренировочных сборов для сборных команд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  </t>
      </is>
    </oc>
    <nc r="A41"/>
  </rcc>
  <rcc rId="152" sId="1">
    <oc r="A74" t="inlineStr">
      <is>
        <t>Расходы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    </is>
    </oc>
    <nc r="A74"/>
  </rcc>
  <rcc rId="153" sId="1">
    <oc r="A75" t="inlineStr">
      <is>
        <t>На приобретение снегоходов средства Ванкор</t>
      </is>
    </oc>
    <nc r="A75"/>
  </rcc>
  <rcc rId="154" sId="1">
    <oc r="A76" t="inlineStr">
      <is>
        <t xml:space="preserve">Мероприятия по благоустройству сельских населённых пунктов  (устройство и монтаж беспроводного видеонаблюдения в с. Фарково, п. Келлог)                           </t>
      </is>
    </oc>
    <nc r="A76"/>
  </rcc>
  <rcc rId="155" sId="1">
    <oc r="A77" t="inlineStr">
      <is>
        <t xml:space="preserve">Мероприятия по благоустройству сельских населённых пунктов  (текущий  ремонт аварийной водоколонки в п. Бахта) </t>
      </is>
    </oc>
    <nc r="A77"/>
  </rcc>
  <rcc rId="156" sId="1">
    <oc r="A78" t="inlineStr">
      <is>
        <t xml:space="preserve">Мероприятия по благоустройству сельских населённых пунктов  (устройство теплого зала ожидания в п. Келлог) </t>
      </is>
    </oc>
    <nc r="A78"/>
  </rcc>
  <rcc rId="157" sId="1">
    <oc r="A79" t="inlineStr">
      <is>
        <t xml:space="preserve">Мероприятия по благоустройству сельских населённых пунктов  (поставка эл. генераторов (бензиновых) для организации бесперебойной связи в населенных пунктах) </t>
      </is>
    </oc>
    <nc r="A79"/>
  </rcc>
  <rcc rId="158" sId="1">
    <oc r="A80" t="inlineStr">
      <is>
        <t>Мероприятия по благоустройству сельских населённых пунктов (устройство водозабора в п. Мадуйка и д. Канготово)</t>
      </is>
    </oc>
    <nc r="A80"/>
  </rcc>
  <rcc rId="159" sId="1">
    <oc r="A81" t="inlineStr">
      <is>
        <t>Мероприятия по благоустройству сельских населённых пунктов (текущий ремонт памятника в с. Фарково (ремонт ограждения)</t>
      </is>
    </oc>
    <nc r="A81"/>
  </rcc>
  <rcc rId="160" sId="1">
    <oc r="A82" t="inlineStr">
      <is>
        <t>Мероприятия по благоустройству сельских населённых пунктов (устройство памятника в п. Курейка (с ограждением)</t>
      </is>
    </oc>
    <nc r="A82"/>
  </rcc>
  <rcc rId="161" sId="1">
    <oc r="A8" t="inlineStr">
      <is>
    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    </is>
    </oc>
    <nc r="A8"/>
  </rcc>
  <rcc rId="162" sId="1">
    <oc r="A9" t="inlineStr">
      <is>
    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    </is>
    </oc>
    <nc r="A9"/>
  </rcc>
  <rcc rId="163" sId="1">
    <oc r="A10" t="inlineStr">
      <is>
    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    </is>
    </oc>
    <nc r="A10"/>
  </rcc>
  <rcc rId="164" sId="1">
    <oc r="A11" t="inlineStr">
      <is>
        <t>Расходы на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    </is>
    </oc>
    <nc r="A11"/>
  </rcc>
  <rcc rId="165" sId="1">
    <oc r="A12" t="inlineStr">
      <is>
        <t>Расходы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    </is>
    </oc>
    <nc r="A12"/>
  </rcc>
  <rcc rId="166" sId="1">
    <oc r="A13" t="inlineStr">
      <is>
    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рамках подпрограммы "Развитие дошкольного, общего и дополнительного образования детей" муниципальной программы "Развитие образования Туруханского района"</t>
      </is>
    </oc>
    <nc r="A13"/>
  </rcc>
  <rcc rId="167" sId="1">
    <oc r="A14" t="inlineStr">
      <is>
        <t>Расходы, связанные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    </is>
    </oc>
    <nc r="A14"/>
  </rcc>
  <rcc rId="168" sId="1" numFmtId="4">
    <oc r="J12">
      <v>2504050</v>
    </oc>
    <nc r="J12"/>
  </rcc>
  <rcc rId="169" sId="1" numFmtId="4">
    <oc r="K12">
      <v>2504050</v>
    </oc>
    <nc r="K12"/>
  </rcc>
  <rcc rId="170" sId="1" numFmtId="4">
    <oc r="K13">
      <v>31498000</v>
    </oc>
    <nc r="K13"/>
  </rcc>
  <rcc rId="171" sId="1">
    <oc r="L8" t="inlineStr">
      <is>
        <t>0110075640</t>
      </is>
    </oc>
    <nc r="L8"/>
  </rcc>
  <rcc rId="172" sId="1">
    <oc r="L9" t="inlineStr">
      <is>
        <t>0110074080</t>
      </is>
    </oc>
    <nc r="L9"/>
  </rcc>
  <rcc rId="173" sId="1">
    <oc r="L10" t="inlineStr">
      <is>
        <t>0110074090</t>
      </is>
    </oc>
    <nc r="L10"/>
  </rcc>
  <rcc rId="174" sId="1">
    <oc r="L11" t="inlineStr">
      <is>
        <t>0110075880</t>
      </is>
    </oc>
    <nc r="L11"/>
  </rcc>
  <rcc rId="175" sId="1">
    <oc r="L12" t="inlineStr">
      <is>
        <t>011EВ51790</t>
      </is>
    </oc>
    <nc r="L12"/>
  </rcc>
  <rcc rId="176" sId="1">
    <oc r="L13" t="inlineStr">
      <is>
        <t>0110053030</t>
      </is>
    </oc>
    <nc r="L13"/>
  </rcc>
  <rcc rId="177" sId="1">
    <oc r="L14" t="inlineStr">
      <is>
        <t>0110008530</t>
      </is>
    </oc>
    <nc r="L14"/>
  </rcc>
  <rcc rId="178" sId="1">
    <oc r="L36" t="inlineStr">
      <is>
        <t>0710074180</t>
      </is>
    </oc>
    <nc r="L36"/>
  </rcc>
  <rcc rId="179" sId="1">
    <oc r="L37" t="inlineStr">
      <is>
        <t>0630075190</t>
      </is>
    </oc>
    <nc r="L37"/>
  </rcc>
  <rcc rId="180" sId="1">
    <oc r="L74" t="inlineStr">
      <is>
        <t>0410074120</t>
      </is>
    </oc>
    <nc r="L74"/>
  </rcc>
  <rcc rId="181" sId="1">
    <oc r="A124" t="inlineStr">
      <is>
        <t>Прочая закупка товаров, работ и услуг (Экономия средств)</t>
      </is>
    </oc>
    <nc r="A124"/>
  </rcc>
  <rcc rId="182" sId="1">
    <oc r="A129" t="inlineStr">
      <is>
        <t>Расходы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    </is>
    </oc>
    <nc r="A129"/>
  </rcc>
  <rcc rId="183" sId="1">
    <oc r="A130" t="inlineStr">
      <is>
        <t>Приобретение приборов учёта воды, для муниципальных квартир в п. Бор. КВСР 240 Сбалансированность</t>
      </is>
    </oc>
    <nc r="A130"/>
  </rcc>
  <rcc rId="184" sId="1">
    <oc r="A131" t="inlineStr">
      <is>
        <t xml:space="preserve">Организация общественных работ и временной занятости граждан, испытывающих трудности в поиске работы КВСР 241 </t>
      </is>
    </oc>
    <nc r="A131"/>
  </rcc>
  <rcc rId="185" sId="1">
    <oc r="A132" t="inlineStr">
      <is>
        <t>Расходы на текущий ремонт муниципальных квартир. КВСР 240 Сбалансированность</t>
      </is>
    </oc>
    <nc r="A132"/>
  </rcc>
  <rcc rId="186" sId="1" numFmtId="4">
    <oc r="J129">
      <v>405600</v>
    </oc>
    <nc r="J129"/>
  </rcc>
  <rcc rId="187" sId="1" numFmtId="4">
    <oc r="K129">
      <v>450600</v>
    </oc>
    <nc r="K129"/>
  </rcc>
  <rcc rId="188" sId="1">
    <oc r="L129" t="inlineStr">
      <is>
        <t>0410074120</t>
      </is>
    </oc>
    <nc r="L129"/>
  </rcc>
  <rcc rId="189" sId="1">
    <oc r="A144" t="inlineStr">
      <is>
        <t>Расходы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    </is>
    </oc>
    <nc r="A144"/>
  </rcc>
  <rcc rId="190" sId="1">
    <oc r="A145" t="inlineStr">
      <is>
        <t xml:space="preserve">Общественные работы в рамках подпрограммы "Оказание содействия занятости населения"  КВСР 241 </t>
      </is>
    </oc>
    <nc r="A145"/>
  </rcc>
  <rcc rId="191" sId="1">
    <oc r="A146" t="inlineStr">
      <is>
        <t>Ремонт тротуаров в с.Верхнеимбатск 400м. КВСР 240 Сбалансированность</t>
      </is>
    </oc>
    <nc r="A146"/>
  </rcc>
  <rcc rId="192" sId="1" numFmtId="4">
    <oc r="J144">
      <v>82400</v>
    </oc>
    <nc r="J144"/>
  </rcc>
  <rcc rId="193" sId="1" numFmtId="4">
    <oc r="K144">
      <v>91500</v>
    </oc>
    <nc r="K144"/>
  </rcc>
  <rcc rId="194" sId="1" numFmtId="4">
    <oc r="J151">
      <v>221100</v>
    </oc>
    <nc r="J151"/>
  </rcc>
  <rcc rId="195" sId="1" numFmtId="4">
    <oc r="K151">
      <v>245700</v>
    </oc>
    <nc r="K151"/>
  </rcc>
  <rcc rId="196" sId="1">
    <oc r="L144" t="inlineStr">
      <is>
        <t>0410074120</t>
      </is>
    </oc>
    <nc r="L144"/>
  </rcc>
  <rcc rId="197" sId="1">
    <oc r="L151" t="inlineStr">
      <is>
        <t>0410074120</t>
      </is>
    </oc>
    <nc r="L151"/>
  </rcc>
  <rcc rId="198" sId="1">
    <oc r="A151" t="inlineStr">
      <is>
        <t>Расходы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    </is>
    </oc>
    <nc r="A151"/>
  </rcc>
  <rcc rId="199" sId="1">
    <oc r="A152" t="inlineStr">
      <is>
        <t>Устройство мостов в п. Сандакчес КВСР 240 Сбалансированность</t>
      </is>
    </oc>
    <nc r="A152"/>
  </rcc>
  <rcc rId="200" sId="1">
    <oc r="A153" t="inlineStr">
      <is>
        <t>Отсыпка участка дороги в п. Индыгино, протяжённость 400 м. КВСР 247</t>
      </is>
    </oc>
    <nc r="A153"/>
  </rcc>
  <rcc rId="201" sId="1">
    <oc r="A154" t="inlineStr">
      <is>
        <t>Инвентаризация кладбищ КВСР 240 Сбалансированность</t>
      </is>
    </oc>
    <nc r="A154"/>
  </rcc>
  <rcc rId="202" sId="1">
    <oc r="A155" t="inlineStr">
      <is>
        <t>Приобретение помещения по адресу ул. Советская, д.14 для последующего сноса здания, представляющего пожарную опасность и обустройства территории под вертолётную площадку на период паводка и для места культурного отдыха КВСР 240 Сбалансированность</t>
      </is>
    </oc>
    <nc r="A155"/>
  </rcc>
  <rcc rId="203" sId="1">
    <oc r="A160" t="inlineStr">
      <is>
        <t>Расходы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    </is>
    </oc>
    <nc r="A160"/>
  </rcc>
  <rcc rId="204" sId="1" numFmtId="4">
    <oc r="J160">
      <v>64800</v>
    </oc>
    <nc r="J160"/>
  </rcc>
  <rcc rId="205" sId="1" numFmtId="4">
    <oc r="K160">
      <v>72000</v>
    </oc>
    <nc r="K160"/>
  </rcc>
  <rcc rId="206" sId="1" numFmtId="4">
    <oc r="J166">
      <v>655700</v>
    </oc>
    <nc r="J166"/>
  </rcc>
  <rcc rId="207" sId="1" numFmtId="4">
    <oc r="K166">
      <v>728600</v>
    </oc>
    <nc r="K166"/>
  </rcc>
  <rcc rId="208" sId="1">
    <oc r="A166" t="inlineStr">
      <is>
        <t>Расходы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    </is>
    </oc>
    <nc r="A166"/>
  </rcc>
  <rcc rId="209" sId="1">
    <oc r="A167" t="inlineStr">
      <is>
        <t>Расходы на реализацию неотложных мероприятий по повышению эксплуатационной надежности объектов коммунальной инфраструктуры, имеющих общественную значимость, субъектов имеющих статус гарантирующей организации, гарантирующего поставщика или единой теплоснабжающей организации КВСР 247</t>
      </is>
    </oc>
    <nc r="A167"/>
  </rcc>
  <rcc rId="210" sId="1">
    <oc r="A168" t="inlineStr">
      <is>
        <t>Расходы по подключению к холодному водоснабжению ул.Лесная, Святого Луки Войноясенецкого с.Туруханск КВСР 240 Сбалансированность</t>
      </is>
    </oc>
    <nc r="A168"/>
  </rcc>
  <rcc rId="211" sId="1">
    <oc r="A169" t="inlineStr">
      <is>
        <t>Расходы по подключению к холодному водоснабжению мкр.Надежды с.Туруханск КВСР 240 Сбалансированность</t>
      </is>
    </oc>
    <nc r="A169"/>
  </rcc>
  <rcc rId="212" sId="1">
    <oc r="A179" t="inlineStr">
      <is>
        <t>Обустройство и восстановление воинских захоронений в рамках подпрограммы "Увековечение подвига жителей Туруханского района в Великой Отечественной войне" муниципальной программы "Увековечение памяти фронтовиков Великой Отечественной войны 1941-1945 годов на территории Туруханского района"</t>
      </is>
    </oc>
    <nc r="A179"/>
  </rcc>
  <rcc rId="213" sId="1">
    <oc r="A180" t="inlineStr">
      <is>
        <t>Расходы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    </is>
    </oc>
    <nc r="A180"/>
  </rcc>
  <rcc rId="214" sId="1">
    <oc r="A181" t="inlineStr">
      <is>
        <t>Софинансирование к общей сумме пожертвований АО "НТЭК" на проведение комплексного ремонта фасада здания КДЦ "Заполярье" КВСР 240 Сбалансированность</t>
      </is>
    </oc>
    <nc r="A181"/>
  </rcc>
  <rcc rId="215" sId="1">
    <oc r="A182" t="inlineStr">
      <is>
        <t>Расходы на текущий ремонт нераспределенных муниципальных квартир в МКД. КВСР 240 Сбалансированность</t>
      </is>
    </oc>
    <nc r="A182"/>
  </rcc>
  <rcc rId="216" sId="1">
    <oc r="A183" t="inlineStr">
      <is>
        <t>Инвентаризация кладбища КВСР 240 Сбалансированность</t>
      </is>
    </oc>
    <nc r="A183"/>
  </rcc>
  <rcc rId="217" sId="1" numFmtId="4">
    <oc r="J180">
      <v>134200</v>
    </oc>
    <nc r="J180"/>
  </rcc>
  <rcc rId="218" sId="1" numFmtId="4">
    <oc r="K180">
      <v>149100</v>
    </oc>
    <nc r="K180"/>
  </rcc>
  <rcc rId="219" sId="1">
    <oc r="L179" t="inlineStr">
      <is>
        <t>15100L2990</t>
      </is>
    </oc>
    <nc r="L179"/>
  </rcc>
  <rcc rId="220" sId="1">
    <oc r="L180" t="inlineStr">
      <is>
        <t>0410074120</t>
      </is>
    </oc>
    <nc r="L180"/>
  </rcc>
  <rcc rId="221" sId="1">
    <oc r="L187" t="inlineStr">
      <is>
        <t>15100L2990</t>
      </is>
    </oc>
    <nc r="L187"/>
  </rcc>
  <rcc rId="222" sId="1">
    <oc r="A187" t="inlineStr">
      <is>
        <t>Обустройство и восстановление воинских захоронений в рамках подпрограммы "Увековечение подвига жителей Туруханского района в Великой Отечественной войне" муниципальной программы "Увековечение памяти фронтовиков Великой Отечественной войны 1941-1945 годов на территории Туруханского района"</t>
      </is>
    </oc>
    <nc r="A187"/>
  </rcc>
  <rcc rId="223" sId="1">
    <oc r="A188" t="inlineStr">
      <is>
        <t>Исполнение решения Арбитражного суда Красноярского края от 20.12.2022 года о взыскании задолженности в пользу МП города Игарки  Управляющая компания «Дирекция муниципального заказа» за услуги теплоснабжения по жилым и нежилым помещениям КВСР 240</t>
      </is>
    </oc>
    <nc r="A188"/>
  </rcc>
  <rcc rId="224" sId="1">
    <oc r="A189" t="inlineStr">
      <is>
        <t>Исполнение решения Арбитражного суда Красноярского края 21.03.2023 о взыскании в пользу ДООО «Управляющая компания «МЭК» за услуги теплоснабжения, содержания и ремонта общего имущества жилых помещений КВСР 240</t>
      </is>
    </oc>
    <nc r="A189"/>
  </rcc>
  <rcc rId="225" sId="1">
    <oc r="A190" t="inlineStr">
      <is>
        <t>Расходы на софинансирование за счет средств районного бюджета субсидина организацию туристско - рекреационной зоны г.Игарка КВСР 244</t>
      </is>
    </oc>
    <nc r="A190"/>
  </rcc>
  <rcc rId="226" sId="1">
    <oc r="A191" t="inlineStr">
      <is>
        <t>Общественные работы КВСР 241</t>
      </is>
    </oc>
    <nc r="A191"/>
  </rcc>
  <rcc rId="227" sId="1">
    <oc r="A192" t="inlineStr">
      <is>
        <t>Снос аварийных домов в рамках подпрограммы "Переселение граждан из аварийного жилищного фонда на территории Туруханского района" муниципальной программы "Обеспечение доступным и комфортным жильем жителей Туруханского района"  КВСР 247</t>
      </is>
    </oc>
    <nc r="A192"/>
  </rcc>
  <rcc rId="228" sId="1">
    <oc r="A193" t="inlineStr">
      <is>
        <t>Дополнительная потребность на заработную плату работникам трудовых отрядов старшеклассников, в связи с увеличением численности работников до 90 человек (рекомендации органов КДНиЗП по увеличению охвата занятой молодёжи в летний период времени), и в связи с увеличением МРОТа с 01.01.2023г. МКУ "Молодежный центр Туруханского района" КВСР 244</t>
      </is>
    </oc>
    <nc r="A193"/>
  </rcc>
  <rcc rId="229" sId="1">
    <nc r="E13">
      <f>F13+G13</f>
    </nc>
  </rcc>
  <rcc rId="230" sId="1">
    <oc r="E14">
      <f>F14+G14</f>
    </oc>
    <nc r="E14">
      <f>F14+G14</f>
    </nc>
  </rcc>
  <rcc rId="231" sId="1">
    <nc r="E15">
      <f>F15+G15</f>
    </nc>
  </rcc>
  <rcc rId="232" sId="1" odxf="1" dxf="1">
    <oc r="E16">
      <f>F16+G16</f>
    </oc>
    <nc r="E16">
      <f>F16+G16</f>
    </nc>
    <odxf>
      <font>
        <b val="0"/>
        <sz val="12"/>
        <name val="Times New Roman"/>
        <scheme val="none"/>
      </font>
    </odxf>
    <ndxf>
      <font>
        <b/>
        <sz val="12"/>
        <name val="Times New Roman"/>
        <scheme val="none"/>
      </font>
    </ndxf>
  </rcc>
  <rcc rId="233" sId="1" odxf="1" dxf="1">
    <oc r="E17">
      <f>F17+G17</f>
    </oc>
    <nc r="E17">
      <f>F17+G17</f>
    </nc>
    <odxf>
      <font>
        <b val="0"/>
        <sz val="12"/>
        <name val="Times New Roman"/>
        <scheme val="none"/>
      </font>
    </odxf>
    <ndxf>
      <font>
        <b/>
        <sz val="12"/>
        <name val="Times New Roman"/>
        <scheme val="none"/>
      </font>
    </ndxf>
  </rcc>
  <rcc rId="234" sId="1" odxf="1" dxf="1">
    <oc r="E18">
      <f>F18+G18</f>
    </oc>
    <nc r="E18">
      <f>F18+G18</f>
    </nc>
    <odxf>
      <font>
        <b val="0"/>
        <sz val="12"/>
        <name val="Times New Roman"/>
        <scheme val="none"/>
      </font>
    </odxf>
    <ndxf>
      <font>
        <b/>
        <sz val="12"/>
        <name val="Times New Roman"/>
        <scheme val="none"/>
      </font>
    </ndxf>
  </rcc>
  <rcc rId="235" sId="1">
    <oc r="E19">
      <f>F19+G19+H19+I19</f>
    </oc>
    <nc r="E19">
      <f>F19+G19</f>
    </nc>
  </rcc>
  <rcc rId="236" sId="1">
    <oc r="E20">
      <f>F20+G20+H20+I20</f>
    </oc>
    <nc r="E20">
      <f>F20+G20</f>
    </nc>
  </rcc>
  <rcc rId="237" sId="1">
    <oc r="E21">
      <f>F21+G21+H21+I21</f>
    </oc>
    <nc r="E21">
      <f>F21+G21</f>
    </nc>
  </rcc>
  <rcc rId="238" sId="1">
    <oc r="C201">
      <f>2956687134+1500000</f>
    </oc>
    <nc r="C201">
      <f>2956687134+1500000+970151</f>
    </nc>
  </rcc>
  <rcc rId="239" sId="1">
    <oc r="D201">
      <f>1822512789.1-5337146.58</f>
    </oc>
    <nc r="D201">
      <f>1822512789.1-5337146.58+39531240</f>
    </nc>
  </rcc>
  <rcc rId="240" sId="1">
    <oc r="J201">
      <f>4564591919+34820600</f>
    </oc>
    <nc r="J201">
      <f>4564591919+34820600+4286550</f>
    </nc>
  </rcc>
  <rcc rId="241" sId="1">
    <oc r="K201">
      <f>4294093582+242248299.99</f>
    </oc>
    <nc r="K201">
      <f>4294093582+242248299.99+35982550</f>
    </nc>
  </rcc>
  <rcc rId="242" sId="1">
    <oc r="F201">
      <f>2956687134+1500000</f>
    </oc>
    <nc r="F201">
      <f>2956687134+1500000+970151</f>
    </nc>
  </rcc>
  <rcc rId="243" sId="1">
    <oc r="G201">
      <f>1569880300+252632489.1-5337146.58</f>
    </oc>
    <nc r="G201">
      <f>1569880300+252632489.1-5337146.58+39531240</f>
    </nc>
  </rcc>
  <rcc rId="244" sId="1" numFmtId="4">
    <oc r="G204">
      <v>174800</v>
    </oc>
    <nc r="G204"/>
  </rcc>
  <rcc rId="245" sId="1" numFmtId="4">
    <oc r="G205">
      <v>316300</v>
    </oc>
    <nc r="G205"/>
  </rcc>
  <rcc rId="246" sId="1" numFmtId="4">
    <oc r="G206">
      <v>250000</v>
    </oc>
    <nc r="G206"/>
  </rcc>
  <rcc rId="247" sId="1" numFmtId="4">
    <oc r="G207">
      <v>12800</v>
    </oc>
    <nc r="G207"/>
  </rcc>
  <rcc rId="248" sId="1" numFmtId="4">
    <oc r="G208">
      <v>524200</v>
    </oc>
    <nc r="G208"/>
  </rcc>
  <rcc rId="249" sId="1" numFmtId="4">
    <oc r="G209">
      <v>1286000</v>
    </oc>
    <nc r="G209"/>
  </rcc>
  <rcc rId="250" sId="1" numFmtId="4">
    <oc r="G210">
      <v>335440</v>
    </oc>
    <nc r="G210"/>
  </rcc>
  <rcc rId="251" sId="1" numFmtId="4">
    <oc r="G211">
      <v>2764200</v>
    </oc>
    <nc r="G211"/>
  </rcc>
  <rcc rId="252" sId="1" numFmtId="4">
    <oc r="G212">
      <v>1480700</v>
    </oc>
    <nc r="G212"/>
  </rcc>
  <rcc rId="253" sId="1" numFmtId="4">
    <oc r="G213">
      <v>2970800</v>
    </oc>
    <nc r="G213"/>
  </rcc>
  <rcc rId="254" sId="1" numFmtId="4">
    <oc r="G215">
      <v>29200000</v>
    </oc>
    <nc r="G215"/>
  </rcc>
  <rcc rId="255" sId="1" numFmtId="4">
    <oc r="G216">
      <v>216000</v>
    </oc>
    <nc r="G216"/>
  </rcc>
  <rcc rId="256" sId="1" numFmtId="4">
    <oc r="F217">
      <v>100000</v>
    </oc>
    <nc r="F217"/>
  </rcc>
  <rcc rId="257" sId="1" numFmtId="4">
    <oc r="F218">
      <v>19000</v>
    </oc>
    <nc r="F218"/>
  </rcc>
  <rcc rId="258" sId="1" numFmtId="4">
    <oc r="F219">
      <v>50000</v>
    </oc>
    <nc r="F219"/>
  </rcc>
  <rcc rId="259" sId="1" numFmtId="4">
    <oc r="F220">
      <v>801151</v>
    </oc>
    <nc r="F220"/>
  </rcc>
  <rcc rId="260" sId="1" numFmtId="4">
    <oc r="G220">
      <v>38406476.899999999</v>
    </oc>
    <nc r="G220"/>
  </rcc>
  <rcc rId="261" sId="1" numFmtId="4">
    <oc r="G221">
      <v>-38406476.899999999</v>
    </oc>
    <nc r="G221"/>
  </rcc>
  <rcc rId="262" sId="1">
    <oc r="A204" t="inlineStr">
      <is>
        <t>Прочие межбюджетные трансферты, передаваемые бюджетам муниципальных районов (на обустройство и восстановление воинских захоронений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самоуправления")</t>
      </is>
    </oc>
    <nc r="A204"/>
  </rcc>
  <rcc rId="263" sId="1">
    <oc r="A205" t="inlineStr">
      <is>
        <t>Прочие межбюджетные трансферты, передаваемые бюджетам муниципальных районов (на поддержку физкультурно-спортивных клубов по месту жительства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спорта")</t>
      </is>
    </oc>
    <nc r="A205"/>
  </rcc>
  <rcc rId="264" sId="1">
    <oc r="A206" t="inlineStr">
      <is>
        <t xml:space="preserve">Межбюджетные трансферты, передаваемые бюджетам муниципальных районов на поддержку отрасли культуры (поддержка лучших сельских учреждений и работников сельских учреждений культуры)  </t>
      </is>
    </oc>
    <nc r="A206"/>
  </rcc>
  <rcc rId="265" sId="1">
    <oc r="A207" t="inlineStr">
      <is>
        <t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дела" государственной программы Красноярского края "Развитие культуры и туризма")</t>
      </is>
    </oc>
    <nc r="A207"/>
  </rcc>
  <rcc rId="266" sId="1">
    <oc r="A208" t="inlineStr">
      <is>
    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образования")</t>
      </is>
    </oc>
    <nc r="A208"/>
  </rcc>
  <rcc rId="267" sId="1">
    <oc r="A209" t="inlineStr">
      <is>
    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образования")</t>
      </is>
    </oc>
    <nc r="A209"/>
  </rcc>
  <rcc rId="268" sId="1">
    <oc r="A210" t="inlineStr">
      <is>
    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    </is>
    </oc>
    <nc r="A210"/>
  </rcc>
  <rcc rId="269" sId="1">
    <oc r="A211" t="inlineStr">
      <is>
    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образования")</t>
      </is>
    </oc>
    <nc r="A211"/>
  </rcc>
  <rcc rId="270" sId="1">
    <oc r="A212" t="inlineStr">
      <is>
    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образования")</t>
      </is>
    </oc>
    <nc r="A212"/>
  </rcc>
  <rcc rId="271" sId="1">
    <oc r="A213" t="inlineStr">
      <is>
        <t>Прочие межбюджетные трансферты, передаваемые бюджетам муниципальных районов (на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населения")</t>
      </is>
    </oc>
    <nc r="A213"/>
  </rcc>
  <rcc rId="272" sId="1">
    <oc r="A214" t="inlineStr">
      <is>
    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    </is>
    </oc>
    <nc r="A214"/>
  </rcc>
  <rcc rId="273" sId="1">
    <oc r="A215" t="inlineStr">
      <is>
        <t>Прочие субсидии бюджетам муниципальных районов (на организацию туристско-рекреационных зон на территории Красноярского края в рамках подпрограммы "Развитие внутреннего и въездного туризма" государственной программы Красноярского края "Развитие культуры и туризма")</t>
      </is>
    </oc>
    <nc r="A215"/>
  </rcc>
  <rcc rId="274" sId="1">
    <oc r="A216" t="inlineStr">
      <is>
        <t>Прочие межбюджетные трансферты, передаваемые бюджетам муниципальных районов (на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по министерству образования Красноярского края в рамках непрограммных расходов отдельных органов исполнительной власти)</t>
      </is>
    </oc>
    <nc r="A216"/>
  </rcc>
  <rcc rId="275" sId="1">
    <oc r="A217" t="inlineStr">
      <is>
        <t>Прочие доходы от компенсации затрат бюджетов муниципальных районов</t>
      </is>
    </oc>
    <nc r="A217"/>
  </rcc>
  <rcc rId="276" sId="1">
    <oc r="A218" t="inlineStr">
      <is>
    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    </is>
    </oc>
    <nc r="A218"/>
  </rcc>
  <rcc rId="277" sId="1">
    <oc r="A219" t="inlineStr">
      <is>
    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 </t>
      </is>
    </oc>
    <nc r="A219"/>
  </rcc>
  <rcc rId="278" sId="1">
    <oc r="A220" t="inlineStr">
      <is>
        <t>Доходы бюджетов муниципальных районов от возврата иными организациями остатков субсидий прошлых лет</t>
      </is>
    </oc>
    <nc r="A220"/>
  </rcc>
  <rcc rId="279" sId="1">
    <oc r="A221" t="inlineStr">
      <is>
  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  </is>
    </oc>
    <nc r="A221"/>
  </rcc>
  <rfmt sheetId="1" sqref="G204:G215">
    <dxf>
      <fill>
        <patternFill>
          <bgColor theme="0"/>
        </patternFill>
      </fill>
    </dxf>
  </rfmt>
  <rcc rId="280" sId="1">
    <oc r="L204" t="inlineStr">
      <is>
        <t>15100L2990</t>
      </is>
    </oc>
    <nc r="L204"/>
  </rcc>
  <rcc rId="281" sId="1">
    <oc r="L205" t="inlineStr">
      <is>
        <t>0710074180</t>
      </is>
    </oc>
    <nc r="L205"/>
  </rcc>
  <rcc rId="282" sId="1">
    <oc r="L206" t="inlineStr">
      <is>
        <t>064A255195, 064A255196</t>
      </is>
    </oc>
    <nc r="L206"/>
  </rcc>
  <rcc rId="283" sId="1">
    <oc r="L207" t="inlineStr">
      <is>
        <t>0630075190</t>
      </is>
    </oc>
    <nc r="L207"/>
  </rcc>
  <rcc rId="284" sId="1">
    <oc r="L208" t="inlineStr">
      <is>
        <t>0110074090</t>
      </is>
    </oc>
    <nc r="L208"/>
  </rcc>
  <rcc rId="285" sId="1">
    <oc r="L209" t="inlineStr">
      <is>
        <t>0110074080</t>
      </is>
    </oc>
    <nc r="L209"/>
  </rcc>
  <rcc rId="286" sId="1">
    <oc r="L210" t="inlineStr">
      <is>
        <t>011EВ51790</t>
      </is>
    </oc>
    <nc r="L210"/>
  </rcc>
  <rcc rId="287" sId="1">
    <oc r="L211" t="inlineStr">
      <is>
        <t>0110075640</t>
      </is>
    </oc>
    <nc r="L211"/>
  </rcc>
  <rcc rId="288" sId="1">
    <oc r="L212" t="inlineStr">
      <is>
        <t>0110075880</t>
      </is>
    </oc>
    <nc r="L212"/>
  </rcc>
  <rcc rId="289" sId="1">
    <oc r="L213" t="inlineStr">
      <is>
        <t>0410074120</t>
      </is>
    </oc>
    <nc r="L213"/>
  </rcc>
  <rcc rId="290" sId="1">
    <oc r="L214" t="inlineStr">
      <is>
        <t>0110053030</t>
      </is>
    </oc>
    <nc r="L214"/>
  </rcc>
  <rcc rId="291" sId="1">
    <oc r="L215" t="inlineStr">
      <is>
        <t>0640074800</t>
      </is>
    </oc>
    <nc r="L215"/>
  </rcc>
  <rcc rId="292" sId="1">
    <oc r="L216" t="inlineStr">
      <is>
        <t>0110008530</t>
      </is>
    </oc>
    <nc r="L216"/>
  </rcc>
  <rcc rId="293" sId="1" numFmtId="4">
    <oc r="J210">
      <v>2504050</v>
    </oc>
    <nc r="J210"/>
  </rcc>
  <rcc rId="294" sId="1" numFmtId="4">
    <oc r="K210">
      <v>2504050</v>
    </oc>
    <nc r="K210"/>
  </rcc>
  <rcc rId="295" sId="1" numFmtId="4">
    <oc r="J213">
      <v>1782500</v>
    </oc>
    <nc r="J213"/>
  </rcc>
  <rcc rId="296" sId="1" numFmtId="4">
    <oc r="K213">
      <v>1980500</v>
    </oc>
    <nc r="K213"/>
  </rcc>
  <rcc rId="297" sId="1" numFmtId="4">
    <oc r="K214">
      <v>31498000</v>
    </oc>
    <nc r="K214"/>
  </rcc>
  <rcc rId="298" sId="1">
    <nc r="C266">
      <f>660866326+145558102.01</f>
    </nc>
  </rcc>
  <rcc rId="299" sId="1">
    <nc r="C266">
      <f>660866326+145558102.01+970151</f>
    </nc>
  </rcc>
  <rcc rId="300" sId="1">
    <nc r="C266">
      <f>660866326+145558102.01</f>
    </nc>
  </rcc>
  <rcc rId="301" sId="1" odxf="1" dxf="1">
    <oc r="C198">
      <f>3617553460+147058102.01</f>
    </oc>
    <nc r="C198">
      <f>3617553460+147058102.01+103418913</f>
    </nc>
    <odxf>
      <fill>
        <patternFill>
          <bgColor rgb="FFFF3399"/>
        </patternFill>
      </fill>
      <alignment horizontal="general" wrapText="1" readingOrder="0"/>
    </odxf>
    <ndxf>
      <fill>
        <patternFill>
          <bgColor theme="6" tint="0.59999389629810485"/>
        </patternFill>
      </fill>
      <alignment horizontal="right" wrapText="0" readingOrder="0"/>
    </ndxf>
  </rcc>
  <rcc rId="302" sId="1" odxf="1" dxf="1">
    <oc r="D198">
      <f>1822512789.1+12263052.7</f>
    </oc>
    <nc r="D198">
      <f>1822512789.1+12263052.7+40910550</f>
    </nc>
    <odxf>
      <fill>
        <patternFill>
          <bgColor rgb="FFFF3399"/>
        </patternFill>
      </fill>
      <alignment horizontal="general" wrapText="1" readingOrder="0"/>
    </odxf>
    <ndxf>
      <fill>
        <patternFill>
          <bgColor theme="6" tint="0.59999389629810485"/>
        </patternFill>
      </fill>
      <alignment horizontal="right" wrapText="0" readingOrder="0"/>
    </ndxf>
  </rcc>
  <rfmt sheetId="1" sqref="A198:D198">
    <dxf>
      <fill>
        <patternFill>
          <bgColor rgb="FFFFCCCC"/>
        </patternFill>
      </fill>
    </dxf>
  </rfmt>
  <rfmt sheetId="1" sqref="A198:K198">
    <dxf>
      <fill>
        <patternFill>
          <bgColor rgb="FFFFCCCC"/>
        </patternFill>
      </fill>
    </dxf>
  </rfmt>
  <rcc rId="303" sId="1">
    <nc r="C266">
      <f>660866326+145558102.01-102448762</f>
    </nc>
  </rcc>
  <rcc rId="304" sId="1">
    <oc r="C266">
      <f>660866326+145558102.01</f>
    </oc>
    <nc r="C266">
      <f>660866326+145558102.01+102448762</f>
    </nc>
  </rcc>
  <rcc rId="305" sId="1">
    <oc r="D266">
      <f>17600199.28</f>
    </oc>
    <nc r="D266">
      <f>17600199.28+1379310</f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6" sId="1" odxf="1" dxf="1">
    <nc r="A204" t="inlineStr">
      <is>
        <t>Субвенция бюджету Туруханского района на предоставление ежемесячных компенсационных выплат оленеводам из числа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«Развитие домашнего северного оленеводства» государственной программы Красноярского края «Сохранение и развитие традиционного образа жизни и хозяйственной деятельности коренных малочисленных народов»</t>
      </is>
    </nc>
    <odxf>
      <fill>
        <patternFill patternType="none">
          <bgColor indexed="65"/>
        </patternFill>
      </fill>
      <alignment vertical="top" readingOrder="0"/>
    </odxf>
    <ndxf>
      <fill>
        <patternFill patternType="solid">
          <bgColor indexed="9"/>
        </patternFill>
      </fill>
      <alignment vertical="center" readingOrder="0"/>
    </ndxf>
  </rcc>
  <rcc rId="307" sId="1" odxf="1" dxf="1">
    <nc r="A205" t="inlineStr">
      <is>
        <t>Субвенция бюджету Туруханского района на организацию и проведение социально значимых мероприятий малочисленных народов (День рыбака, День реки), иных мероприятий, направленных на сохранение и развитие родных языков, культуры, национальных видов спорта, в соответствии с перечнем социально значимых мероприятий малочисленных народов, устанавливаемым Правительством края, а также обеспечение участия проживающих на территории муниципального района лиц из числа малочисленных народов в социально значимых мероприятиях малочисленных народов межмуниципального, краевого, межрегионального и всероссийского уровня в соответствии с перечнем указанных мероприятий, утвержденным Правительством края (в соответствии с Законом края от 1 декабря 2011 года № 13-6668), в рамках подпрограммы «Поддержка лиц из числа коренных малочисленных народов и лиц, ведущих традиционный образ жизни» государственной программы Красноярского края «Сохранение и развитие традиционного образа жизни и хозяйственной деятельности коренных малочисленных народов»</t>
      </is>
    </nc>
    <odxf>
      <numFmt numFmtId="166" formatCode="?"/>
      <fill>
        <patternFill patternType="none">
          <bgColor indexed="65"/>
        </patternFill>
      </fill>
    </odxf>
    <ndxf>
      <numFmt numFmtId="0" formatCode="General"/>
      <fill>
        <patternFill patternType="solid">
          <bgColor theme="0"/>
        </patternFill>
      </fill>
    </ndxf>
  </rcc>
  <rcc rId="308" sId="1">
    <nc r="A206" t="inlineStr">
      <is>
    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образования")</t>
      </is>
    </nc>
  </rcc>
  <rcc rId="309" sId="1" odxf="1" dxf="1">
    <nc r="A207" t="inlineStr">
      <is>
    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образования")</t>
      </is>
    </nc>
    <odxf>
      <alignment horizontal="left" readingOrder="0"/>
    </odxf>
    <ndxf>
      <alignment horizontal="general" readingOrder="0"/>
    </ndxf>
  </rcc>
  <rcc rId="310" sId="1" odxf="1" dxf="1">
    <nc r="A208" t="inlineStr">
      <is>
    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образования")</t>
      </is>
    </nc>
    <odxf>
      <alignment horizontal="left" readingOrder="0"/>
    </odxf>
    <ndxf>
      <alignment horizontal="general" readingOrder="0"/>
    </ndxf>
  </rcc>
  <rcc rId="311" sId="1" odxf="1" dxf="1">
    <nc r="G204">
      <f>-1000500</f>
    </nc>
    <odxf>
      <fill>
        <patternFill patternType="solid">
          <bgColor theme="0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312" sId="1" odxf="1" dxf="1">
    <nc r="G205">
      <f>1000500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313" sId="1" odxf="1" dxf="1">
    <nc r="G206">
      <f>176900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314" sId="1" odxf="1" dxf="1">
    <nc r="G207">
      <f>2948500+7200</f>
    </nc>
    <odxf>
      <fill>
        <patternFill patternType="solid">
          <bgColor theme="0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315" sId="1" odxf="1" dxf="1">
    <nc r="G208">
      <f>2028400+19714900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316" sId="1">
    <nc r="A74" t="inlineStr">
      <is>
        <t>Предоставление ежемесячных компенсационных выплат оленеводам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    </is>
    </nc>
  </rcc>
  <rcc rId="317" sId="1">
    <nc r="A75" t="inlineStr">
      <is>
        <t>Организация и проведение социально значимых мероприятий коренных малочисленных народов (День рыбака, День реки), иных мероприятий, направленных на сохранение и развитие родных языков, культуры, национальных видов спорта</t>
      </is>
    </nc>
  </rcc>
  <rcc rId="318" sId="1">
    <nc r="G74">
      <f>-1000500</f>
    </nc>
  </rcc>
  <rcc rId="319" sId="1">
    <nc r="G75">
      <f>1000500</f>
    </nc>
  </rcc>
  <rcc rId="320" sId="1">
    <nc r="L74" t="inlineStr">
      <is>
        <t>1140028440</t>
      </is>
    </nc>
  </rcc>
  <rcc rId="321" sId="1">
    <nc r="L75" t="inlineStr">
      <is>
        <t>1140075470</t>
      </is>
    </nc>
  </rcc>
  <rcc rId="322" sId="1">
    <nc r="A8" t="inlineStr">
      <is>
    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    </is>
    </nc>
  </rcc>
  <rcc rId="323" sId="1">
    <nc r="A9" t="inlineStr">
      <is>
    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    </is>
    </nc>
  </rcc>
  <rcc rId="324" sId="1">
    <nc r="A10" t="inlineStr">
      <is>
        <t>Расходы на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    </is>
    </nc>
  </rcc>
  <rcc rId="325" sId="1">
    <nc r="G8">
      <f>2948500+7200</f>
    </nc>
  </rcc>
  <rcc rId="326" sId="1">
    <nc r="G9">
      <f>176900</f>
    </nc>
  </rcc>
  <rcc rId="327" sId="1">
    <nc r="G10">
      <f>2028400+19714900</f>
    </nc>
  </rcc>
  <rcc rId="328" sId="1">
    <nc r="L8" t="inlineStr">
      <is>
        <t>0110075640</t>
      </is>
    </nc>
  </rcc>
  <rcc rId="329" sId="1">
    <nc r="L9" t="inlineStr">
      <is>
        <t>0110074090</t>
      </is>
    </nc>
  </rcc>
  <rcc rId="330" sId="1">
    <nc r="L10" t="inlineStr">
      <is>
        <t>0110075880</t>
      </is>
    </nc>
  </rcc>
  <rfmt sheetId="1" sqref="A8:A13" start="0" length="2147483647">
    <dxf>
      <font/>
    </dxf>
  </rfmt>
  <rfmt sheetId="1" sqref="A8:A13" start="0" length="2147483647">
    <dxf>
      <font>
        <sz val="12"/>
      </font>
    </dxf>
  </rfmt>
  <rdn rId="0" localSheetId="1" customView="1" name="Z_9D973A29_B18A_4300_8735_40F4D5040C33_.wvu.Cols" hidden="1" oldHidden="1">
    <oldFormula>'крайний вариант'!$B:$D</oldFormula>
  </rdn>
  <rcv guid="{9D973A29-B18A-4300-8735-40F4D5040C33}" action="delete"/>
  <rdn rId="0" localSheetId="1" customView="1" name="Z_9D973A29_B18A_4300_8735_40F4D5040C33_.wvu.PrintArea" hidden="1" oldHidden="1">
    <formula>'крайний вариант'!$A$1:$K$279</formula>
    <oldFormula>'крайний вариант'!$A$1:$K$279</oldFormula>
  </rdn>
  <rdn rId="0" localSheetId="1" customView="1" name="Z_9D973A29_B18A_4300_8735_40F4D5040C33_.wvu.Rows" hidden="1" oldHidden="1">
    <formula>'крайний вариант'!$42:$72,'крайний вариант'!$87:$110,'крайний вариант'!$133:$140,'крайний вариант'!$142:$142,'крайний вариант'!$174:$177,'крайний вариант'!$222:$255</formula>
    <oldFormula>'крайний вариант'!$15:$32,'крайний вариант'!$42:$72,'крайний вариант'!$87:$110,'крайний вариант'!$133:$140,'крайний вариант'!$142:$142,'крайний вариант'!$174:$177,'крайний вариант'!$222:$255</oldFormula>
  </rdn>
  <rdn rId="0" localSheetId="1" customView="1" name="Z_9D973A29_B18A_4300_8735_40F4D5040C33_.wvu.FilterData" hidden="1" oldHidden="1">
    <formula>'крайний вариант'!$A$7:$M$147</formula>
    <oldFormula>'крайний вариант'!$A$7:$M$147</oldFormula>
  </rdn>
  <rcv guid="{9D973A29-B18A-4300-8735-40F4D5040C33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D973A29-B18A-4300-8735-40F4D5040C33}" action="delete"/>
  <rdn rId="0" localSheetId="1" customView="1" name="Z_9D973A29_B18A_4300_8735_40F4D5040C33_.wvu.PrintArea" hidden="1" oldHidden="1">
    <formula>'крайний вариант'!$A$1:$K$279</formula>
    <oldFormula>'крайний вариант'!$A$1:$K$279</oldFormula>
  </rdn>
  <rdn rId="0" localSheetId="1" customView="1" name="Z_9D973A29_B18A_4300_8735_40F4D5040C33_.wvu.Rows" hidden="1" oldHidden="1">
    <formula>'крайний вариант'!$42:$72,'крайний вариант'!$87:$110,'крайний вариант'!$133:$140,'крайний вариант'!$142:$142,'крайний вариант'!$174:$177,'крайний вариант'!$222:$255</formula>
    <oldFormula>'крайний вариант'!$42:$72,'крайний вариант'!$87:$110,'крайний вариант'!$133:$140,'крайний вариант'!$142:$142,'крайний вариант'!$174:$177,'крайний вариант'!$222:$255</oldFormula>
  </rdn>
  <rdn rId="0" localSheetId="1" customView="1" name="Z_9D973A29_B18A_4300_8735_40F4D5040C33_.wvu.FilterData" hidden="1" oldHidden="1">
    <formula>'крайний вариант'!$A$7:$M$147</formula>
    <oldFormula>'крайний вариант'!$A$7:$M$147</oldFormula>
  </rdn>
  <rcv guid="{9D973A29-B18A-4300-8735-40F4D5040C33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8" sId="1">
    <nc r="L76">
      <v>1140075410</v>
    </nc>
  </rcc>
  <rcc rId="339" sId="1">
    <nc r="M75" t="inlineStr">
      <is>
        <t>в ацк</t>
      </is>
    </nc>
  </rcc>
  <rcc rId="340" sId="1">
    <nc r="M76" t="inlineStr">
      <is>
        <t>в ацк</t>
      </is>
    </nc>
  </rcc>
  <rcc rId="341" sId="1" numFmtId="4">
    <nc r="G76">
      <v>503700</v>
    </nc>
  </rcc>
  <rcc rId="342" sId="1">
    <nc r="A76" t="inlineStr">
      <is>
        <t>Расходы на исполнение государственных полномочий по организации деятельности органа местного самоуправления, обеспечивающего решение вопросов обеспечения гарантий прав коренных малочисленных народов Севера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    </is>
    </nc>
  </rcc>
  <rcc rId="343" sId="1">
    <oc r="M210" t="inlineStr">
      <is>
        <t>в ацк</t>
      </is>
    </oc>
    <nc r="M210"/>
  </rcc>
  <rcc rId="344" sId="1">
    <oc r="M211" t="inlineStr">
      <is>
        <t>в ацк</t>
      </is>
    </oc>
    <nc r="M211"/>
  </rcc>
  <rcc rId="345" sId="1">
    <oc r="M212" t="inlineStr">
      <is>
        <t>в ацк</t>
      </is>
    </oc>
    <nc r="M212"/>
  </rcc>
  <rcc rId="346" sId="1">
    <oc r="M213" t="inlineStr">
      <is>
        <t>в ацк</t>
      </is>
    </oc>
    <nc r="M213"/>
  </rcc>
  <rcc rId="347" sId="1" numFmtId="4">
    <nc r="G209">
      <v>503700</v>
    </nc>
  </rcc>
  <rcc rId="348" sId="1">
    <nc r="A209" t="inlineStr">
      <is>
        <t>Субвенция бюджету Туруханского района на организацию деятельности органа местного самоуправления, обеспечивающего решение вопросов обеспечения гарантий прав малочисленных народов (в соответствии с Законом края от 1 декабря 2011 года № 13-6668), в рамках подпрограммы «Обеспечение реализации государственной программы и прочие мероприятия» государственной программы Красноярского края «Сохранение и развитие традиционного образа жизни и хозяйственной деятельности коренных малочисленных народов»</t>
      </is>
    </nc>
  </rcc>
  <rcc rId="349" sId="1">
    <nc r="L209" t="inlineStr">
      <is>
        <t>1140075410</t>
      </is>
    </nc>
  </rcc>
  <rcc rId="350" sId="1">
    <nc r="L204" t="inlineStr">
      <is>
        <t>1140028440</t>
      </is>
    </nc>
  </rcc>
  <rcc rId="351" sId="1">
    <nc r="L205" t="inlineStr">
      <is>
        <t>1140075470</t>
      </is>
    </nc>
  </rcc>
  <rcc rId="352" sId="1">
    <nc r="L206" t="inlineStr">
      <is>
        <t>0110074090</t>
      </is>
    </nc>
  </rcc>
  <rcc rId="353" sId="1">
    <nc r="L207" t="inlineStr">
      <is>
        <t>0110075640</t>
      </is>
    </nc>
  </rcc>
  <rcc rId="354" sId="1">
    <nc r="L208" t="inlineStr">
      <is>
        <t>0110075880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4" sId="1" numFmtId="4">
    <oc r="G212">
      <v>426900</v>
    </oc>
    <nc r="G212">
      <f>426900+271450</f>
    </nc>
  </rcc>
  <rcc rId="435" sId="1" numFmtId="4">
    <oc r="G13">
      <v>426900</v>
    </oc>
    <nc r="G13">
      <f>426900+271450</f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5" sId="1">
    <nc r="A11" t="inlineStr">
      <is>
    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    </is>
    </nc>
  </rcc>
  <rcc rId="356" sId="1">
    <oc r="M11" t="inlineStr">
      <is>
        <t>в ацк</t>
      </is>
    </oc>
    <nc r="M11"/>
  </rcc>
  <rcc rId="357" sId="1">
    <oc r="M12" t="inlineStr">
      <is>
        <t>в ацк</t>
      </is>
    </oc>
    <nc r="M12"/>
  </rcc>
  <rcc rId="358" sId="1">
    <oc r="M13" t="inlineStr">
      <is>
        <t>в ацк</t>
      </is>
    </oc>
    <nc r="M13"/>
  </rcc>
  <rcc rId="359" sId="1">
    <oc r="M14" t="inlineStr">
      <is>
        <t>в ацк</t>
      </is>
    </oc>
    <nc r="M14"/>
  </rcc>
  <rcc rId="360" sId="1" numFmtId="4">
    <nc r="G11">
      <v>821900</v>
    </nc>
  </rcc>
  <rcc rId="361" sId="1">
    <nc r="L11" t="inlineStr">
      <is>
        <t>0120075520</t>
      </is>
    </nc>
  </rcc>
  <rcc rId="362" sId="1">
    <nc r="A210" t="inlineStr">
      <is>
    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    </is>
    </nc>
  </rcc>
  <rcc rId="363" sId="1" odxf="1" dxf="1">
    <oc r="E210">
      <f>F210+G210+H210+I210</f>
    </oc>
    <nc r="E210">
      <f>F210+G210</f>
    </nc>
    <odxf>
      <fill>
        <patternFill>
          <bgColor indexed="44"/>
        </patternFill>
      </fill>
    </odxf>
    <ndxf>
      <fill>
        <patternFill>
          <bgColor rgb="FF00FF00"/>
        </patternFill>
      </fill>
    </ndxf>
  </rcc>
  <rcc rId="364" sId="1" odxf="1" dxf="1" numFmtId="4">
    <nc r="G210">
      <v>821900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1" sqref="J210" start="0" length="0">
    <dxf>
      <numFmt numFmtId="4" formatCode="#,##0.00"/>
    </dxf>
  </rfmt>
  <rfmt sheetId="1" sqref="K210" start="0" length="0">
    <dxf>
      <numFmt numFmtId="4" formatCode="#,##0.00"/>
    </dxf>
  </rfmt>
  <rcc rId="365" sId="1">
    <nc r="L210" t="inlineStr">
      <is>
        <t>0120075520</t>
      </is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6" sId="1" xfDxf="1" dxf="1">
    <oc r="A210" t="inlineStr">
      <is>
    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    </is>
    </oc>
    <nc r="A210" t="inlineStr">
      <is>
    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    </is>
    </nc>
    <ndxf>
      <font>
        <sz val="12"/>
        <name val="Times New Roman"/>
        <scheme val="none"/>
      </font>
      <alignment horizontal="left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628CE822-C2EF-47B9-A88D-DD60521BD79B}" action="delete"/>
  <rdn rId="0" localSheetId="1" customView="1" name="Z_628CE822_C2EF_47B9_A88D_DD60521BD79B_.wvu.Rows" hidden="1" oldHidden="1">
    <formula>'крайний вариант'!$20:$32,'крайний вариант'!$39:$72,'крайний вариант'!$77:$83,'крайний вариант'!$88:$110,'крайний вариант'!$119:$122,'крайний вариант'!$132:$142,'крайний вариант'!$147:$149,'крайний вариант'!$154:$158,'крайний вариант'!$163:$164,'крайний вариант'!$169:$177,'крайний вариант'!$182:$185,'крайний вариант'!$190:$196,'крайний вариант'!$214:$256</formula>
    <oldFormula>'крайний вариант'!$20:$32,'крайний вариант'!$39:$72,'крайний вариант'!$77:$83,'крайний вариант'!$88:$110,'крайний вариант'!$119:$122,'крайний вариант'!$132:$142,'крайний вариант'!$147:$149,'крайний вариант'!$154:$158,'крайний вариант'!$163:$164,'крайний вариант'!$169:$177,'крайний вариант'!$182:$185,'крайний вариант'!$190:$196,'крайний вариант'!$214:$256</oldFormula>
  </rdn>
  <rdn rId="0" localSheetId="1" customView="1" name="Z_628CE822_C2EF_47B9_A88D_DD60521BD79B_.wvu.FilterData" hidden="1" oldHidden="1">
    <formula>'крайний вариант'!$A$7:$M$147</formula>
  </rdn>
  <rcv guid="{628CE822-C2EF-47B9-A88D-DD60521BD79B}" action="add"/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9" sId="1">
    <oc r="L160" t="inlineStr">
      <is>
        <t>0410074120</t>
      </is>
    </oc>
    <nc r="L160"/>
  </rcc>
  <rcc rId="370" sId="1">
    <oc r="L166" t="inlineStr">
      <is>
        <t>0410074120</t>
      </is>
    </oc>
    <nc r="L166"/>
  </rcc>
  <rcc rId="371" sId="1">
    <oc r="G9">
      <f>176900</f>
    </oc>
    <nc r="G9">
      <f>176900-526300</f>
    </nc>
  </rcc>
  <rcc rId="372" sId="1">
    <oc r="G206">
      <f>176900</f>
    </oc>
    <nc r="G206">
      <f>176900-526300</f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3" sId="1">
    <nc r="L211" t="inlineStr">
      <is>
        <t>0110075560</t>
      </is>
    </nc>
  </rcc>
  <rcc rId="374" sId="1" numFmtId="4">
    <nc r="G211">
      <v>-271450</v>
    </nc>
  </rcc>
  <rcc rId="375" sId="1" xfDxf="1" dxf="1">
    <nc r="A211" t="inlineStr">
      <is>
    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    </is>
    </nc>
    <ndxf>
      <font>
        <sz val="12"/>
        <name val="Times New Roman"/>
        <scheme val="none"/>
      </font>
      <alignment vertical="top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6" sId="1" odxf="1" dxf="1" numFmtId="4">
    <nc r="G12">
      <v>-271450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377" sId="1">
    <nc r="L12" t="inlineStr">
      <is>
        <t>0110075560</t>
      </is>
    </nc>
  </rcc>
  <rcc rId="378" sId="1">
    <nc r="A12" t="inlineStr">
      <is>
        <t>Расходы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    </is>
    </nc>
  </rcc>
  <rcv guid="{628CE822-C2EF-47B9-A88D-DD60521BD79B}" action="delete"/>
  <rdn rId="0" localSheetId="1" customView="1" name="Z_628CE822_C2EF_47B9_A88D_DD60521BD79B_.wvu.Rows" hidden="1" oldHidden="1">
    <formula>'крайний вариант'!$20:$32,'крайний вариант'!$39:$72,'крайний вариант'!$77:$83,'крайний вариант'!$88:$110,'крайний вариант'!$119:$122,'крайний вариант'!$132:$142,'крайний вариант'!$147:$149,'крайний вариант'!$154:$158,'крайний вариант'!$163:$164,'крайний вариант'!$169:$177,'крайний вариант'!$182:$185,'крайний вариант'!$190:$196,'крайний вариант'!$214:$256</formula>
    <oldFormula>'крайний вариант'!$20:$32,'крайний вариант'!$39:$72,'крайний вариант'!$77:$83,'крайний вариант'!$88:$110,'крайний вариант'!$119:$122,'крайний вариант'!$132:$142,'крайний вариант'!$147:$149,'крайний вариант'!$154:$158,'крайний вариант'!$163:$164,'крайний вариант'!$169:$177,'крайний вариант'!$182:$185,'крайний вариант'!$190:$196,'крайний вариант'!$214:$256</oldFormula>
  </rdn>
  <rdn rId="0" localSheetId="1" customView="1" name="Z_628CE822_C2EF_47B9_A88D_DD60521BD79B_.wvu.FilterData" hidden="1" oldHidden="1">
    <formula>'крайний вариант'!$A$7:$M$147</formula>
    <oldFormula>'крайний вариант'!$A$7:$M$147</oldFormula>
  </rdn>
  <rcv guid="{628CE822-C2EF-47B9-A88D-DD60521BD79B}" action="add"/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1" sId="1">
    <oc r="G207">
      <f>2948500+7200</f>
    </oc>
    <nc r="G207">
      <f>2948500+7200+9458400-1225600</f>
    </nc>
  </rcc>
  <rcc rId="382" sId="1">
    <oc r="G8">
      <f>2948500+7200</f>
    </oc>
    <nc r="G8">
      <f>2948500+7200+9458400-1225600</f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3" sId="1" xfDxf="1" dxf="1">
    <nc r="A36" t="inlineStr">
      <is>
    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    </is>
    </nc>
    <ndxf>
      <font>
        <sz val="12"/>
        <name val="Times New Roman"/>
        <scheme val="none"/>
      </font>
      <alignment horizontal="left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4" sId="1">
    <nc r="L36" t="inlineStr">
      <is>
        <t>1240076040</t>
      </is>
    </nc>
  </rcc>
  <rcc rId="385" sId="1">
    <oc r="M36" t="inlineStr">
      <is>
        <t>в ацк</t>
      </is>
    </oc>
    <nc r="M36"/>
  </rcc>
  <rcc rId="386" sId="1">
    <oc r="M37" t="inlineStr">
      <is>
        <t>в ацк</t>
      </is>
    </oc>
    <nc r="M37"/>
  </rcc>
  <rcc rId="387" sId="1" numFmtId="4">
    <nc r="G36">
      <v>-1304177</v>
    </nc>
  </rcc>
  <rcc rId="388" sId="1" numFmtId="4">
    <nc r="J36">
      <v>-2575200</v>
    </nc>
  </rcc>
  <rcc rId="389" sId="1" numFmtId="4">
    <nc r="K36">
      <v>-2575200</v>
    </nc>
  </rcc>
  <rfmt sheetId="1" sqref="A212" start="0" length="0">
    <dxf>
      <alignment horizontal="left" readingOrder="0"/>
    </dxf>
  </rfmt>
  <rfmt sheetId="1" sqref="B212" start="0" length="0">
    <dxf>
      <alignment vertical="center" readingOrder="0"/>
    </dxf>
  </rfmt>
  <rfmt sheetId="1" sqref="C212" start="0" length="0">
    <dxf>
      <alignment wrapText="1" shrinkToFit="1" readingOrder="0"/>
    </dxf>
  </rfmt>
  <rfmt sheetId="1" sqref="D212" start="0" length="0">
    <dxf>
      <fill>
        <patternFill patternType="none">
          <bgColor indexed="65"/>
        </patternFill>
      </fill>
      <alignment horizontal="right" readingOrder="0"/>
    </dxf>
  </rfmt>
  <rcc rId="390" sId="1" odxf="1" dxf="1">
    <oc r="E212">
      <f>F212+G212+H212+I212</f>
    </oc>
    <nc r="E212">
      <f>F212+G212</f>
    </nc>
    <odxf>
      <fill>
        <patternFill>
          <bgColor indexed="44"/>
        </patternFill>
      </fill>
    </odxf>
    <ndxf>
      <fill>
        <patternFill>
          <bgColor rgb="FF00FF00"/>
        </patternFill>
      </fill>
    </ndxf>
  </rcc>
  <rfmt sheetId="1" sqref="F212" start="0" length="0">
    <dxf>
      <alignment wrapText="1" shrinkToFit="1" readingOrder="0"/>
    </dxf>
  </rfmt>
  <rcc rId="391" sId="1" odxf="1" dxf="1" numFmtId="4">
    <nc r="G212">
      <v>-1304177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1" sqref="H212" start="0" length="0">
    <dxf>
      <font>
        <b/>
        <sz val="12"/>
        <name val="Times New Roman"/>
        <scheme val="none"/>
      </font>
    </dxf>
  </rfmt>
  <rcc rId="392" sId="1" odxf="1" dxf="1" numFmtId="4">
    <nc r="J212">
      <v>-2575200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393" sId="1" odxf="1" dxf="1" numFmtId="4">
    <nc r="K212">
      <v>-2575200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394" sId="1">
    <nc r="L212" t="inlineStr">
      <is>
        <t>1240076040</t>
      </is>
    </nc>
  </rcc>
  <rfmt sheetId="1" sqref="M212" start="0" length="0">
    <dxf>
      <fill>
        <patternFill patternType="solid">
          <bgColor theme="0"/>
        </patternFill>
      </fill>
    </dxf>
  </rfmt>
  <rfmt sheetId="1" sqref="N212" start="0" length="0">
    <dxf>
      <font>
        <b val="0"/>
        <sz val="12"/>
        <name val="Times New Roman"/>
        <scheme val="none"/>
      </font>
    </dxf>
  </rfmt>
  <rfmt sheetId="1" sqref="O212" start="0" length="0">
    <dxf>
      <font>
        <b val="0"/>
        <sz val="12"/>
        <name val="Times New Roman"/>
        <scheme val="none"/>
      </font>
    </dxf>
  </rfmt>
  <rfmt sheetId="1" sqref="A212:XFD212" start="0" length="0">
    <dxf>
      <font>
        <b val="0"/>
        <sz val="12"/>
        <name val="Times New Roman"/>
        <scheme val="none"/>
      </font>
    </dxf>
  </rfmt>
  <rcc rId="395" sId="1" xfDxf="1" dxf="1">
    <nc r="A212" t="inlineStr">
      <is>
    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    </is>
    </nc>
    <ndxf>
      <font>
        <sz val="12"/>
        <name val="Times New Roman"/>
        <scheme val="none"/>
      </font>
      <alignment horizontal="left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628CE822-C2EF-47B9-A88D-DD60521BD79B}" action="delete"/>
  <rdn rId="0" localSheetId="1" customView="1" name="Z_628CE822_C2EF_47B9_A88D_DD60521BD79B_.wvu.Rows" hidden="1" oldHidden="1">
    <formula>'крайний вариант'!$20:$32,'крайний вариант'!$39:$72,'крайний вариант'!$77:$83,'крайний вариант'!$88:$110,'крайний вариант'!$119:$122,'крайний вариант'!$132:$142,'крайний вариант'!$147:$149,'крайний вариант'!$154:$158,'крайний вариант'!$163:$164,'крайний вариант'!$169:$177,'крайний вариант'!$182:$185,'крайний вариант'!$190:$196,'крайний вариант'!$214:$256</formula>
    <oldFormula>'крайний вариант'!$20:$32,'крайний вариант'!$39:$72,'крайний вариант'!$77:$83,'крайний вариант'!$88:$110,'крайний вариант'!$119:$122,'крайний вариант'!$132:$142,'крайний вариант'!$147:$149,'крайний вариант'!$154:$158,'крайний вариант'!$163:$164,'крайний вариант'!$169:$177,'крайний вариант'!$182:$185,'крайний вариант'!$190:$196,'крайний вариант'!$214:$256</oldFormula>
  </rdn>
  <rdn rId="0" localSheetId="1" customView="1" name="Z_628CE822_C2EF_47B9_A88D_DD60521BD79B_.wvu.FilterData" hidden="1" oldHidden="1">
    <formula>'крайний вариант'!$A$7:$M$147</formula>
    <oldFormula>'крайний вариант'!$A$7:$M$147</oldFormula>
  </rdn>
  <rcv guid="{628CE822-C2EF-47B9-A88D-DD60521BD79B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8" sId="1" odxf="1" dxf="1">
    <nc r="L213" t="inlineStr">
      <is>
        <t>075011391Г0076040530</t>
      </is>
    </nc>
    <odxf>
      <font>
        <b/>
        <sz val="12"/>
        <name val="Times New Roman"/>
        <scheme val="none"/>
      </font>
      <alignment vertical="center" wrapText="1" readingOrder="0"/>
      <border outline="0">
        <left/>
        <right style="medium">
          <color indexed="64"/>
        </right>
      </border>
    </odxf>
    <ndxf>
      <font>
        <b val="0"/>
        <sz val="8"/>
        <name val="Times New Roman"/>
        <scheme val="none"/>
      </font>
      <alignment vertical="top" wrapText="0" readingOrder="0"/>
      <border outline="0">
        <left style="medium">
          <color indexed="64"/>
        </left>
        <right/>
      </border>
    </ndxf>
  </rcc>
  <rfmt sheetId="1" sqref="M213" start="0" length="0">
    <dxf>
      <font>
        <b val="0"/>
        <sz val="8"/>
        <name val="Times New Roman"/>
        <scheme val="none"/>
      </font>
      <numFmt numFmtId="30" formatCode="@"/>
      <alignment horizontal="center" vertical="top" wrapText="0" readingOrder="0"/>
      <border outline="0">
        <top style="thin">
          <color indexed="64"/>
        </top>
        <bottom style="thin">
          <color indexed="64"/>
        </bottom>
      </border>
    </dxf>
  </rfmt>
  <rfmt sheetId="1" sqref="N213" start="0" length="0">
    <dxf>
      <font>
        <b val="0"/>
        <sz val="8"/>
        <name val="Times New Roman"/>
        <scheme val="none"/>
      </font>
      <numFmt numFmtId="30" formatCode="@"/>
      <alignment horizontal="center" vertical="top" wrapText="0" readingOrder="0"/>
      <border outline="0">
        <top style="thin">
          <color indexed="64"/>
        </top>
        <bottom style="thin">
          <color indexed="64"/>
        </bottom>
      </border>
    </dxf>
  </rfmt>
  <rfmt sheetId="1" sqref="O213" start="0" length="0">
    <dxf>
      <font>
        <b val="0"/>
        <sz val="8"/>
        <name val="Times New Roman"/>
        <scheme val="none"/>
      </font>
      <numFmt numFmtId="30" formatCode="@"/>
      <alignment horizontal="center" vertical="top" wrapText="0" readingOrder="0"/>
      <border outline="0">
        <top style="thin">
          <color indexed="64"/>
        </top>
        <bottom style="thin">
          <color indexed="64"/>
        </bottom>
      </border>
    </dxf>
  </rfmt>
  <rfmt sheetId="1" sqref="P213" start="0" length="0">
    <dxf>
      <font>
        <b val="0"/>
        <sz val="8"/>
        <name val="Times New Roman"/>
        <scheme val="none"/>
      </font>
      <numFmt numFmtId="30" formatCode="@"/>
      <alignment horizontal="center" vertical="top" wrapText="0" readingOrder="0"/>
      <border outline="0">
        <top style="thin">
          <color indexed="64"/>
        </top>
        <bottom style="thin">
          <color indexed="64"/>
        </bottom>
      </border>
    </dxf>
  </rfmt>
  <rfmt sheetId="1" sqref="Q213" start="0" length="0">
    <dxf>
      <font>
        <b val="0"/>
        <sz val="8"/>
        <name val="Times New Roman"/>
        <scheme val="none"/>
      </font>
      <numFmt numFmtId="30" formatCode="@"/>
      <alignment horizontal="center" vertical="top" wrapText="0" readingOrder="0"/>
      <border outline="0">
        <top style="thin">
          <color indexed="64"/>
        </top>
        <bottom style="thin">
          <color indexed="64"/>
        </bottom>
      </border>
    </dxf>
  </rfmt>
  <rfmt sheetId="1" sqref="R213" start="0" length="0">
    <dxf>
      <font>
        <b val="0"/>
        <sz val="8"/>
        <name val="Times New Roman"/>
        <scheme val="none"/>
      </font>
      <numFmt numFmtId="30" formatCode="@"/>
      <alignment horizontal="center" vertical="top" wrapText="0" readingOrder="0"/>
      <border outline="0">
        <top style="thin">
          <color indexed="64"/>
        </top>
        <bottom style="thin">
          <color indexed="64"/>
        </bottom>
      </border>
    </dxf>
  </rfmt>
  <rfmt sheetId="1" sqref="S213" start="0" length="0">
    <dxf>
      <font>
        <b val="0"/>
        <sz val="8"/>
        <name val="Times New Roman"/>
        <scheme val="none"/>
      </font>
      <numFmt numFmtId="30" formatCode="@"/>
      <alignment horizontal="center" vertical="top" wrapText="0" readingOrder="0"/>
      <border outline="0">
        <top style="thin">
          <color indexed="64"/>
        </top>
        <bottom style="thin">
          <color indexed="64"/>
        </bottom>
      </border>
    </dxf>
  </rfmt>
  <rfmt sheetId="1" sqref="T213" start="0" length="0">
    <dxf>
      <font>
        <b val="0"/>
        <sz val="8"/>
        <name val="Times New Roman"/>
        <scheme val="none"/>
      </font>
      <numFmt numFmtId="30" formatCode="@"/>
      <alignment horizontal="center" vertical="top" wrapText="0" readingOrder="0"/>
      <border outline="0">
        <top style="thin">
          <color indexed="64"/>
        </top>
        <bottom style="thin">
          <color indexed="64"/>
        </bottom>
      </border>
    </dxf>
  </rfmt>
  <rfmt sheetId="1" sqref="U213" start="0" length="0">
    <dxf>
      <font>
        <b val="0"/>
        <sz val="8"/>
        <name val="Times New Roman"/>
        <scheme val="none"/>
      </font>
      <numFmt numFmtId="30" formatCode="@"/>
      <alignment horizontal="center" vertical="top" wrapText="0" readingOrder="0"/>
      <border outline="0">
        <top style="thin">
          <color indexed="64"/>
        </top>
        <bottom style="thin">
          <color indexed="64"/>
        </bottom>
      </border>
    </dxf>
  </rfmt>
  <rfmt sheetId="1" sqref="V213" start="0" length="0">
    <dxf>
      <font>
        <b val="0"/>
        <sz val="8"/>
        <name val="Times New Roman"/>
        <scheme val="none"/>
      </font>
      <numFmt numFmtId="30" formatCode="@"/>
      <alignment horizontal="center" vertical="top" wrapText="0" readingOrder="0"/>
      <border outline="0">
        <top style="thin">
          <color indexed="64"/>
        </top>
        <bottom style="thin">
          <color indexed="64"/>
        </bottom>
      </border>
    </dxf>
  </rfmt>
  <rfmt sheetId="1" sqref="W213" start="0" length="0">
    <dxf>
      <font>
        <b val="0"/>
        <sz val="8"/>
        <name val="Times New Roman"/>
        <scheme val="none"/>
      </font>
      <numFmt numFmtId="30" formatCode="@"/>
      <alignment horizontal="center" vertical="top" wrapText="0" readingOrder="0"/>
      <border outline="0">
        <top style="thin">
          <color indexed="64"/>
        </top>
        <bottom style="thin">
          <color indexed="64"/>
        </bottom>
      </border>
    </dxf>
  </rfmt>
  <rfmt sheetId="1" sqref="X213" start="0" length="0">
    <dxf>
      <font>
        <b val="0"/>
        <sz val="8"/>
        <name val="Times New Roman"/>
        <scheme val="none"/>
      </font>
      <numFmt numFmtId="30" formatCode="@"/>
      <alignment horizontal="center" vertical="top" wrapText="0" readingOrder="0"/>
      <border outline="0">
        <top style="thin">
          <color indexed="64"/>
        </top>
        <bottom style="thin">
          <color indexed="64"/>
        </bottom>
      </border>
    </dxf>
  </rfmt>
  <rfmt sheetId="1" sqref="Y213" start="0" length="0">
    <dxf>
      <font>
        <b val="0"/>
        <sz val="8"/>
        <name val="Times New Roman"/>
        <scheme val="none"/>
      </font>
      <numFmt numFmtId="30" formatCode="@"/>
      <alignment horizontal="center" vertical="top" wrapText="0" readingOrder="0"/>
      <border outline="0">
        <top style="thin">
          <color indexed="64"/>
        </top>
        <bottom style="thin">
          <color indexed="64"/>
        </bottom>
      </border>
    </dxf>
  </rfmt>
  <rfmt sheetId="1" sqref="Z213" start="0" length="0">
    <dxf>
      <font>
        <b val="0"/>
        <sz val="8"/>
        <name val="Times New Roman"/>
        <scheme val="none"/>
      </font>
      <numFmt numFmtId="30" formatCode="@"/>
      <alignment horizontal="center" vertical="top" wrapText="0" readingOrder="0"/>
      <border outline="0">
        <top style="thin">
          <color indexed="64"/>
        </top>
        <bottom style="thin">
          <color indexed="64"/>
        </bottom>
      </border>
    </dxf>
  </rfmt>
  <rfmt sheetId="1" sqref="AA213" start="0" length="0">
    <dxf>
      <font>
        <b val="0"/>
        <sz val="8"/>
        <name val="Times New Roman"/>
        <scheme val="none"/>
      </font>
      <numFmt numFmtId="30" formatCode="@"/>
      <alignment horizontal="center" vertical="top" wrapText="0" readingOrder="0"/>
      <border outline="0">
        <top style="thin">
          <color indexed="64"/>
        </top>
        <bottom style="thin">
          <color indexed="64"/>
        </bottom>
      </border>
    </dxf>
  </rfmt>
  <rfmt sheetId="1" sqref="AB213" start="0" length="0">
    <dxf>
      <font>
        <b val="0"/>
        <sz val="8"/>
        <name val="Times New Roman"/>
        <scheme val="none"/>
      </font>
      <numFmt numFmtId="30" formatCode="@"/>
      <alignment horizontal="center" vertical="top" wrapText="0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99" sId="1" numFmtId="4">
    <nc r="G213">
      <v>1304177</v>
    </nc>
  </rcc>
  <rcc rId="400" sId="1" numFmtId="4">
    <nc r="J213">
      <v>2575200</v>
    </nc>
  </rcc>
  <rcc rId="401" sId="1" numFmtId="4">
    <nc r="K213">
      <v>2575200</v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2" sId="1">
    <nc r="A213" t="inlineStr">
      <is>
    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образования Красноярского края в рамках непрограммных расходов отдельных органов исполнительной власти</t>
      </is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3" sId="1" odxf="1" dxf="1">
    <nc r="A13" t="inlineStr">
      <is>
    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образования Красноярского края в рамках непрограммных расходов отдельных органов исполнительной власти</t>
      </is>
    </nc>
    <odxf>
      <alignment horizontal="left" readingOrder="0"/>
    </odxf>
    <ndxf>
      <alignment horizontal="general" readingOrder="0"/>
    </ndxf>
  </rcc>
  <rfmt sheetId="1" sqref="B13" start="0" length="0">
    <dxf>
      <alignment vertical="top" readingOrder="0"/>
    </dxf>
  </rfmt>
  <rfmt sheetId="1" sqref="C13" start="0" length="0">
    <dxf>
      <alignment horizontal="general" vertical="top" wrapText="1" readingOrder="0"/>
    </dxf>
  </rfmt>
  <rfmt sheetId="1" sqref="D13" start="0" length="0">
    <dxf>
      <fill>
        <patternFill patternType="none">
          <bgColor indexed="65"/>
        </patternFill>
      </fill>
      <alignment vertical="top" readingOrder="0"/>
    </dxf>
  </rfmt>
  <rcc rId="404" sId="1" odxf="1" dxf="1">
    <oc r="E13">
      <f>F13+G13</f>
    </oc>
    <nc r="E13">
      <f>F13+G13+H13+I13</f>
    </nc>
    <odxf>
      <fill>
        <patternFill>
          <bgColor rgb="FF00FF00"/>
        </patternFill>
      </fill>
    </odxf>
    <ndxf>
      <fill>
        <patternFill>
          <bgColor indexed="44"/>
        </patternFill>
      </fill>
    </ndxf>
  </rcc>
  <rcc rId="405" sId="1" odxf="1" dxf="1" numFmtId="4">
    <nc r="G13">
      <v>1304177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406" sId="1" numFmtId="4">
    <nc r="J13">
      <v>2575200</v>
    </nc>
  </rcc>
  <rcc rId="407" sId="1" numFmtId="4">
    <nc r="K13">
      <v>2575200</v>
    </nc>
  </rcc>
  <rcc rId="408" sId="1" odxf="1" dxf="1">
    <nc r="L13" t="inlineStr">
      <is>
        <t>075011391Г0076040530</t>
      </is>
    </nc>
    <odxf>
      <font>
        <b/>
        <sz val="12"/>
        <name val="Times New Roman"/>
        <scheme val="none"/>
      </font>
      <fill>
        <patternFill patternType="solid">
          <bgColor theme="0"/>
        </patternFill>
      </fill>
      <alignment vertical="center" wrapText="1" readingOrder="0"/>
      <border outline="0">
        <left/>
        <right style="medium">
          <color indexed="64"/>
        </right>
      </border>
    </odxf>
    <ndxf>
      <font>
        <b val="0"/>
        <sz val="8"/>
        <name val="Times New Roman"/>
        <scheme val="none"/>
      </font>
      <fill>
        <patternFill patternType="none">
          <bgColor indexed="65"/>
        </patternFill>
      </fill>
      <alignment vertical="top" wrapText="0" readingOrder="0"/>
      <border outline="0">
        <left style="medium">
          <color indexed="64"/>
        </left>
        <right/>
      </border>
    </ndxf>
  </rcc>
  <rfmt sheetId="1" sqref="M13" start="0" length="0">
    <dxf>
      <font>
        <b val="0"/>
        <sz val="8"/>
        <name val="Times New Roman"/>
        <scheme val="none"/>
      </font>
      <numFmt numFmtId="30" formatCode="@"/>
      <alignment horizontal="center" vertical="top" wrapText="0" readingOrder="0"/>
      <border outline="0">
        <top style="thin">
          <color indexed="64"/>
        </top>
        <bottom style="thin">
          <color indexed="64"/>
        </bottom>
      </border>
    </dxf>
  </rfmt>
  <rfmt sheetId="1" sqref="N13" start="0" length="0">
    <dxf>
      <font>
        <b val="0"/>
        <sz val="8"/>
        <name val="Times New Roman"/>
        <scheme val="none"/>
      </font>
      <numFmt numFmtId="30" formatCode="@"/>
      <alignment horizontal="center" vertical="top" wrapText="0" readingOrder="0"/>
      <border outline="0">
        <top style="thin">
          <color indexed="64"/>
        </top>
        <bottom style="thin">
          <color indexed="64"/>
        </bottom>
      </border>
    </dxf>
  </rfmt>
  <rfmt sheetId="1" sqref="O13" start="0" length="0">
    <dxf>
      <font>
        <b val="0"/>
        <sz val="8"/>
        <name val="Times New Roman"/>
        <scheme val="none"/>
      </font>
      <numFmt numFmtId="30" formatCode="@"/>
      <alignment horizontal="center" vertical="top" wrapText="0" readingOrder="0"/>
      <border outline="0">
        <top style="thin">
          <color indexed="64"/>
        </top>
        <bottom style="thin">
          <color indexed="64"/>
        </bottom>
      </border>
    </dxf>
  </rfmt>
  <rfmt sheetId="1" sqref="P13" start="0" length="0">
    <dxf>
      <font>
        <b val="0"/>
        <sz val="8"/>
        <name val="Times New Roman"/>
        <scheme val="none"/>
      </font>
      <numFmt numFmtId="30" formatCode="@"/>
      <alignment horizontal="center" vertical="top" wrapText="0" readingOrder="0"/>
      <border outline="0">
        <top style="thin">
          <color indexed="64"/>
        </top>
        <bottom style="thin">
          <color indexed="64"/>
        </bottom>
      </border>
    </dxf>
  </rfmt>
  <rfmt sheetId="1" sqref="Q13" start="0" length="0">
    <dxf>
      <font>
        <b val="0"/>
        <sz val="8"/>
        <name val="Times New Roman"/>
        <scheme val="none"/>
      </font>
      <numFmt numFmtId="30" formatCode="@"/>
      <alignment horizontal="center" vertical="top" wrapText="0" readingOrder="0"/>
      <border outline="0">
        <top style="thin">
          <color indexed="64"/>
        </top>
        <bottom style="thin">
          <color indexed="64"/>
        </bottom>
      </border>
    </dxf>
  </rfmt>
  <rfmt sheetId="1" sqref="R13" start="0" length="0">
    <dxf>
      <font>
        <b val="0"/>
        <sz val="8"/>
        <name val="Times New Roman"/>
        <scheme val="none"/>
      </font>
      <numFmt numFmtId="30" formatCode="@"/>
      <alignment horizontal="center" vertical="top" wrapText="0" readingOrder="0"/>
      <border outline="0">
        <top style="thin">
          <color indexed="64"/>
        </top>
        <bottom style="thin">
          <color indexed="64"/>
        </bottom>
      </border>
    </dxf>
  </rfmt>
  <rfmt sheetId="1" sqref="S13" start="0" length="0">
    <dxf>
      <font>
        <b val="0"/>
        <sz val="8"/>
        <name val="Times New Roman"/>
        <scheme val="none"/>
      </font>
      <numFmt numFmtId="30" formatCode="@"/>
      <alignment horizontal="center" vertical="top" wrapText="0" readingOrder="0"/>
      <border outline="0">
        <top style="thin">
          <color indexed="64"/>
        </top>
        <bottom style="thin">
          <color indexed="64"/>
        </bottom>
      </border>
    </dxf>
  </rfmt>
  <rfmt sheetId="1" sqref="T13" start="0" length="0">
    <dxf>
      <font>
        <b val="0"/>
        <sz val="8"/>
        <name val="Times New Roman"/>
        <scheme val="none"/>
      </font>
      <numFmt numFmtId="30" formatCode="@"/>
      <alignment horizontal="center" vertical="top" wrapText="0" readingOrder="0"/>
      <border outline="0">
        <top style="thin">
          <color indexed="64"/>
        </top>
        <bottom style="thin">
          <color indexed="64"/>
        </bottom>
      </border>
    </dxf>
  </rfmt>
  <rfmt sheetId="1" sqref="U13" start="0" length="0">
    <dxf>
      <font>
        <b val="0"/>
        <sz val="8"/>
        <name val="Times New Roman"/>
        <scheme val="none"/>
      </font>
      <numFmt numFmtId="30" formatCode="@"/>
      <alignment horizontal="center" vertical="top" wrapText="0" readingOrder="0"/>
      <border outline="0">
        <top style="thin">
          <color indexed="64"/>
        </top>
        <bottom style="thin">
          <color indexed="64"/>
        </bottom>
      </border>
    </dxf>
  </rfmt>
  <rfmt sheetId="1" sqref="V13" start="0" length="0">
    <dxf>
      <font>
        <b val="0"/>
        <sz val="8"/>
        <name val="Times New Roman"/>
        <scheme val="none"/>
      </font>
      <numFmt numFmtId="30" formatCode="@"/>
      <alignment horizontal="center" vertical="top" wrapText="0" readingOrder="0"/>
      <border outline="0">
        <top style="thin">
          <color indexed="64"/>
        </top>
        <bottom style="thin">
          <color indexed="64"/>
        </bottom>
      </border>
    </dxf>
  </rfmt>
  <rfmt sheetId="1" sqref="W13" start="0" length="0">
    <dxf>
      <font>
        <b val="0"/>
        <sz val="8"/>
        <name val="Times New Roman"/>
        <scheme val="none"/>
      </font>
      <numFmt numFmtId="30" formatCode="@"/>
      <alignment horizontal="center" vertical="top" wrapText="0" readingOrder="0"/>
      <border outline="0">
        <top style="thin">
          <color indexed="64"/>
        </top>
        <bottom style="thin">
          <color indexed="64"/>
        </bottom>
      </border>
    </dxf>
  </rfmt>
  <rfmt sheetId="1" sqref="X13" start="0" length="0">
    <dxf>
      <font>
        <b val="0"/>
        <sz val="8"/>
        <name val="Times New Roman"/>
        <scheme val="none"/>
      </font>
      <numFmt numFmtId="30" formatCode="@"/>
      <alignment horizontal="center" vertical="top" wrapText="0" readingOrder="0"/>
      <border outline="0">
        <top style="thin">
          <color indexed="64"/>
        </top>
        <bottom style="thin">
          <color indexed="64"/>
        </bottom>
      </border>
    </dxf>
  </rfmt>
  <rfmt sheetId="1" sqref="Y13" start="0" length="0">
    <dxf>
      <font>
        <b val="0"/>
        <sz val="8"/>
        <name val="Times New Roman"/>
        <scheme val="none"/>
      </font>
      <numFmt numFmtId="30" formatCode="@"/>
      <alignment horizontal="center" vertical="top" wrapText="0" readingOrder="0"/>
      <border outline="0">
        <top style="thin">
          <color indexed="64"/>
        </top>
        <bottom style="thin">
          <color indexed="64"/>
        </bottom>
      </border>
    </dxf>
  </rfmt>
  <rfmt sheetId="1" sqref="Z13" start="0" length="0">
    <dxf>
      <font>
        <b val="0"/>
        <sz val="8"/>
        <name val="Times New Roman"/>
        <scheme val="none"/>
      </font>
      <numFmt numFmtId="30" formatCode="@"/>
      <alignment horizontal="center" vertical="top" wrapText="0" readingOrder="0"/>
      <border outline="0">
        <top style="thin">
          <color indexed="64"/>
        </top>
        <bottom style="thin">
          <color indexed="64"/>
        </bottom>
      </border>
    </dxf>
  </rfmt>
  <rfmt sheetId="1" sqref="AA13" start="0" length="0">
    <dxf>
      <font>
        <b val="0"/>
        <sz val="8"/>
        <name val="Times New Roman"/>
        <scheme val="none"/>
      </font>
      <numFmt numFmtId="30" formatCode="@"/>
      <alignment horizontal="center" vertical="top" wrapText="0" readingOrder="0"/>
      <border outline="0">
        <top style="thin">
          <color indexed="64"/>
        </top>
        <bottom style="thin">
          <color indexed="64"/>
        </bottom>
      </border>
    </dxf>
  </rfmt>
  <rfmt sheetId="1" sqref="AB13" start="0" length="0">
    <dxf>
      <font>
        <b val="0"/>
        <sz val="8"/>
        <name val="Times New Roman"/>
        <scheme val="none"/>
      </font>
      <numFmt numFmtId="30" formatCode="@"/>
      <alignment horizontal="center" vertical="top" wrapText="0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13:XFD13">
    <dxf>
      <fill>
        <patternFill>
          <bgColor rgb="FF00B0F0"/>
        </patternFill>
      </fill>
    </dxf>
  </rfmt>
  <rfmt sheetId="1" sqref="A213:XFD213">
    <dxf>
      <fill>
        <patternFill>
          <bgColor rgb="FF00B0F0"/>
        </patternFill>
      </fill>
    </dxf>
  </rfmt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3" sId="1">
    <nc r="A215" t="inlineStr">
      <is>
        <t>Субвенции бюджетам муниципальных образований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(в соответствии с Законом края от 20 декабря 2012 года № 3-963), в рамках подпрограммы «Энергоэффективность и развитие энергетики»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    </is>
    </nc>
  </rcc>
  <rcc rId="514" sId="1">
    <oc r="M215" t="inlineStr">
      <is>
        <t>в ацк</t>
      </is>
    </oc>
    <nc r="M215"/>
  </rcc>
  <rcc rId="515" sId="1" numFmtId="4">
    <nc r="G215">
      <v>21681400</v>
    </nc>
  </rcc>
  <rcc rId="516" sId="1">
    <oc r="E215">
      <f>F215+G215+H215+I215</f>
    </oc>
    <nc r="E215">
      <f>F215+G215+H215+I215</f>
    </nc>
  </rcc>
  <rcc rId="517" sId="1">
    <nc r="L215" t="inlineStr">
      <is>
        <t>0340075770</t>
      </is>
    </nc>
  </rcc>
  <rcv guid="{F1EA1655-D6DE-4489-A709-6FDA0CED3DCA}" action="delete"/>
  <rdn rId="0" localSheetId="1" customView="1" name="Z_F1EA1655_D6DE_4489_A709_6FDA0CED3DCA_.wvu.PrintArea" hidden="1" oldHidden="1">
    <formula>'крайний вариант'!$A$1:$L$278</formula>
    <oldFormula>'крайний вариант'!$A$1:$L$278</oldFormula>
  </rdn>
  <rdn rId="0" localSheetId="1" customView="1" name="Z_F1EA1655_D6DE_4489_A709_6FDA0CED3DCA_.wvu.Rows" hidden="1" oldHidden="1">
    <formula>'крайний вариант'!$14:$31,'крайний вариант'!$37:$71,'крайний вариант'!$101:$108</formula>
    <oldFormula>'крайний вариант'!$14:$31,'крайний вариант'!$37:$71,'крайний вариант'!$101:$108</oldFormula>
  </rdn>
  <rdn rId="0" localSheetId="1" customView="1" name="Z_F1EA1655_D6DE_4489_A709_6FDA0CED3DCA_.wvu.FilterData" hidden="1" oldHidden="1">
    <formula>'крайний вариант'!$A$7:$M$146</formula>
    <oldFormula>'крайний вариант'!$A$7:$M$146</oldFormula>
  </rdn>
  <rcv guid="{F1EA1655-D6DE-4489-A709-6FDA0CED3DCA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6" sId="1" numFmtId="4">
    <nc r="G111">
      <v>658824.17000000004</v>
    </nc>
  </rcc>
  <rcv guid="{678A9D6A-CD2F-4FC5-ADAB-B9CA298D42A2}" action="delete"/>
  <rdn rId="0" localSheetId="1" customView="1" name="Z_678A9D6A_CD2F_4FC5_ADAB_B9CA298D42A2_.wvu.FilterData" hidden="1" oldHidden="1">
    <formula>'крайний вариант'!$A$7:$M$146</formula>
    <oldFormula>'крайний вариант'!$A$7:$M$146</oldFormula>
  </rdn>
  <rcv guid="{678A9D6A-CD2F-4FC5-ADAB-B9CA298D42A2}" action="add"/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D973A29-B18A-4300-8735-40F4D5040C33}" action="delete"/>
  <rdn rId="0" localSheetId="1" customView="1" name="Z_9D973A29_B18A_4300_8735_40F4D5040C33_.wvu.PrintArea" hidden="1" oldHidden="1">
    <formula>'крайний вариант'!$A$1:$K$278</formula>
    <oldFormula>'крайний вариант'!$A$1:$K$278</oldFormula>
  </rdn>
  <rdn rId="0" localSheetId="1" customView="1" name="Z_9D973A29_B18A_4300_8735_40F4D5040C33_.wvu.Rows" hidden="1" oldHidden="1">
    <formula>'крайний вариант'!$41:$71,'крайний вариант'!$86:$109,'крайний вариант'!$132:$139,'крайний вариант'!$141:$141,'крайний вариант'!$173:$176,'крайний вариант'!$221:$254</formula>
    <oldFormula>'крайний вариант'!$41:$71,'крайний вариант'!$86:$109,'крайний вариант'!$132:$139,'крайний вариант'!$141:$141,'крайний вариант'!$173:$176,'крайний вариант'!$221:$254</oldFormula>
  </rdn>
  <rdn rId="0" localSheetId="1" customView="1" name="Z_9D973A29_B18A_4300_8735_40F4D5040C33_.wvu.FilterData" hidden="1" oldHidden="1">
    <formula>'крайний вариант'!$A$7:$M$146</formula>
    <oldFormula>'крайний вариант'!$A$7:$M$146</oldFormula>
  </rdn>
  <rcv guid="{9D973A29-B18A-4300-8735-40F4D5040C33}" action="add"/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4" sId="1">
    <nc r="M215" t="inlineStr">
      <is>
        <t>в ацк</t>
      </is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40" start="0" length="2147483647">
    <dxf>
      <font>
        <color rgb="FFFF0000"/>
      </font>
    </dxf>
  </rfmt>
  <rfmt sheetId="1" sqref="A43" start="0" length="2147483647">
    <dxf>
      <font>
        <color rgb="FFFF0000"/>
      </font>
    </dxf>
  </rfmt>
  <rcv guid="{678A9D6A-CD2F-4FC5-ADAB-B9CA298D42A2}" action="delete"/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33" start="0" length="2147483647">
    <dxf>
      <font>
        <color rgb="FFFF0000"/>
      </font>
    </dxf>
  </rfmt>
  <rfmt sheetId="1" sqref="A35" start="0" length="2147483647">
    <dxf>
      <font>
        <color rgb="FFFF0000"/>
      </font>
    </dxf>
  </rfmt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5" sId="1">
    <oc r="A15" t="inlineStr">
      <is>
        <t>Индексация на 6,3% (МРОТ с 01.01.2023, Указы Президента, прочие)</t>
      </is>
    </oc>
    <nc r="A15" t="inlineStr">
      <is>
        <t>Индексация на 6,3% (МРОТ с 01.01.2023, Указы Президента с 01.01.2023, прочие с 01.07.2023)</t>
      </is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80:A81" start="0" length="2147483647">
    <dxf>
      <font>
        <color rgb="FFFF0000"/>
      </font>
    </dxf>
  </rfmt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84" start="0" length="2147483647">
    <dxf>
      <font>
        <color rgb="FFFF0000"/>
      </font>
    </dxf>
  </rfmt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85" start="0" length="2147483647">
    <dxf>
      <font>
        <color rgb="FFFF0000"/>
      </font>
    </dxf>
  </rfmt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6" sId="1" odxf="1" dxf="1">
    <oc r="A34" t="inlineStr">
      <is>
        <t>Индексация на 6,3% (МРОТ с 01.01.2023, Указы Президента, прочие)</t>
      </is>
    </oc>
    <nc r="A34" t="inlineStr">
      <is>
        <t>Индексация на 6,3% (МРОТ с 01.01.2023, Указы Президента с 01.01.2023, прочие с 01.07.2023)</t>
      </is>
    </nc>
    <odxf>
      <numFmt numFmtId="30" formatCode="@"/>
      <fill>
        <patternFill patternType="none">
          <bgColor indexed="65"/>
        </patternFill>
      </fill>
      <border outline="0">
        <left style="thin">
          <color indexed="64"/>
        </left>
      </border>
    </odxf>
    <ndxf>
      <numFmt numFmtId="0" formatCode="General"/>
      <fill>
        <patternFill patternType="solid">
          <bgColor theme="0"/>
        </patternFill>
      </fill>
      <border outline="0">
        <left style="medium">
          <color indexed="64"/>
        </left>
      </border>
    </ndxf>
  </rcc>
  <rcc rId="697" sId="1" odxf="1" dxf="1">
    <oc r="A42" t="inlineStr">
      <is>
        <t>Индексация на 6,3% (МРОТ с 01.01.2023, Указы Президента, прочие)</t>
      </is>
    </oc>
    <nc r="A42" t="inlineStr">
      <is>
        <t>Индексация на 6,3% (МРОТ с 01.01.2023, Указы Президента с 01.01.2023, прочие с 01.07.2023)</t>
      </is>
    </nc>
    <odxf>
      <numFmt numFmtId="30" formatCode="@"/>
      <fill>
        <patternFill patternType="none">
          <bgColor indexed="65"/>
        </patternFill>
      </fill>
      <border outline="0">
        <left style="thin">
          <color indexed="64"/>
        </left>
      </border>
    </odxf>
    <ndxf>
      <numFmt numFmtId="0" formatCode="General"/>
      <fill>
        <patternFill patternType="solid">
          <bgColor theme="0"/>
        </patternFill>
      </fill>
      <border outline="0">
        <left style="medium">
          <color indexed="64"/>
        </left>
      </border>
    </ndxf>
  </rcc>
  <rcc rId="698" sId="1">
    <oc r="A86" t="inlineStr">
      <is>
        <t>Индексация на 6,3% (МРОТ с 01.01.2023, Указы Президента, прочие)</t>
      </is>
    </oc>
    <nc r="A86" t="inlineStr">
      <is>
        <t>Индексация на 6,3% (МРОТ с 01.01.2023, Указы Президента с 01.01.2023, прочие с 01.07.2023)</t>
      </is>
    </nc>
  </rcc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9" sId="1" odxf="1" dxf="1">
    <oc r="A104" t="inlineStr">
      <is>
        <t>Индексация на 6,3% (МРОТ с 01.01.2023, Указы Президента, прочие)</t>
      </is>
    </oc>
    <nc r="A104" t="inlineStr">
      <is>
        <t>Индексация на 6,3% (МРОТ с 01.01.2023, Указы Президента с 01.01.2023, прочие с 01.07.2023)</t>
      </is>
    </nc>
    <odxf>
      <font>
        <sz val="13"/>
        <name val="Times New Roman"/>
        <scheme val="none"/>
      </font>
      <fill>
        <patternFill patternType="none">
          <bgColor indexed="65"/>
        </patternFill>
      </fill>
      <alignment horizontal="general" vertical="top" readingOrder="0"/>
    </odxf>
    <ndxf>
      <font>
        <sz val="12"/>
        <name val="Times New Roman"/>
        <scheme val="none"/>
      </font>
      <fill>
        <patternFill patternType="solid">
          <bgColor theme="0"/>
        </patternFill>
      </fill>
      <alignment horizontal="left" vertical="center" readingOrder="0"/>
    </ndxf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8" sId="1">
    <oc r="M112" t="inlineStr">
      <is>
        <t>в ацк</t>
      </is>
    </oc>
    <nc r="M112"/>
  </rcc>
  <rcc rId="439" sId="1">
    <oc r="M113" t="inlineStr">
      <is>
        <t>в ацк</t>
      </is>
    </oc>
    <nc r="M113"/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0" sId="1" odxf="1" s="1" dxf="1">
    <oc r="A124" t="inlineStr">
      <is>
        <t>Индексация на 6,3% (МРОТ с 01.01.2023, Указы Президента, прочие)</t>
      </is>
    </oc>
    <nc r="A124" t="inlineStr">
      <is>
        <t>Индексация на 6,3% (МРОТ с 01.01.2023, Указы Президента с 01.01.2023, прочие с 01.07.2023)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fill>
        <patternFill patternType="solid">
          <bgColor theme="0"/>
        </patternFill>
      </fill>
    </ndxf>
  </rcc>
  <rcv guid="{678A9D6A-CD2F-4FC5-ADAB-B9CA298D42A2}" action="delete"/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2" sId="1" odxf="1" dxf="1">
    <oc r="A132" t="inlineStr">
      <is>
        <t>Индексация на 6,3% (МРОТ с 01.01.2023, Указы Президента, прочие)</t>
      </is>
    </oc>
    <nc r="A132" t="inlineStr">
      <is>
        <t>Индексация на 6,3% (МРОТ с 01.01.2023, Указы Президента с 01.01.2023, прочие с 01.07.2023)</t>
      </is>
    </nc>
    <odxf>
      <alignment vertical="top" readingOrder="0"/>
    </odxf>
    <ndxf>
      <alignment vertical="center" readingOrder="0"/>
    </ndxf>
  </rcc>
  <rcc rId="703" sId="1" odxf="1" dxf="1">
    <oc r="A134" t="inlineStr">
      <is>
        <t>Индексация на 6,3% (МРОТ с 01.01.2023, Указы Президента, прочие)</t>
      </is>
    </oc>
    <nc r="A134" t="inlineStr">
      <is>
        <t>Индексация на 6,3% (МРОТ с 01.01.2023, Указы Президента с 01.01.2023, прочие с 01.07.2023)</t>
      </is>
    </nc>
    <odxf>
      <numFmt numFmtId="2" formatCode="0.00"/>
      <fill>
        <patternFill patternType="none">
          <bgColor indexed="65"/>
        </patternFill>
      </fill>
      <alignment horizontal="general" vertical="top" readingOrder="0"/>
    </odxf>
    <ndxf>
      <numFmt numFmtId="0" formatCode="General"/>
      <fill>
        <patternFill patternType="solid">
          <bgColor theme="0"/>
        </patternFill>
      </fill>
      <alignment horizontal="left" vertical="center" readingOrder="0"/>
    </ndxf>
  </rcc>
  <rcc rId="704" sId="1" odxf="1" dxf="1">
    <oc r="A141" t="inlineStr">
      <is>
        <t>Индексация на 6,3% (МРОТ с 01.01.2023, Указы Президента, прочие)</t>
      </is>
    </oc>
    <nc r="A141" t="inlineStr">
      <is>
        <t>Индексация на 6,3% (МРОТ с 01.01.2023, Указы Президента с 01.01.2023, прочие с 01.07.2023)</t>
      </is>
    </nc>
    <odxf>
      <fill>
        <patternFill patternType="none">
          <bgColor indexed="65"/>
        </patternFill>
      </fill>
      <alignment horizontal="general" vertical="top" readingOrder="0"/>
    </odxf>
    <ndxf>
      <fill>
        <patternFill patternType="solid">
          <bgColor theme="0"/>
        </patternFill>
      </fill>
      <alignment horizontal="left" vertical="center" readingOrder="0"/>
    </ndxf>
  </rcc>
  <rcc rId="705" sId="1" odxf="1" dxf="1">
    <oc r="A153" t="inlineStr">
      <is>
        <t>Индексация на 6,3% (МРОТ с 01.01.2023, Указы Президента, прочие)</t>
      </is>
    </oc>
    <nc r="A153" t="inlineStr">
      <is>
        <t>Индексация на 6,3% (МРОТ с 01.01.2023, Указы Президента с 01.01.2023, прочие с 01.07.2023)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06" sId="1" odxf="1" dxf="1">
    <oc r="A160" t="inlineStr">
      <is>
        <t>Индексация на 6,3% (МРОТ с 01.01.2023, Указы Президента, прочие)</t>
      </is>
    </oc>
    <nc r="A160" t="inlineStr">
      <is>
        <t>Индексация на 6,3% (МРОТ с 01.01.2023, Указы Президента с 01.01.2023, прочие с 01.07.2023)</t>
      </is>
    </nc>
    <odxf>
      <fill>
        <patternFill patternType="none">
          <bgColor indexed="65"/>
        </patternFill>
      </fill>
      <alignment vertical="top" shrinkToFit="1" readingOrder="0"/>
    </odxf>
    <ndxf>
      <fill>
        <patternFill patternType="solid">
          <bgColor theme="0"/>
        </patternFill>
      </fill>
      <alignment vertical="center" shrinkToFit="0" readingOrder="0"/>
    </ndxf>
  </rcc>
  <rcc rId="707" sId="1" odxf="1" dxf="1">
    <oc r="A171" t="inlineStr">
      <is>
        <t>Индексация на 6,3% (МРОТ с 01.01.2023, Указы Президента, прочие)</t>
      </is>
    </oc>
    <nc r="A171" t="inlineStr">
      <is>
        <t>Индексация на 6,3% (МРОТ с 01.01.2023, Указы Президента с 01.01.2023, прочие с 01.07.2023)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08" sId="1" odxf="1" dxf="1">
    <oc r="A175" t="inlineStr">
      <is>
        <t>Индексация на 6,3% (МРОТ с 01.01.2023, Указы Президента, прочие)</t>
      </is>
    </oc>
    <nc r="A175" t="inlineStr">
      <is>
        <t>Индексация на 6,3% (МРОТ с 01.01.2023, Указы Президента с 01.01.2023, прочие с 01.07.2023)</t>
      </is>
    </nc>
    <odxf>
      <fill>
        <patternFill patternType="none">
          <bgColor indexed="65"/>
        </patternFill>
      </fill>
      <alignment horizontal="general" vertical="top" readingOrder="0"/>
    </odxf>
    <ndxf>
      <fill>
        <patternFill patternType="solid">
          <bgColor theme="0"/>
        </patternFill>
      </fill>
      <alignment horizontal="left" vertical="center" readingOrder="0"/>
    </ndxf>
  </rcc>
  <rcc rId="709" sId="1" odxf="1" dxf="1">
    <oc r="A193" t="inlineStr">
      <is>
        <t>Индексация на 6,3% (МРОТ с 01.01.2023, Указы Президента, прочие)</t>
      </is>
    </oc>
    <nc r="A193" t="inlineStr">
      <is>
        <t>Индексация на 6,3% (МРОТ с 01.01.2023, Указы Президента с 01.01.2023, прочие с 01.07.2023)</t>
      </is>
    </nc>
    <odxf>
      <numFmt numFmtId="166" formatCode="?"/>
      <fill>
        <patternFill patternType="none">
          <bgColor indexed="65"/>
        </patternFill>
      </fill>
    </odxf>
    <ndxf>
      <numFmt numFmtId="0" formatCode="General"/>
      <fill>
        <patternFill patternType="solid">
          <bgColor theme="0"/>
        </patternFill>
      </fill>
    </ndxf>
  </rcc>
  <rcc rId="710" sId="1" odxf="1" dxf="1">
    <oc r="A203" t="inlineStr">
      <is>
        <t>Индексация на 6,3% (МРОТ с 01.01.2023, Указы Президента, прочие)</t>
      </is>
    </oc>
    <nc r="A203" t="inlineStr">
      <is>
        <t>Индексация на 6,3% (МРОТ с 01.01.2023, Указы Президента с 01.01.2023, прочие с 01.07.2023)</t>
      </is>
    </nc>
    <odxf>
      <fill>
        <patternFill patternType="none">
          <bgColor indexed="65"/>
        </patternFill>
      </fill>
      <alignment vertical="top" readingOrder="0"/>
    </odxf>
    <ndxf>
      <fill>
        <patternFill patternType="solid">
          <bgColor theme="0"/>
        </patternFill>
      </fill>
      <alignment vertical="center" readingOrder="0"/>
    </ndxf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</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3" sId="1" odxf="1" dxf="1" numFmtId="4">
    <nc r="F104">
      <v>608700</v>
    </nc>
    <odxf>
      <font>
        <sz val="12"/>
        <name val="Times New Roman"/>
        <scheme val="none"/>
      </font>
      <alignment shrinkToFit="1" readingOrder="0"/>
    </odxf>
    <ndxf>
      <font>
        <sz val="12"/>
        <name val="Times New Roman"/>
        <scheme val="none"/>
      </font>
      <alignment shrinkToFit="0" readingOrder="0"/>
    </ndxf>
  </rcc>
  <rcc rId="714" sId="1" numFmtId="4">
    <oc r="F103">
      <v>608700</v>
    </oc>
    <nc r="F103">
      <v>8803198</v>
    </nc>
  </rcc>
  <rcc rId="715" sId="1" numFmtId="4">
    <oc r="F102">
      <v>8803198</v>
    </oc>
    <nc r="F102">
      <v>8779150</v>
    </nc>
  </rcc>
  <rcc rId="716" sId="1" numFmtId="4">
    <oc r="F101">
      <v>8779150</v>
    </oc>
    <nc r="F101">
      <v>5000000</v>
    </nc>
  </rcc>
  <rcc rId="717" sId="1" numFmtId="4">
    <oc r="F100">
      <v>5000000</v>
    </oc>
    <nc r="F100">
      <v>1600000</v>
    </nc>
  </rcc>
  <rcc rId="718" sId="1" numFmtId="4">
    <oc r="F99">
      <v>1600000</v>
    </oc>
    <nc r="F99">
      <v>-1600000</v>
    </nc>
  </rcc>
  <rcc rId="719" sId="1" numFmtId="4">
    <oc r="F98">
      <v>-1600000</v>
    </oc>
    <nc r="F98">
      <v>4000000</v>
    </nc>
  </rcc>
  <rcc rId="720" sId="1" numFmtId="4">
    <oc r="F97">
      <v>4000000</v>
    </oc>
    <nc r="F97">
      <v>-9000000</v>
    </nc>
  </rcc>
  <rcc rId="721" sId="1" odxf="1" dxf="1" numFmtId="4">
    <oc r="F96">
      <v>-9000000</v>
    </oc>
    <nc r="F96">
      <v>2199247</v>
    </nc>
    <odxf>
      <alignment shrinkToFit="0" readingOrder="0"/>
    </odxf>
    <ndxf>
      <alignment shrinkToFit="1" readingOrder="0"/>
    </ndxf>
  </rcc>
  <rcc rId="722" sId="1" odxf="1" dxf="1" numFmtId="4">
    <oc r="F95">
      <v>2199247</v>
    </oc>
    <nc r="F95">
      <v>450000</v>
    </nc>
    <odxf>
      <alignment wrapText="1" shrinkToFit="1" readingOrder="0"/>
    </odxf>
    <ndxf>
      <alignment wrapText="0" shrinkToFit="0" readingOrder="0"/>
    </ndxf>
  </rcc>
  <rcc rId="723" sId="1" numFmtId="4">
    <oc r="F94">
      <v>450000</v>
    </oc>
    <nc r="F94">
      <v>-2649247</v>
    </nc>
  </rcc>
  <rcc rId="724" sId="1" numFmtId="4">
    <oc r="F93">
      <v>-2649247</v>
    </oc>
    <nc r="F93"/>
  </rcc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вариант'!$105:$118</formula>
    <oldFormula>'крайний вариант'!$16:$31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7" sId="1">
    <oc r="A122" t="inlineStr">
      <is>
        <t>Обеспечение деятельности (оказание услуг) подведомственных учреждений, МБКДУ "Туруханский РДК", (справка № 019 от 19.05.2023)</t>
      </is>
    </oc>
    <nc r="A122" t="inlineStr">
      <is>
        <t>Обеспечение деятельности (оказание услуг) подведомственных учреждений, МБКДУ "Туруханский РДК"</t>
      </is>
    </nc>
  </rcc>
  <rcc rId="728" sId="1">
    <oc r="A123" t="inlineStr">
      <is>
        <t>Обеспечение деятельности (оказание услуг) подведомственных учреждений, МКУК "Библиотека г. Игарки", (справка № 019 от 19.05.2023)</t>
      </is>
    </oc>
    <nc r="A123" t="inlineStr">
      <is>
        <t>Обеспечение деятельности (оказание услуг) подведомственных учреждений, МКУК "Библиотека г. Игарки"</t>
      </is>
    </nc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23" start="0" length="2147483647">
    <dxf>
      <font>
        <color rgb="FFFF0000"/>
      </font>
    </dxf>
  </rfmt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вариант'!$105:$118</formula>
    <oldFormula>'крайний вариант'!$16:$31,'крайний вариант'!$105:$118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вариант'!$105:$118</formula>
    <oldFormula>'крайний вариант'!$16:$31,'крайний вариант'!$105:$118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вариант'!$105:$118</formula>
    <oldFormula>'крайний вариант'!$16:$31,'крайний вариант'!$105:$118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11" start="0" length="0">
    <dxf>
      <font>
        <sz val="10"/>
        <name val="Times New Roman"/>
        <scheme val="none"/>
      </font>
    </dxf>
  </rfmt>
  <rcc rId="440" sId="1">
    <nc r="A111" t="inlineStr">
      <is>
        <t xml:space="preserve">Расходы на осуществление (возмещение) затрат, возникающих при реализации мероприятий на организацию туристско-рекреационных зон </t>
      </is>
    </nc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вариант'!$105:$118</formula>
    <oldFormula>'крайний вариант'!$16:$31,'крайний вариант'!$105:$118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вариант'!$105:$118</formula>
    <oldFormula>'крайний вариант'!$16:$31,'крайний вариант'!$105:$118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вариант'!$105:$118</formula>
    <oldFormula>'крайний вариант'!$16:$31,'крайний вариант'!$36:$36,'крайний вариант'!$105:$118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вариант'!$105:$118</formula>
    <oldFormula>'крайний вариант'!$16:$31,'крайний вариант'!$36:$36,'крайний вариант'!$44:$74,'крайний вариант'!$105:$118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вариант'!$105:$118</formula>
    <oldFormula>'крайний вариант'!$16:$31,'крайний вариант'!$36:$36,'крайний вариант'!$44:$74,'крайний вариант'!$105:$118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</formula>
    <oldFormula>'крайний вариант'!$16:$31,'крайний вариант'!$36:$36,'крайний вариант'!$44:$74,'крайний вариант'!$105:$118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</formula>
    <oldFormula>'крайний вариант'!$16:$31,'крайний вариант'!$36:$36,'крайний вариант'!$44:$74,'крайний вариант'!$87:$91,'крайний вариант'!$105:$118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93:A104" start="0" length="2147483647">
    <dxf>
      <font>
        <sz val="12"/>
      </font>
    </dxf>
  </rfmt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</formula>
    <oldFormula>'крайний вариант'!$16:$31,'крайний вариант'!$36:$36,'крайний вариант'!$44:$74,'крайний вариант'!$87:$91,'крайний вариант'!$105:$118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1" sId="1">
    <oc r="A93" t="inlineStr">
      <is>
        <t>Расходы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(в соответствии с Законом края от 20 декабря 2012 года № 3-963), в рамках подпрограммы «Энергоэффективность и развитие энергетики»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    </is>
    </oc>
    <nc r="A93" t="inlineStr">
      <is>
        <t>Расходы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(в соответствии с Законом края от 20 декабря 2012 года № 3-963), в рамках подпрограммы "Энергоэффективность и развитие энергетики"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1" sId="1">
    <oc r="A111" t="inlineStr">
      <is>
        <t xml:space="preserve">Расходы на осуществление (возмещение) затрат, возникающих при реализации мероприятий на организацию туристско-рекреационных зон </t>
      </is>
    </oc>
    <nc r="A111" t="inlineStr">
      <is>
        <t>Расходы на осуществление (возмещение) затрат, возникающих при реализации мероприятий на организацию туристско-рекреационных зон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    </is>
    </nc>
  </rcc>
  <rfmt sheetId="1" sqref="A111" start="0" length="2147483647">
    <dxf>
      <font>
        <sz val="12"/>
      </font>
    </dxf>
  </rfmt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</formula>
    <oldFormula>'крайний вариант'!$16:$31,'крайний вариант'!$36:$36,'крайний вариант'!$44:$74,'крайний вариант'!$87:$91,'крайний вариант'!$105:$118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</formula>
    <oldFormula>'крайний вариант'!$16:$31,'крайний вариант'!$36:$36,'крайний вариант'!$44:$74,'крайний вариант'!$87:$91,'крайний вариант'!$105:$118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</formula>
    <oldFormula>'крайний вариант'!$16:$31,'крайний вариант'!$36:$36,'крайний вариант'!$44:$74,'крайний вариант'!$87:$91,'крайний вариант'!$105:$118,'крайний вариант'!$125:$130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2" sId="1">
    <oc r="A111" t="inlineStr">
      <is>
        <t>Расходы на осуществление (возмещение) затрат, возникающих при реализации мероприятий на организацию туристско-рекреационных зон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    </is>
    </oc>
    <nc r="A111" t="inlineStr">
      <is>
        <t xml:space="preserve">Расходы на осуществление (возмещение) затрат, возникающих при реализации мероприятий на организацию туристско-рекреационных зон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 </t>
      </is>
    </nc>
  </rcc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201">
    <dxf>
      <numFmt numFmtId="4" formatCode="#,##0.00"/>
    </dxf>
  </rfmt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4" sId="1">
    <oc r="F158">
      <f>SUM(F159:F163)</f>
    </oc>
    <nc r="F158">
      <f>SUM(F159:F163)</f>
    </nc>
  </rcc>
  <rm rId="775" sheetId="1" source="F161" destination="F160" sourceSheetId="1">
    <undo index="0" exp="ref" v="1" dr="F160" r="E160" sId="1"/>
    <rfmt sheetId="1" sqref="F160" start="0" length="0">
      <dxf>
        <font>
          <sz val="12"/>
          <color auto="1"/>
          <name val="Times New Roman"/>
          <scheme val="none"/>
        </font>
        <numFmt numFmtId="4" formatCode="#,##0.00"/>
        <alignment horizontal="center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776" sId="1">
    <oc r="E160">
      <f>#REF!+G160</f>
    </oc>
    <nc r="E160">
      <f>F160</f>
    </nc>
  </rcc>
  <rcc rId="777" sId="1">
    <oc r="E161">
      <f>F160+G161</f>
    </oc>
    <nc r="E161">
      <f>F161</f>
    </nc>
  </rcc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2" sId="1">
    <nc r="M79" t="inlineStr">
      <is>
        <t>в ацк</t>
      </is>
    </nc>
  </rcc>
  <rcc rId="783" sId="1">
    <nc r="M80" t="inlineStr">
      <is>
        <t>в ацк</t>
      </is>
    </nc>
  </rcc>
  <rcc rId="784" sId="1">
    <nc r="M81" t="inlineStr">
      <is>
        <t>в ацк</t>
      </is>
    </nc>
  </rcc>
  <rcc rId="785" sId="1">
    <nc r="M82" t="inlineStr">
      <is>
        <t>в ацк</t>
      </is>
    </nc>
  </rcc>
  <rcc rId="786" sId="1">
    <nc r="M83" t="inlineStr">
      <is>
        <t>в ацк</t>
      </is>
    </nc>
  </rcc>
  <rcc rId="787" sId="1">
    <nc r="M84" t="inlineStr">
      <is>
        <t>в ацк</t>
      </is>
    </nc>
  </rcc>
  <rcc rId="788" sId="1">
    <nc r="M85" t="inlineStr">
      <is>
        <t>в ацк</t>
      </is>
    </nc>
  </rcc>
  <rcc rId="789" sId="1">
    <nc r="M86" t="inlineStr">
      <is>
        <t>в ацк</t>
      </is>
    </nc>
  </rcc>
  <rcc rId="790" sId="1" odxf="1" dxf="1">
    <nc r="L79" t="inlineStr">
      <is>
        <t>0910081510</t>
      </is>
    </nc>
    <odxf>
      <font>
        <b/>
        <sz val="12"/>
        <name val="Times New Roman"/>
        <scheme val="none"/>
      </font>
      <numFmt numFmtId="0" formatCode="General"/>
      <border outline="0">
        <left/>
        <right style="medium">
          <color indexed="64"/>
        </right>
      </border>
    </odxf>
    <ndxf>
      <font>
        <b val="0"/>
        <sz val="12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</border>
    </ndxf>
  </rcc>
  <rcc rId="791" sId="1" odxf="1" dxf="1">
    <nc r="L80" t="inlineStr">
      <is>
        <t>1110081650</t>
      </is>
    </nc>
    <odxf>
      <font>
        <b/>
        <sz val="12"/>
        <name val="Times New Roman"/>
        <scheme val="none"/>
      </font>
      <numFmt numFmtId="0" formatCode="General"/>
      <border outline="0">
        <left/>
        <right style="medium">
          <color indexed="64"/>
        </right>
      </border>
    </odxf>
    <ndxf>
      <font>
        <b val="0"/>
        <sz val="12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</border>
    </ndxf>
  </rcc>
  <rcc rId="792" sId="1" xfDxf="1" dxf="1">
    <nc r="L81">
      <v>1110081650</v>
    </nc>
    <ndxf>
      <font>
        <b/>
        <sz val="12"/>
        <name val="Times New Roman"/>
        <scheme val="none"/>
      </font>
      <alignment horizontal="center" vertical="center" wrapText="1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793" sId="1" odxf="1" dxf="1">
    <nc r="L82" t="inlineStr">
      <is>
        <t>1140080460</t>
      </is>
    </nc>
    <odxf>
      <font>
        <b/>
        <sz val="12"/>
        <name val="Times New Roman"/>
        <scheme val="none"/>
      </font>
      <numFmt numFmtId="0" formatCode="General"/>
      <border outline="0">
        <left/>
        <right style="medium">
          <color indexed="64"/>
        </right>
      </border>
    </odxf>
    <ndxf>
      <font>
        <b val="0"/>
        <sz val="12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</border>
    </ndxf>
  </rcc>
  <rcc rId="794" sId="1" odxf="1" dxf="1">
    <nc r="L83" t="inlineStr">
      <is>
        <t>1110081620</t>
      </is>
    </nc>
    <odxf>
      <font>
        <b/>
        <sz val="12"/>
        <name val="Times New Roman"/>
        <scheme val="none"/>
      </font>
      <numFmt numFmtId="0" formatCode="General"/>
      <border outline="0">
        <left/>
        <right style="medium">
          <color indexed="64"/>
        </right>
      </border>
    </odxf>
    <ndxf>
      <font>
        <b val="0"/>
        <sz val="12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</border>
    </ndxf>
  </rcc>
  <rcc rId="795" sId="1" odxf="1" dxf="1">
    <nc r="L85" t="inlineStr">
      <is>
        <t>1110081650</t>
      </is>
    </nc>
    <odxf>
      <font>
        <b/>
        <sz val="12"/>
        <name val="Times New Roman"/>
        <scheme val="none"/>
      </font>
      <numFmt numFmtId="0" formatCode="General"/>
      <border outline="0">
        <left/>
        <right style="medium">
          <color indexed="64"/>
        </right>
      </border>
    </odxf>
    <ndxf>
      <font>
        <b val="0"/>
        <sz val="12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</border>
    </ndxf>
  </rcc>
  <rcc rId="796" sId="1" odxf="1" dxf="1">
    <nc r="L84" t="inlineStr">
      <is>
        <t>1110081650</t>
      </is>
    </nc>
    <odxf>
      <font>
        <b/>
        <sz val="12"/>
        <name val="Times New Roman"/>
        <scheme val="none"/>
      </font>
      <numFmt numFmtId="0" formatCode="General"/>
      <border outline="0">
        <left/>
        <right style="medium">
          <color indexed="64"/>
        </right>
      </border>
    </odxf>
    <ndxf>
      <font>
        <b val="0"/>
        <sz val="12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</border>
    </ndxf>
  </rcc>
  <rcc rId="797" sId="1" odxf="1" dxf="1">
    <nc r="L86" t="inlineStr">
      <is>
        <t>1140080460</t>
      </is>
    </nc>
    <odxf>
      <font>
        <b/>
        <sz val="12"/>
        <name val="Times New Roman"/>
        <scheme val="none"/>
      </font>
      <numFmt numFmtId="0" formatCode="General"/>
      <border outline="0">
        <left/>
        <right style="medium">
          <color indexed="64"/>
        </right>
      </border>
    </odxf>
    <ndxf>
      <font>
        <b val="0"/>
        <sz val="12"/>
        <name val="Times New Roman"/>
        <scheme val="none"/>
      </font>
      <numFmt numFmtId="30" formatCode="@"/>
      <border outline="0">
        <left style="thin">
          <color indexed="64"/>
        </left>
        <right style="thin">
          <color indexed="64"/>
        </right>
      </border>
    </ndxf>
  </rcc>
  <rfmt sheetId="1" sqref="L79:L86" start="0" length="2147483647">
    <dxf>
      <font>
        <b/>
      </font>
    </dxf>
  </rfmt>
  <rdn rId="0" localSheetId="1" customView="1" name="Z_628CE822_C2EF_47B9_A88D_DD60521BD79B_.wvu.Rows" hidden="1" oldHidden="1">
    <oldFormula>'крайний вариант'!$19:$31,'крайний вариант'!$41:$74,'крайний вариант'!#REF!,'крайний вариант'!$96:$118,'крайний вариант'!$127:$130,'крайний вариант'!$140:$150,'крайний вариант'!$155:$157,'крайний вариант'!$162:$166,'крайний вариант'!$171:$172,'крайний вариант'!$183:$191,'крайний вариант'!$196:$199,'крайний вариант'!$204:$210,'крайний вариант'!$228:$270</oldFormula>
  </rdn>
  <rcv guid="{628CE822-C2EF-47B9-A88D-DD60521BD79B}" action="delete"/>
  <rdn rId="0" localSheetId="1" customView="1" name="Z_628CE822_C2EF_47B9_A88D_DD60521BD79B_.wvu.FilterData" hidden="1" oldHidden="1">
    <formula>'крайний вариант'!$A$7:$M$155</formula>
    <oldFormula>'крайний вариант'!$A$7:$M$155</oldFormula>
  </rdn>
  <rcv guid="{628CE822-C2EF-47B9-A88D-DD60521BD79B}" action="add"/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0" sId="1" xfDxf="1" dxf="1">
    <nc r="L104" t="inlineStr">
      <is>
        <t>0380080460</t>
      </is>
    </nc>
    <ndxf>
      <font>
        <b/>
        <sz val="12"/>
        <name val="Times New Roman"/>
        <family val="1"/>
        <charset val="204"/>
      </font>
      <numFmt numFmtId="30" formatCode="@"/>
      <fill>
        <patternFill patternType="solid">
          <bgColor theme="0"/>
        </patternFill>
      </fill>
      <alignment horizontal="center" vertical="center" wrapText="1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01" sId="1">
    <nc r="M104" t="inlineStr">
      <is>
        <t>в ацк</t>
      </is>
    </nc>
  </rcc>
  <rcc rId="802" sId="1" xfDxf="1" dxf="1">
    <nc r="L94" t="inlineStr">
      <is>
        <t>0340083560</t>
      </is>
    </nc>
    <ndxf>
      <font>
        <b/>
        <sz val="12"/>
        <name val="Times New Roman"/>
        <family val="1"/>
        <charset val="204"/>
      </font>
      <numFmt numFmtId="30" formatCode="@"/>
      <alignment horizontal="center" vertical="center" wrapText="1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03" sId="1">
    <nc r="M94" t="inlineStr">
      <is>
        <t>в ацк</t>
      </is>
    </nc>
  </rcc>
  <rcc rId="804" sId="1" xfDxf="1" dxf="1">
    <nc r="L95" t="inlineStr">
      <is>
        <t>0380080460</t>
      </is>
    </nc>
    <ndxf>
      <font>
        <b/>
        <sz val="12"/>
        <name val="Times New Roman"/>
        <family val="1"/>
        <charset val="204"/>
      </font>
      <numFmt numFmtId="30" formatCode="@"/>
      <alignment horizontal="center" vertical="center" wrapText="1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05" sId="1">
    <nc r="M95" t="inlineStr">
      <is>
        <t>в ацк</t>
      </is>
    </nc>
  </rcc>
  <rcc rId="806" sId="1" xfDxf="1" dxf="1">
    <nc r="L96" t="inlineStr">
      <is>
        <t>0110080610</t>
      </is>
    </nc>
    <ndxf>
      <font>
        <b/>
        <sz val="12"/>
        <name val="Times New Roman"/>
        <family val="1"/>
        <charset val="204"/>
      </font>
      <numFmt numFmtId="30" formatCode="@"/>
      <fill>
        <patternFill patternType="solid">
          <bgColor theme="0"/>
        </patternFill>
      </fill>
      <alignment horizontal="center" vertical="center" wrapText="1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07" sId="1">
    <nc r="M96" t="inlineStr">
      <is>
        <t>в ацк</t>
      </is>
    </nc>
  </rcc>
  <rcc rId="808" sId="1" xfDxf="1" dxf="1">
    <nc r="L97" t="inlineStr">
      <is>
        <t>0380084580</t>
      </is>
    </nc>
    <ndxf>
      <font>
        <b/>
        <sz val="12"/>
        <name val="Times New Roman"/>
        <family val="1"/>
        <charset val="204"/>
      </font>
      <numFmt numFmtId="30" formatCode="@"/>
      <fill>
        <patternFill patternType="solid">
          <bgColor theme="0"/>
        </patternFill>
      </fill>
      <alignment horizontal="center" vertical="center" wrapText="1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09" sId="1">
    <nc r="M97" t="inlineStr">
      <is>
        <t>в ацк</t>
      </is>
    </nc>
  </rcc>
  <rcc rId="810" sId="1" xfDxf="1" dxf="1">
    <nc r="L98" t="inlineStr">
      <is>
        <t>0380084580</t>
      </is>
    </nc>
    <ndxf>
      <font>
        <b/>
        <sz val="12"/>
        <name val="Times New Roman"/>
        <family val="1"/>
        <charset val="204"/>
      </font>
      <numFmt numFmtId="30" formatCode="@"/>
      <fill>
        <patternFill patternType="solid">
          <bgColor theme="0"/>
        </patternFill>
      </fill>
      <alignment horizontal="center" vertical="center" wrapText="1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11" sId="1">
    <nc r="M98" t="inlineStr">
      <is>
        <t>в ацк</t>
      </is>
    </nc>
  </rcc>
  <rcc rId="812" sId="1" xfDxf="1" dxf="1">
    <nc r="L99" t="inlineStr">
      <is>
        <t>0340083650</t>
      </is>
    </nc>
    <ndxf>
      <font>
        <b/>
        <sz val="12"/>
        <name val="Times New Roman"/>
        <family val="1"/>
        <charset val="204"/>
      </font>
      <numFmt numFmtId="30" formatCode="@"/>
      <fill>
        <patternFill patternType="solid">
          <bgColor theme="0"/>
        </patternFill>
      </fill>
      <alignment horizontal="center" vertical="center" wrapText="1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13" sId="1">
    <nc r="M99" t="inlineStr">
      <is>
        <t>в ацк</t>
      </is>
    </nc>
  </rcc>
  <rcc rId="814" sId="1" xfDxf="1" dxf="1">
    <nc r="L100" t="inlineStr">
      <is>
        <t>0340084540</t>
      </is>
    </nc>
    <ndxf>
      <font>
        <b/>
        <sz val="12"/>
        <name val="Times New Roman"/>
        <family val="1"/>
        <charset val="204"/>
      </font>
      <numFmt numFmtId="30" formatCode="@"/>
      <fill>
        <patternFill patternType="solid">
          <bgColor theme="0"/>
        </patternFill>
      </fill>
      <alignment horizontal="center" vertical="center" wrapText="1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15" sId="1">
    <nc r="M100" t="inlineStr">
      <is>
        <t>в ацк</t>
      </is>
    </nc>
  </rcc>
  <rcc rId="816" sId="1">
    <nc r="L101" t="inlineStr">
      <is>
        <t>0510084900</t>
      </is>
    </nc>
  </rcc>
  <rcc rId="817" sId="1">
    <nc r="M101" t="inlineStr">
      <is>
        <t>в ацк</t>
      </is>
    </nc>
  </rcc>
  <rcc rId="818" sId="1" xfDxf="1" dxf="1">
    <nc r="L102" t="inlineStr">
      <is>
        <t>0110080610</t>
      </is>
    </nc>
    <ndxf>
      <font>
        <b/>
        <sz val="12"/>
        <name val="Times New Roman"/>
        <family val="1"/>
        <charset val="204"/>
      </font>
      <numFmt numFmtId="30" formatCode="@"/>
      <fill>
        <patternFill patternType="solid">
          <bgColor theme="0"/>
        </patternFill>
      </fill>
      <alignment horizontal="center" vertical="center" wrapText="1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19" sId="1">
    <nc r="M102" t="inlineStr">
      <is>
        <t>в ацк</t>
      </is>
    </nc>
  </rcc>
  <rcc rId="820" sId="1" xfDxf="1" dxf="1">
    <nc r="L103" t="inlineStr">
      <is>
        <t>0110080610</t>
      </is>
    </nc>
    <ndxf>
      <font>
        <b/>
        <sz val="12"/>
        <name val="Times New Roman"/>
        <family val="1"/>
        <charset val="204"/>
      </font>
      <numFmt numFmtId="30" formatCode="@"/>
      <fill>
        <patternFill patternType="solid">
          <bgColor theme="0"/>
        </patternFill>
      </fill>
      <alignment horizontal="center" vertical="center" wrapText="1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21" sId="1">
    <nc r="M103" t="inlineStr">
      <is>
        <t>в ацк</t>
      </is>
    </nc>
  </rcc>
  <rcc rId="822" sId="1">
    <nc r="L159" t="inlineStr">
      <is>
        <t>0910084620</t>
      </is>
    </nc>
  </rcc>
  <rcc rId="823" sId="1">
    <nc r="M159" t="inlineStr">
      <is>
        <t>в ацк</t>
      </is>
    </nc>
  </rcc>
  <rcv guid="{F1EA1655-D6DE-4489-A709-6FDA0CED3DCA}" action="delete"/>
  <rdn rId="0" localSheetId="1" customView="1" name="Z_F1EA1655_D6DE_4489_A709_6FDA0CED3DCA_.wvu.PrintArea" hidden="1" oldHidden="1">
    <formula>'крайний вариант'!$A$1:$L$293</formula>
    <oldFormula>'крайний вариант'!$A$1:$L$293</oldFormula>
  </rdn>
  <rdn rId="0" localSheetId="1" customView="1" name="Z_F1EA1655_D6DE_4489_A709_6FDA0CED3DCA_.wvu.Rows" hidden="1" oldHidden="1">
    <formula>'крайний вариант'!$14:$31,'крайний вариант'!$40:$74,'крайний вариант'!$110:$117</formula>
    <oldFormula>'крайний вариант'!$14:$31,'крайний вариант'!$40:$74,'крайний вариант'!$110:$117</oldFormula>
  </rdn>
  <rdn rId="0" localSheetId="1" customView="1" name="Z_F1EA1655_D6DE_4489_A709_6FDA0CED3DCA_.wvu.FilterData" hidden="1" oldHidden="1">
    <formula>'крайний вариант'!$A$7:$M$155</formula>
    <oldFormula>'крайний вариант'!$A$7:$M$155</oldFormula>
  </rdn>
  <rcv guid="{F1EA1655-D6DE-4489-A709-6FDA0CED3DCA}" action="add"/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7" sId="1">
    <nc r="L38" t="inlineStr">
      <is>
        <t>1240080460</t>
      </is>
    </nc>
  </rcc>
  <rcc rId="828" sId="1">
    <nc r="M38" t="inlineStr">
      <is>
        <t>в ацк</t>
      </is>
    </nc>
  </rcc>
  <rcc rId="829" sId="1">
    <nc r="L39" t="inlineStr">
      <is>
        <t>0210084910</t>
      </is>
    </nc>
  </rcc>
  <rcc rId="830" sId="1">
    <nc r="M39" t="inlineStr">
      <is>
        <t>в ацк</t>
      </is>
    </nc>
  </rcc>
  <rcc rId="831" sId="1">
    <nc r="L40" t="inlineStr">
      <is>
        <t>8410080300</t>
      </is>
    </nc>
  </rcc>
  <rcc rId="832" sId="1">
    <nc r="M40" t="inlineStr">
      <is>
        <t>в ацк</t>
      </is>
    </nc>
  </rcc>
  <rcc rId="833" sId="1">
    <nc r="L41" t="inlineStr">
      <is>
        <t>1310083980</t>
      </is>
    </nc>
  </rcc>
  <rcc rId="834" sId="1">
    <nc r="M41" t="inlineStr">
      <is>
        <t>в ацк</t>
      </is>
    </nc>
  </rcc>
  <rfmt sheetId="1" sqref="L38:M41" start="0" length="2147483647">
    <dxf>
      <font>
        <sz val="12"/>
      </font>
    </dxf>
  </rfmt>
  <rfmt sheetId="1" sqref="L38:M41" start="0" length="2147483647">
    <dxf>
      <font>
        <b val="0"/>
      </font>
    </dxf>
  </rfmt>
  <rfmt sheetId="1" sqref="L38:M41" start="0" length="2147483647">
    <dxf>
      <font>
        <b/>
      </font>
    </dxf>
  </rfmt>
  <rfmt sheetId="1" sqref="L38:M41">
    <dxf>
      <alignment horizontal="general"/>
    </dxf>
  </rfmt>
  <rfmt sheetId="1" sqref="L38:M41">
    <dxf>
      <alignment horizontal="center"/>
    </dxf>
  </rfmt>
  <rfmt sheetId="1" sqref="L38:M41">
    <dxf>
      <alignment vertical="bottom"/>
    </dxf>
  </rfmt>
  <rfmt sheetId="1" sqref="L38:M41">
    <dxf>
      <alignment vertical="center"/>
    </dxf>
  </rfmt>
  <rfmt sheetId="1" sqref="L38:M41" start="0" length="2147483647">
    <dxf/>
  </rfmt>
  <rfmt sheetId="1" sqref="L38:M41" start="0" length="2147483647">
    <dxf>
      <font>
        <sz val="11"/>
      </font>
    </dxf>
  </rfmt>
  <rfmt sheetId="1" sqref="L38:M41" start="0" length="2147483647">
    <dxf>
      <font>
        <sz val="12"/>
      </font>
    </dxf>
  </rfmt>
  <rfmt sheetId="1" sqref="L39:M39" start="0" length="2147483647">
    <dxf>
      <font>
        <name val="Times New Roman"/>
        <family val="1"/>
      </font>
    </dxf>
  </rfmt>
  <rfmt sheetId="1" sqref="L39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835" sId="1">
    <nc r="L174" t="inlineStr">
      <is>
        <t>1310083980</t>
      </is>
    </nc>
  </rcc>
  <rcc rId="836" sId="1">
    <nc r="M174" t="inlineStr">
      <is>
        <t>в ацк</t>
      </is>
    </nc>
  </rcc>
  <rfmt sheetId="1" sqref="L174:M174">
    <dxf>
      <alignment horizontal="center"/>
    </dxf>
  </rfmt>
  <rcc rId="837" sId="1" xfDxf="1" dxf="1">
    <nc r="L202" t="inlineStr">
      <is>
        <t>1010084350</t>
      </is>
    </nc>
    <ndxf>
      <font>
        <b/>
        <sz val="12"/>
        <name val="Times New Roman"/>
        <family val="1"/>
        <charset val="204"/>
      </font>
      <numFmt numFmtId="30" formatCode="@"/>
      <alignment horizontal="center" vertical="center" wrapText="1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38" sId="1" xfDxf="1" dxf="1">
    <nc r="M202" t="inlineStr">
      <is>
        <t>в ацк</t>
      </is>
    </nc>
    <ndxf>
      <font>
        <b/>
        <sz val="12"/>
        <name val="Times New Roman"/>
        <family val="1"/>
        <charset val="204"/>
      </font>
      <numFmt numFmtId="4" formatCode="#,##0.00"/>
      <alignment horizontal="left" vertical="center" wrapText="1"/>
    </ndxf>
  </rcc>
  <rfmt sheetId="1" sqref="L202:M202">
    <dxf>
      <alignment horizontal="center"/>
    </dxf>
  </rfmt>
  <rdn rId="0" localSheetId="1" customView="1" name="Z_F16D28B9_753F_4983_9882_083BB1819B3B_.wvu.Rows" hidden="1" oldHidden="1">
    <oldFormula>'крайний вариант'!$19:$31,'крайний вариант'!$41:$74,'крайний вариант'!#REF!,'крайний вариант'!$96:$118,'крайний вариант'!$128:$129,'крайний вариант'!$140:$150,'крайний вариант'!$155:$157,'крайний вариант'!$162:$166,'крайний вариант'!$171:$172,'крайний вариант'!$183:$191,'крайний вариант'!$196:$199,'крайний вариант'!$204:$210,'крайний вариант'!$228:$270</oldFormula>
  </rdn>
  <rcv guid="{F16D28B9-753F-4983-9882-083BB1819B3B}" action="delete"/>
  <rdn rId="0" localSheetId="1" customView="1" name="Z_F16D28B9_753F_4983_9882_083BB1819B3B_.wvu.FilterData" hidden="1" oldHidden="1">
    <formula>'крайний вариант'!$A$7:$M$155</formula>
    <oldFormula>'крайний вариант'!$A$7:$M$155</oldFormula>
  </rdn>
  <rcv guid="{F16D28B9-753F-4983-9882-083BB1819B3B}" action="add"/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1" sId="1">
    <nc r="M122" t="inlineStr">
      <is>
        <t>в ацк</t>
      </is>
    </nc>
  </rcc>
  <rcc rId="842" sId="1">
    <nc r="M123" t="inlineStr">
      <is>
        <t>в ацк</t>
      </is>
    </nc>
  </rcc>
  <rcc rId="843" sId="1">
    <nc r="M124" t="inlineStr">
      <is>
        <t>в ацк</t>
      </is>
    </nc>
  </rcc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formula>
    <oldFormula>'крайний вариант'!$16:$31,'крайний вариант'!$36:$36,'крайний вариант'!$44:$74,'крайний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вариант'!$194:$199,'крайний вариант'!$205:$210,'крайний вариант'!$232:$270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6" sId="1" odxf="1" dxf="1">
    <nc r="M134" t="inlineStr">
      <is>
        <t>в ацк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47" sId="1" odxf="1" dxf="1">
    <oc r="A33" t="inlineStr">
      <is>
        <t>Иной межбюджетный транферт</t>
      </is>
    </oc>
    <nc r="A33" t="inlineStr">
      <is>
        <t>Иной межбюджетный трансферт краевому бюджету из бюджета муниципального района на основании соглашения, заключенного между Правительством Красноярского края и администрацией Туруханского района, в соответствии с п.2 статьи 15.1 Закона края "О межбюджетных отношениях в Красноярском крае" от 10.07.2007 № 2-317</t>
      </is>
    </nc>
    <odxf>
      <font>
        <b val="0"/>
        <i val="0"/>
        <sz val="12"/>
        <color rgb="FFFF0000"/>
        <name val="Times New Roman"/>
        <scheme val="none"/>
      </font>
      <numFmt numFmtId="30" formatCode="@"/>
      <alignment vertical="center" readingOrder="0"/>
    </odxf>
    <ndxf>
      <font>
        <b/>
        <i/>
        <sz val="12"/>
        <color rgb="FFFF0000"/>
        <name val="Times New Roman"/>
        <scheme val="none"/>
      </font>
      <numFmt numFmtId="166" formatCode="?"/>
      <alignment vertical="top" readingOrder="0"/>
    </ndxf>
  </rcc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33" start="0" length="2147483647">
    <dxf>
      <font>
        <sz val="12"/>
      </font>
    </dxf>
  </rfmt>
  <rfmt sheetId="1" sqref="A33" start="0" length="2147483647">
    <dxf>
      <font>
        <b val="0"/>
      </font>
    </dxf>
  </rfmt>
  <rfmt sheetId="1" sqref="A33" start="0" length="2147483647">
    <dxf>
      <font>
        <i val="0"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6">
  <userInfo guid="{3CC52E7E-25FC-4263-B6A2-A4B3D44CB34F}" name="Татьяна А. Фоменко" id="-1925361373" dateTime="2023-05-29T10:43:00"/>
  <userInfo guid="{F32F0A46-38B3-4595-B215-3038ECCD4352}" name="Татьяна А. Фоменко" id="-1925320338" dateTime="2023-05-30T09:42:10"/>
  <userInfo guid="{9160E2D2-39D7-49CB-9713-AFAB5F27C71C}" name="Татьяна А. Фоменко" id="-1925364440" dateTime="2023-05-30T11:32:44"/>
  <userInfo guid="{9160E2D2-39D7-49CB-9713-AFAB5F27C71C}" name="Юлия А. Убийко" id="-171995459" dateTime="2023-05-30T13:04:29"/>
  <userInfo guid="{78E57018-FB6B-4A2B-8582-1A3AC1E16401}" name="Татьяна А. Фоменко" id="-1925363145" dateTime="2023-05-31T09:40:03"/>
  <userInfo guid="{AA27821E-6D57-4388-B9DA-534B16E945BF}" name="Юлия А. Убийко" id="-171987840" dateTime="2023-05-31T14:49:13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24"/>
  <sheetViews>
    <sheetView tabSelected="1" view="pageBreakPreview" zoomScaleNormal="100" zoomScaleSheetLayoutView="100" workbookViewId="0">
      <pane xSplit="4" ySplit="4" topLeftCell="E101" activePane="bottomRight" state="frozen"/>
      <selection pane="topRight" activeCell="E1" sqref="E1"/>
      <selection pane="bottomLeft" activeCell="A5" sqref="A5"/>
      <selection pane="bottomRight" activeCell="A104" sqref="A104"/>
    </sheetView>
  </sheetViews>
  <sheetFormatPr defaultColWidth="9.140625" defaultRowHeight="15.75"/>
  <cols>
    <col min="1" max="1" width="66.5703125" style="19" customWidth="1"/>
    <col min="2" max="2" width="18.85546875" style="22" hidden="1" customWidth="1"/>
    <col min="3" max="3" width="19.7109375" style="22" hidden="1" customWidth="1"/>
    <col min="4" max="4" width="18" style="22" hidden="1" customWidth="1"/>
    <col min="5" max="5" width="19.42578125" style="8" customWidth="1"/>
    <col min="6" max="6" width="19.85546875" style="8" customWidth="1"/>
    <col min="7" max="7" width="17.5703125" style="9" customWidth="1"/>
    <col min="8" max="8" width="20.28515625" style="9" customWidth="1"/>
    <col min="9" max="9" width="20.85546875" style="9" customWidth="1"/>
    <col min="10" max="10" width="19" style="9" customWidth="1"/>
    <col min="11" max="11" width="20" style="9" customWidth="1"/>
    <col min="12" max="12" width="20.7109375" style="41" customWidth="1"/>
    <col min="13" max="13" width="18" style="9" customWidth="1"/>
    <col min="14" max="14" width="19.42578125" style="9" customWidth="1"/>
    <col min="15" max="15" width="21.7109375" style="10" customWidth="1"/>
    <col min="16" max="16384" width="9.140625" style="10"/>
  </cols>
  <sheetData>
    <row r="1" spans="1:14">
      <c r="A1" s="18" t="s">
        <v>140</v>
      </c>
      <c r="B1" s="31"/>
      <c r="C1" s="31"/>
      <c r="D1" s="31"/>
    </row>
    <row r="2" spans="1:14" ht="16.5" thickBot="1">
      <c r="E2" s="6"/>
    </row>
    <row r="3" spans="1:14" ht="16.5" thickBot="1">
      <c r="A3" s="230"/>
      <c r="B3" s="231"/>
      <c r="C3" s="232"/>
      <c r="D3" s="232"/>
      <c r="E3" s="233"/>
      <c r="F3" s="234"/>
      <c r="G3" s="235"/>
      <c r="H3" s="236"/>
      <c r="I3" s="236"/>
      <c r="J3" s="236"/>
      <c r="K3" s="237" t="s">
        <v>15</v>
      </c>
    </row>
    <row r="4" spans="1:14" ht="63">
      <c r="A4" s="95" t="s">
        <v>55</v>
      </c>
      <c r="B4" s="96" t="s">
        <v>44</v>
      </c>
      <c r="C4" s="97" t="s">
        <v>7</v>
      </c>
      <c r="D4" s="98" t="s">
        <v>21</v>
      </c>
      <c r="E4" s="268" t="s">
        <v>53</v>
      </c>
      <c r="F4" s="97" t="s">
        <v>7</v>
      </c>
      <c r="G4" s="195" t="s">
        <v>21</v>
      </c>
      <c r="H4" s="97" t="s">
        <v>25</v>
      </c>
      <c r="I4" s="97" t="s">
        <v>26</v>
      </c>
      <c r="J4" s="269" t="s">
        <v>50</v>
      </c>
      <c r="K4" s="270" t="s">
        <v>54</v>
      </c>
      <c r="L4" s="210" t="s">
        <v>45</v>
      </c>
    </row>
    <row r="5" spans="1:14" s="12" customFormat="1">
      <c r="A5" s="186" t="s">
        <v>32</v>
      </c>
      <c r="B5" s="187">
        <f>C5+D5</f>
        <v>5743716866.8100004</v>
      </c>
      <c r="C5" s="188">
        <f>3617553460+147058102.01+103418913</f>
        <v>3868030475.0100002</v>
      </c>
      <c r="D5" s="188">
        <f>1822512789.1+12263052.7+40910550</f>
        <v>1875686391.8</v>
      </c>
      <c r="E5" s="188">
        <f>F5+G5</f>
        <v>5743716866.8100004</v>
      </c>
      <c r="F5" s="188">
        <f>3617553460+147058102.01+103418913</f>
        <v>3868030475.0100002</v>
      </c>
      <c r="G5" s="188">
        <f>1569880300+252632489.1+12263052.7+40910550</f>
        <v>1875686391.8</v>
      </c>
      <c r="H5" s="189">
        <v>0</v>
      </c>
      <c r="I5" s="190">
        <v>0</v>
      </c>
      <c r="J5" s="189">
        <f>4702153534+34820600-4477419+4286550</f>
        <v>4736783265</v>
      </c>
      <c r="K5" s="238">
        <f>4512495749+242248299.99+35982550</f>
        <v>4790726598.9899998</v>
      </c>
      <c r="L5" s="211" t="s">
        <v>46</v>
      </c>
      <c r="M5" s="17"/>
      <c r="N5" s="88"/>
    </row>
    <row r="6" spans="1:14" s="12" customFormat="1">
      <c r="A6" s="191" t="s">
        <v>16</v>
      </c>
      <c r="B6" s="307" t="s">
        <v>43</v>
      </c>
      <c r="C6" s="308"/>
      <c r="D6" s="308"/>
      <c r="E6" s="192"/>
      <c r="F6" s="192"/>
      <c r="G6" s="192"/>
      <c r="H6" s="192"/>
      <c r="I6" s="192"/>
      <c r="J6" s="192"/>
      <c r="K6" s="239"/>
      <c r="L6" s="212" t="s">
        <v>46</v>
      </c>
      <c r="M6" s="17"/>
      <c r="N6" s="17"/>
    </row>
    <row r="7" spans="1:14">
      <c r="A7" s="99" t="s">
        <v>0</v>
      </c>
      <c r="B7" s="32">
        <f>C7+D7</f>
        <v>0</v>
      </c>
      <c r="C7" s="59"/>
      <c r="D7" s="49"/>
      <c r="E7" s="49">
        <f>F7+G7+H7+I7</f>
        <v>36218976.859999999</v>
      </c>
      <c r="F7" s="157">
        <f>SUM((F8:F31))</f>
        <v>17151400</v>
      </c>
      <c r="G7" s="157">
        <f>SUM(G8:G31)</f>
        <v>19067576.859999999</v>
      </c>
      <c r="H7" s="157">
        <f>SUM((H8:H26))</f>
        <v>0</v>
      </c>
      <c r="I7" s="157">
        <f>SUM((I8:I26))</f>
        <v>0</v>
      </c>
      <c r="J7" s="157">
        <f>SUM((J8:J26))</f>
        <v>0</v>
      </c>
      <c r="K7" s="240">
        <f>SUM((K8:K26))</f>
        <v>0</v>
      </c>
      <c r="L7" s="213" t="s">
        <v>46</v>
      </c>
    </row>
    <row r="8" spans="1:14" s="12" customFormat="1" ht="186.75" customHeight="1">
      <c r="A8" s="100" t="s">
        <v>70</v>
      </c>
      <c r="B8" s="29"/>
      <c r="C8" s="23"/>
      <c r="D8" s="45"/>
      <c r="E8" s="87">
        <f>F8+G8</f>
        <v>13853976.859999999</v>
      </c>
      <c r="F8" s="48"/>
      <c r="G8" s="48">
        <f>2948500+7200+9458400-1225600+2665476.86</f>
        <v>13853976.859999999</v>
      </c>
      <c r="H8" s="16"/>
      <c r="I8" s="16"/>
      <c r="J8" s="153"/>
      <c r="K8" s="241"/>
      <c r="L8" s="214" t="s">
        <v>73</v>
      </c>
      <c r="M8" s="17" t="s">
        <v>60</v>
      </c>
      <c r="N8" s="17"/>
    </row>
    <row r="9" spans="1:14" s="12" customFormat="1" ht="186.75" customHeight="1">
      <c r="A9" s="100" t="s">
        <v>71</v>
      </c>
      <c r="B9" s="29"/>
      <c r="C9" s="23"/>
      <c r="D9" s="46"/>
      <c r="E9" s="87">
        <f>F9+G9</f>
        <v>-349400</v>
      </c>
      <c r="F9" s="48"/>
      <c r="G9" s="16">
        <f>176900-526300</f>
        <v>-349400</v>
      </c>
      <c r="H9" s="16"/>
      <c r="I9" s="16"/>
      <c r="J9" s="16"/>
      <c r="K9" s="242"/>
      <c r="L9" s="215" t="s">
        <v>74</v>
      </c>
      <c r="M9" s="17" t="s">
        <v>60</v>
      </c>
      <c r="N9" s="17"/>
    </row>
    <row r="10" spans="1:14" s="12" customFormat="1" ht="173.25" customHeight="1">
      <c r="A10" s="100" t="s">
        <v>72</v>
      </c>
      <c r="B10" s="29"/>
      <c r="C10" s="23"/>
      <c r="D10" s="46"/>
      <c r="E10" s="87">
        <f>F10+G10</f>
        <v>4270500</v>
      </c>
      <c r="F10" s="48"/>
      <c r="G10" s="16">
        <f>2028400+19714900-17472800</f>
        <v>4270500</v>
      </c>
      <c r="H10" s="16"/>
      <c r="I10" s="16"/>
      <c r="J10" s="16"/>
      <c r="K10" s="242"/>
      <c r="L10" s="215" t="s">
        <v>75</v>
      </c>
      <c r="M10" s="17" t="s">
        <v>60</v>
      </c>
      <c r="N10" s="17"/>
    </row>
    <row r="11" spans="1:14" s="12" customFormat="1" ht="125.25" customHeight="1">
      <c r="A11" s="100" t="s">
        <v>79</v>
      </c>
      <c r="B11" s="29"/>
      <c r="C11" s="23"/>
      <c r="D11" s="46"/>
      <c r="E11" s="87">
        <f>F11+G11</f>
        <v>821900</v>
      </c>
      <c r="F11" s="48"/>
      <c r="G11" s="16">
        <v>821900</v>
      </c>
      <c r="H11" s="16"/>
      <c r="I11" s="16"/>
      <c r="J11" s="16"/>
      <c r="K11" s="242"/>
      <c r="L11" s="215" t="s">
        <v>80</v>
      </c>
      <c r="M11" s="17" t="s">
        <v>60</v>
      </c>
      <c r="N11" s="17"/>
    </row>
    <row r="12" spans="1:14" s="12" customFormat="1" ht="127.5" customHeight="1">
      <c r="A12" s="100" t="s">
        <v>84</v>
      </c>
      <c r="B12" s="29"/>
      <c r="C12" s="23"/>
      <c r="D12" s="46"/>
      <c r="E12" s="87">
        <f>F12+G12</f>
        <v>-271450</v>
      </c>
      <c r="F12" s="48"/>
      <c r="G12" s="159">
        <v>-271450</v>
      </c>
      <c r="H12" s="16"/>
      <c r="I12" s="16"/>
      <c r="J12" s="16"/>
      <c r="K12" s="242"/>
      <c r="L12" s="215" t="s">
        <v>82</v>
      </c>
      <c r="M12" s="17" t="s">
        <v>60</v>
      </c>
      <c r="N12" s="17"/>
    </row>
    <row r="13" spans="1:14" s="12" customFormat="1" ht="78" customHeight="1">
      <c r="A13" s="100" t="s">
        <v>86</v>
      </c>
      <c r="B13" s="29"/>
      <c r="C13" s="23"/>
      <c r="D13" s="46"/>
      <c r="E13" s="87">
        <f t="shared" ref="E13:E20" si="0">F13+G13</f>
        <v>698350</v>
      </c>
      <c r="F13" s="48"/>
      <c r="G13" s="16">
        <f>426900+271450</f>
        <v>698350</v>
      </c>
      <c r="H13" s="16"/>
      <c r="I13" s="16"/>
      <c r="J13" s="16"/>
      <c r="K13" s="242"/>
      <c r="L13" s="215" t="s">
        <v>85</v>
      </c>
      <c r="M13" s="17" t="s">
        <v>60</v>
      </c>
      <c r="N13" s="17"/>
    </row>
    <row r="14" spans="1:14" s="12" customFormat="1" ht="96" customHeight="1">
      <c r="A14" s="100" t="s">
        <v>88</v>
      </c>
      <c r="B14" s="29"/>
      <c r="C14" s="23"/>
      <c r="D14" s="46"/>
      <c r="E14" s="87">
        <f t="shared" si="0"/>
        <v>43700</v>
      </c>
      <c r="F14" s="48"/>
      <c r="G14" s="16">
        <v>43700</v>
      </c>
      <c r="H14" s="16"/>
      <c r="I14" s="16"/>
      <c r="J14" s="16"/>
      <c r="K14" s="242"/>
      <c r="L14" s="215" t="s">
        <v>87</v>
      </c>
      <c r="M14" s="17" t="s">
        <v>60</v>
      </c>
      <c r="N14" s="17"/>
    </row>
    <row r="15" spans="1:14" ht="35.25" customHeight="1">
      <c r="A15" s="104" t="s">
        <v>111</v>
      </c>
      <c r="B15" s="207"/>
      <c r="C15" s="16"/>
      <c r="D15" s="7"/>
      <c r="E15" s="87">
        <f t="shared" si="0"/>
        <v>17151400</v>
      </c>
      <c r="F15" s="16">
        <v>17151400</v>
      </c>
      <c r="G15" s="16"/>
      <c r="H15" s="16"/>
      <c r="I15" s="16"/>
      <c r="J15" s="16"/>
      <c r="K15" s="242"/>
      <c r="L15" s="216"/>
      <c r="M15" s="208"/>
    </row>
    <row r="16" spans="1:14" hidden="1">
      <c r="A16" s="104"/>
      <c r="B16" s="207"/>
      <c r="C16" s="16"/>
      <c r="D16" s="7"/>
      <c r="E16" s="87">
        <f t="shared" si="0"/>
        <v>0</v>
      </c>
      <c r="F16" s="16"/>
      <c r="G16" s="16"/>
      <c r="H16" s="16"/>
      <c r="I16" s="16"/>
      <c r="J16" s="16"/>
      <c r="K16" s="242"/>
      <c r="L16" s="216"/>
      <c r="M16" s="208"/>
    </row>
    <row r="17" spans="1:14" hidden="1">
      <c r="A17" s="104"/>
      <c r="B17" s="207"/>
      <c r="C17" s="16"/>
      <c r="D17" s="7"/>
      <c r="E17" s="87">
        <f t="shared" si="0"/>
        <v>0</v>
      </c>
      <c r="F17" s="16"/>
      <c r="G17" s="16"/>
      <c r="H17" s="16"/>
      <c r="I17" s="16"/>
      <c r="J17" s="16"/>
      <c r="K17" s="242"/>
      <c r="L17" s="217"/>
      <c r="M17" s="208"/>
    </row>
    <row r="18" spans="1:14" s="12" customFormat="1" hidden="1">
      <c r="A18" s="101"/>
      <c r="B18" s="33"/>
      <c r="C18" s="33"/>
      <c r="D18" s="33"/>
      <c r="E18" s="87">
        <f t="shared" si="0"/>
        <v>0</v>
      </c>
      <c r="F18" s="48"/>
      <c r="G18" s="16"/>
      <c r="H18" s="16"/>
      <c r="I18" s="16"/>
      <c r="J18" s="16"/>
      <c r="K18" s="242"/>
      <c r="L18" s="213"/>
      <c r="M18" s="17"/>
      <c r="N18" s="17"/>
    </row>
    <row r="19" spans="1:14" hidden="1">
      <c r="A19" s="102"/>
      <c r="B19" s="37"/>
      <c r="C19" s="37"/>
      <c r="D19" s="37"/>
      <c r="E19" s="87">
        <f t="shared" si="0"/>
        <v>0</v>
      </c>
      <c r="F19" s="16"/>
      <c r="G19" s="48"/>
      <c r="H19" s="154"/>
      <c r="I19" s="154"/>
      <c r="J19" s="153"/>
      <c r="K19" s="241"/>
      <c r="L19" s="215"/>
      <c r="M19" s="17"/>
    </row>
    <row r="20" spans="1:14" hidden="1">
      <c r="A20" s="103"/>
      <c r="B20" s="29"/>
      <c r="C20" s="15"/>
      <c r="D20" s="7"/>
      <c r="E20" s="87">
        <f t="shared" si="0"/>
        <v>0</v>
      </c>
      <c r="F20" s="44"/>
      <c r="G20" s="16"/>
      <c r="H20" s="154"/>
      <c r="I20" s="16"/>
      <c r="J20" s="16"/>
      <c r="K20" s="242"/>
      <c r="L20" s="213"/>
      <c r="M20" s="17"/>
    </row>
    <row r="21" spans="1:14" hidden="1">
      <c r="A21" s="104"/>
      <c r="B21" s="34"/>
      <c r="C21" s="16"/>
      <c r="D21" s="7"/>
      <c r="E21" s="87">
        <f t="shared" ref="E21:E25" si="1">F21+G21+H21+I21</f>
        <v>0</v>
      </c>
      <c r="F21" s="16"/>
      <c r="G21" s="16"/>
      <c r="H21" s="154"/>
      <c r="I21" s="154"/>
      <c r="J21" s="16"/>
      <c r="K21" s="242"/>
      <c r="L21" s="213"/>
      <c r="M21" s="17"/>
    </row>
    <row r="22" spans="1:14" hidden="1">
      <c r="A22" s="104"/>
      <c r="B22" s="34"/>
      <c r="C22" s="16"/>
      <c r="D22" s="7"/>
      <c r="E22" s="87">
        <f t="shared" si="1"/>
        <v>0</v>
      </c>
      <c r="F22" s="16"/>
      <c r="G22" s="16"/>
      <c r="H22" s="154"/>
      <c r="I22" s="154"/>
      <c r="J22" s="16"/>
      <c r="K22" s="242"/>
      <c r="L22" s="213"/>
      <c r="M22" s="24"/>
    </row>
    <row r="23" spans="1:14" hidden="1">
      <c r="A23" s="104"/>
      <c r="B23" s="34"/>
      <c r="C23" s="16"/>
      <c r="D23" s="7"/>
      <c r="E23" s="87">
        <f t="shared" si="1"/>
        <v>0</v>
      </c>
      <c r="F23" s="16"/>
      <c r="G23" s="16"/>
      <c r="H23" s="154"/>
      <c r="I23" s="154"/>
      <c r="J23" s="16"/>
      <c r="K23" s="242"/>
      <c r="L23" s="218"/>
      <c r="M23" s="24"/>
    </row>
    <row r="24" spans="1:14" hidden="1">
      <c r="A24" s="104"/>
      <c r="B24" s="34"/>
      <c r="C24" s="16"/>
      <c r="D24" s="7"/>
      <c r="E24" s="87">
        <f t="shared" si="1"/>
        <v>0</v>
      </c>
      <c r="F24" s="16"/>
      <c r="G24" s="16"/>
      <c r="H24" s="154"/>
      <c r="I24" s="154"/>
      <c r="J24" s="16"/>
      <c r="K24" s="242"/>
      <c r="L24" s="213"/>
      <c r="M24" s="24"/>
    </row>
    <row r="25" spans="1:14" hidden="1">
      <c r="A25" s="104"/>
      <c r="B25" s="34"/>
      <c r="C25" s="16"/>
      <c r="D25" s="7"/>
      <c r="E25" s="87">
        <f t="shared" si="1"/>
        <v>0</v>
      </c>
      <c r="F25" s="16"/>
      <c r="G25" s="16"/>
      <c r="H25" s="154"/>
      <c r="I25" s="154"/>
      <c r="J25" s="16"/>
      <c r="K25" s="242"/>
      <c r="L25" s="213"/>
      <c r="M25" s="24"/>
    </row>
    <row r="26" spans="1:14" s="12" customFormat="1" hidden="1">
      <c r="A26" s="101"/>
      <c r="B26" s="33"/>
      <c r="C26" s="33"/>
      <c r="D26" s="33"/>
      <c r="E26" s="87">
        <f t="shared" ref="E26:E35" si="2">F26+G26</f>
        <v>0</v>
      </c>
      <c r="F26" s="48"/>
      <c r="G26" s="16"/>
      <c r="H26" s="16"/>
      <c r="I26" s="16"/>
      <c r="J26" s="154"/>
      <c r="K26" s="243"/>
      <c r="L26" s="213"/>
      <c r="M26" s="24"/>
      <c r="N26" s="17"/>
    </row>
    <row r="27" spans="1:14" s="12" customFormat="1" hidden="1">
      <c r="A27" s="105"/>
      <c r="B27" s="29"/>
      <c r="C27" s="23"/>
      <c r="D27" s="45"/>
      <c r="E27" s="87">
        <f t="shared" si="2"/>
        <v>0</v>
      </c>
      <c r="F27" s="48"/>
      <c r="G27" s="48"/>
      <c r="H27" s="16"/>
      <c r="I27" s="16"/>
      <c r="J27" s="155"/>
      <c r="K27" s="244"/>
      <c r="L27" s="213"/>
      <c r="M27" s="17"/>
      <c r="N27" s="17"/>
    </row>
    <row r="28" spans="1:14" s="12" customFormat="1" hidden="1">
      <c r="A28" s="105"/>
      <c r="B28" s="29"/>
      <c r="C28" s="23"/>
      <c r="D28" s="46"/>
      <c r="E28" s="87">
        <f t="shared" si="2"/>
        <v>0</v>
      </c>
      <c r="F28" s="48"/>
      <c r="G28" s="16"/>
      <c r="H28" s="16"/>
      <c r="I28" s="16"/>
      <c r="J28" s="57"/>
      <c r="K28" s="245"/>
      <c r="L28" s="215"/>
      <c r="M28" s="17"/>
      <c r="N28" s="17"/>
    </row>
    <row r="29" spans="1:14" s="12" customFormat="1" hidden="1">
      <c r="A29" s="105"/>
      <c r="B29" s="29"/>
      <c r="C29" s="23"/>
      <c r="D29" s="46"/>
      <c r="E29" s="87">
        <f t="shared" si="2"/>
        <v>0</v>
      </c>
      <c r="F29" s="48"/>
      <c r="G29" s="16"/>
      <c r="H29" s="16"/>
      <c r="I29" s="16"/>
      <c r="J29" s="156"/>
      <c r="K29" s="246"/>
      <c r="L29" s="215"/>
      <c r="M29" s="17"/>
      <c r="N29" s="17"/>
    </row>
    <row r="30" spans="1:14" s="12" customFormat="1" hidden="1">
      <c r="A30" s="101"/>
      <c r="B30" s="33"/>
      <c r="C30" s="23"/>
      <c r="D30" s="46"/>
      <c r="E30" s="87">
        <f t="shared" si="2"/>
        <v>0</v>
      </c>
      <c r="F30" s="48"/>
      <c r="G30" s="16"/>
      <c r="H30" s="16"/>
      <c r="I30" s="16"/>
      <c r="J30" s="156"/>
      <c r="K30" s="246"/>
      <c r="L30" s="213"/>
      <c r="M30" s="17"/>
      <c r="N30" s="17"/>
    </row>
    <row r="31" spans="1:14" s="12" customFormat="1" hidden="1">
      <c r="A31" s="101"/>
      <c r="B31" s="33"/>
      <c r="C31" s="33"/>
      <c r="D31" s="33"/>
      <c r="E31" s="87">
        <f t="shared" si="2"/>
        <v>0</v>
      </c>
      <c r="F31" s="48"/>
      <c r="G31" s="16"/>
      <c r="H31" s="16"/>
      <c r="I31" s="16"/>
      <c r="J31" s="154"/>
      <c r="K31" s="243"/>
      <c r="L31" s="213"/>
      <c r="M31" s="17"/>
      <c r="N31" s="17"/>
    </row>
    <row r="32" spans="1:14">
      <c r="A32" s="106" t="s">
        <v>37</v>
      </c>
      <c r="B32" s="32">
        <f>C32+D32</f>
        <v>0</v>
      </c>
      <c r="C32" s="32"/>
      <c r="D32" s="32"/>
      <c r="E32" s="49">
        <f>F32+G32+H32+I32+J32+K32</f>
        <v>308453887</v>
      </c>
      <c r="F32" s="157">
        <f>SUM(F33:F36)</f>
        <v>308453887</v>
      </c>
      <c r="G32" s="157">
        <f t="shared" ref="G32:K32" si="3">SUM(G36:G36)</f>
        <v>0</v>
      </c>
      <c r="H32" s="157">
        <f t="shared" si="3"/>
        <v>0</v>
      </c>
      <c r="I32" s="157">
        <f t="shared" si="3"/>
        <v>0</v>
      </c>
      <c r="J32" s="157">
        <f t="shared" si="3"/>
        <v>0</v>
      </c>
      <c r="K32" s="240">
        <f t="shared" si="3"/>
        <v>0</v>
      </c>
      <c r="L32" s="213"/>
      <c r="M32" s="293"/>
    </row>
    <row r="33" spans="1:28" s="282" customFormat="1" ht="94.5">
      <c r="A33" s="304" t="s">
        <v>173</v>
      </c>
      <c r="B33" s="280"/>
      <c r="C33" s="280"/>
      <c r="D33" s="280"/>
      <c r="E33" s="87">
        <f t="shared" si="2"/>
        <v>300000000</v>
      </c>
      <c r="F33" s="16">
        <v>300000000</v>
      </c>
      <c r="G33" s="161"/>
      <c r="H33" s="161"/>
      <c r="I33" s="161"/>
      <c r="J33" s="161"/>
      <c r="K33" s="249"/>
      <c r="L33" s="215" t="s">
        <v>142</v>
      </c>
      <c r="M33" s="293" t="s">
        <v>60</v>
      </c>
      <c r="N33" s="281"/>
    </row>
    <row r="34" spans="1:28" s="282" customFormat="1" ht="31.5">
      <c r="A34" s="104" t="s">
        <v>111</v>
      </c>
      <c r="B34" s="280"/>
      <c r="C34" s="280"/>
      <c r="D34" s="280"/>
      <c r="E34" s="87">
        <f t="shared" si="2"/>
        <v>453900</v>
      </c>
      <c r="F34" s="159">
        <v>453900</v>
      </c>
      <c r="G34" s="161"/>
      <c r="H34" s="161"/>
      <c r="I34" s="161"/>
      <c r="J34" s="161"/>
      <c r="K34" s="249"/>
      <c r="L34" s="215"/>
      <c r="M34" s="293" t="s">
        <v>60</v>
      </c>
      <c r="N34" s="281"/>
    </row>
    <row r="35" spans="1:28" s="282" customFormat="1" ht="47.25">
      <c r="A35" s="305" t="s">
        <v>174</v>
      </c>
      <c r="B35" s="280"/>
      <c r="C35" s="280"/>
      <c r="D35" s="280"/>
      <c r="E35" s="87">
        <f t="shared" si="2"/>
        <v>-13</v>
      </c>
      <c r="F35" s="159">
        <v>-13</v>
      </c>
      <c r="G35" s="161"/>
      <c r="H35" s="161"/>
      <c r="I35" s="161"/>
      <c r="J35" s="161"/>
      <c r="K35" s="249"/>
      <c r="L35" s="215" t="s">
        <v>141</v>
      </c>
      <c r="M35" s="293" t="s">
        <v>60</v>
      </c>
      <c r="N35" s="281"/>
    </row>
    <row r="36" spans="1:28" s="12" customFormat="1" hidden="1">
      <c r="A36" s="107" t="s">
        <v>171</v>
      </c>
      <c r="B36" s="34"/>
      <c r="C36" s="23"/>
      <c r="D36" s="34"/>
      <c r="E36" s="87">
        <f>F36+G36+H36+I36</f>
        <v>8000000</v>
      </c>
      <c r="F36" s="48">
        <v>8000000</v>
      </c>
      <c r="G36" s="16"/>
      <c r="H36" s="16"/>
      <c r="I36" s="16"/>
      <c r="J36" s="154"/>
      <c r="K36" s="243"/>
      <c r="L36" s="213"/>
      <c r="M36" s="293"/>
      <c r="N36" s="17"/>
    </row>
    <row r="37" spans="1:28">
      <c r="A37" s="106" t="s">
        <v>38</v>
      </c>
      <c r="B37" s="32">
        <f>C37+D37</f>
        <v>0</v>
      </c>
      <c r="C37" s="32"/>
      <c r="D37" s="32"/>
      <c r="E37" s="49">
        <f>F37+G37+H37+I37</f>
        <v>109338300</v>
      </c>
      <c r="F37" s="157">
        <f>SUM(F38:F74)</f>
        <v>109338300</v>
      </c>
      <c r="G37" s="157">
        <f>SUM(G38:G44)</f>
        <v>0</v>
      </c>
      <c r="H37" s="157">
        <f>SUM(H38:H42)</f>
        <v>0</v>
      </c>
      <c r="I37" s="157">
        <f>SUM(I38:I52)</f>
        <v>0</v>
      </c>
      <c r="J37" s="157">
        <f>SUM(J38:J42)</f>
        <v>0</v>
      </c>
      <c r="K37" s="240">
        <f>SUM(K38:K42)</f>
        <v>0</v>
      </c>
      <c r="L37" s="213"/>
      <c r="M37" s="293"/>
    </row>
    <row r="38" spans="1:28" ht="82.5" customHeight="1" thickBot="1">
      <c r="A38" s="284" t="s">
        <v>109</v>
      </c>
      <c r="B38" s="29"/>
      <c r="C38" s="15"/>
      <c r="D38" s="7"/>
      <c r="E38" s="87">
        <f t="shared" ref="E38:E48" si="4">F38+G38</f>
        <v>2000000</v>
      </c>
      <c r="F38" s="286">
        <v>2000000</v>
      </c>
      <c r="G38" s="16"/>
      <c r="H38" s="154"/>
      <c r="I38" s="16"/>
      <c r="J38" s="16"/>
      <c r="K38" s="242"/>
      <c r="L38" s="296" t="s">
        <v>126</v>
      </c>
      <c r="M38" s="293" t="s">
        <v>60</v>
      </c>
    </row>
    <row r="39" spans="1:28" s="12" customFormat="1" ht="126.75" thickBot="1">
      <c r="A39" s="285" t="s">
        <v>110</v>
      </c>
      <c r="B39" s="33"/>
      <c r="C39" s="33"/>
      <c r="D39" s="33"/>
      <c r="E39" s="87">
        <f t="shared" si="4"/>
        <v>3000000</v>
      </c>
      <c r="F39" s="165">
        <v>3000000</v>
      </c>
      <c r="G39" s="16"/>
      <c r="H39" s="16"/>
      <c r="I39" s="16"/>
      <c r="J39" s="16"/>
      <c r="K39" s="242"/>
      <c r="L39" s="298" t="s">
        <v>127</v>
      </c>
      <c r="M39" s="295" t="s">
        <v>60</v>
      </c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8"/>
    </row>
    <row r="40" spans="1:28" ht="78.75">
      <c r="A40" s="284" t="s">
        <v>169</v>
      </c>
      <c r="B40" s="29"/>
      <c r="C40" s="29"/>
      <c r="D40" s="29"/>
      <c r="E40" s="87">
        <f t="shared" si="4"/>
        <v>95000000</v>
      </c>
      <c r="F40" s="165">
        <v>95000000</v>
      </c>
      <c r="G40" s="16"/>
      <c r="H40" s="154"/>
      <c r="I40" s="16"/>
      <c r="J40" s="16"/>
      <c r="K40" s="242"/>
      <c r="L40" s="297" t="s">
        <v>128</v>
      </c>
      <c r="M40" s="294" t="s">
        <v>60</v>
      </c>
    </row>
    <row r="41" spans="1:28" ht="99" customHeight="1">
      <c r="A41" s="284" t="s">
        <v>170</v>
      </c>
      <c r="B41" s="29"/>
      <c r="C41" s="29"/>
      <c r="D41" s="29"/>
      <c r="E41" s="87">
        <f t="shared" si="4"/>
        <v>-500000</v>
      </c>
      <c r="F41" s="165">
        <v>-500000</v>
      </c>
      <c r="G41" s="16"/>
      <c r="H41" s="154"/>
      <c r="I41" s="16"/>
      <c r="J41" s="16"/>
      <c r="K41" s="242"/>
      <c r="L41" s="213" t="s">
        <v>129</v>
      </c>
      <c r="M41" s="294" t="s">
        <v>60</v>
      </c>
    </row>
    <row r="42" spans="1:28" ht="31.5">
      <c r="A42" s="104" t="s">
        <v>111</v>
      </c>
      <c r="B42" s="29"/>
      <c r="C42" s="29"/>
      <c r="D42" s="29"/>
      <c r="E42" s="87">
        <f t="shared" si="4"/>
        <v>9738300</v>
      </c>
      <c r="F42" s="287">
        <f>3738300+6000000</f>
        <v>9738300</v>
      </c>
      <c r="G42" s="16"/>
      <c r="H42" s="154"/>
      <c r="I42" s="16"/>
      <c r="J42" s="16"/>
      <c r="K42" s="242"/>
      <c r="L42" s="213"/>
      <c r="M42" s="294" t="s">
        <v>60</v>
      </c>
    </row>
    <row r="43" spans="1:28" ht="47.25">
      <c r="A43" s="306" t="s">
        <v>168</v>
      </c>
      <c r="B43" s="29"/>
      <c r="C43" s="29"/>
      <c r="D43" s="29"/>
      <c r="E43" s="87">
        <f t="shared" si="4"/>
        <v>100000</v>
      </c>
      <c r="F43" s="165">
        <v>100000</v>
      </c>
      <c r="G43" s="16"/>
      <c r="H43" s="154"/>
      <c r="I43" s="16"/>
      <c r="J43" s="16"/>
      <c r="K43" s="242"/>
      <c r="L43" s="213" t="s">
        <v>131</v>
      </c>
      <c r="M43" s="294" t="s">
        <v>143</v>
      </c>
    </row>
    <row r="44" spans="1:28" hidden="1">
      <c r="A44" s="108"/>
      <c r="B44" s="46"/>
      <c r="C44" s="46"/>
      <c r="D44" s="46"/>
      <c r="E44" s="87">
        <f t="shared" si="4"/>
        <v>0</v>
      </c>
      <c r="F44" s="58"/>
      <c r="G44" s="16"/>
      <c r="H44" s="154"/>
      <c r="I44" s="16"/>
      <c r="J44" s="16"/>
      <c r="K44" s="242"/>
      <c r="L44" s="213"/>
      <c r="M44" s="17"/>
    </row>
    <row r="45" spans="1:28" hidden="1">
      <c r="A45" s="109"/>
      <c r="B45" s="46"/>
      <c r="C45" s="46"/>
      <c r="D45" s="46"/>
      <c r="E45" s="87">
        <f t="shared" si="4"/>
        <v>0</v>
      </c>
      <c r="F45" s="58"/>
      <c r="G45" s="16"/>
      <c r="H45" s="154"/>
      <c r="I45" s="16"/>
      <c r="J45" s="16"/>
      <c r="K45" s="242"/>
      <c r="L45" s="213"/>
      <c r="M45" s="17"/>
    </row>
    <row r="46" spans="1:28" s="26" customFormat="1" hidden="1">
      <c r="A46" s="110"/>
      <c r="B46" s="46"/>
      <c r="C46" s="46"/>
      <c r="D46" s="46"/>
      <c r="E46" s="87">
        <f t="shared" si="4"/>
        <v>0</v>
      </c>
      <c r="F46" s="58"/>
      <c r="G46" s="16"/>
      <c r="H46" s="16"/>
      <c r="I46" s="16"/>
      <c r="J46" s="158"/>
      <c r="K46" s="247"/>
      <c r="L46" s="215"/>
      <c r="M46" s="17"/>
      <c r="N46" s="53"/>
    </row>
    <row r="47" spans="1:28" s="26" customFormat="1" hidden="1">
      <c r="A47" s="110"/>
      <c r="B47" s="46"/>
      <c r="C47" s="46"/>
      <c r="D47" s="46"/>
      <c r="E47" s="87">
        <f t="shared" si="4"/>
        <v>0</v>
      </c>
      <c r="F47" s="58"/>
      <c r="G47" s="16"/>
      <c r="H47" s="154"/>
      <c r="I47" s="16"/>
      <c r="J47" s="158"/>
      <c r="K47" s="247"/>
      <c r="L47" s="215"/>
      <c r="M47" s="17"/>
      <c r="N47" s="53"/>
    </row>
    <row r="48" spans="1:28" hidden="1">
      <c r="A48" s="110"/>
      <c r="B48" s="29"/>
      <c r="C48" s="29"/>
      <c r="D48" s="29"/>
      <c r="E48" s="87">
        <f t="shared" si="4"/>
        <v>0</v>
      </c>
      <c r="F48" s="58"/>
      <c r="G48" s="16"/>
      <c r="H48" s="154"/>
      <c r="I48" s="16"/>
      <c r="J48" s="16"/>
      <c r="K48" s="242"/>
      <c r="L48" s="213"/>
      <c r="M48" s="17"/>
    </row>
    <row r="49" spans="1:13" hidden="1">
      <c r="A49" s="105"/>
      <c r="B49" s="29"/>
      <c r="C49" s="29"/>
      <c r="D49" s="29"/>
      <c r="E49" s="87">
        <f t="shared" ref="E49:E75" si="5">F49+G49+H49+I49</f>
        <v>0</v>
      </c>
      <c r="F49" s="64"/>
      <c r="G49" s="16"/>
      <c r="H49" s="154"/>
      <c r="I49" s="16"/>
      <c r="J49" s="16"/>
      <c r="K49" s="242"/>
      <c r="L49" s="213"/>
      <c r="M49" s="17"/>
    </row>
    <row r="50" spans="1:13" hidden="1">
      <c r="A50" s="111"/>
      <c r="B50" s="29"/>
      <c r="C50" s="29"/>
      <c r="D50" s="29"/>
      <c r="E50" s="87">
        <f t="shared" si="5"/>
        <v>0</v>
      </c>
      <c r="F50" s="64"/>
      <c r="G50" s="16"/>
      <c r="H50" s="154"/>
      <c r="I50" s="16"/>
      <c r="J50" s="16"/>
      <c r="K50" s="242"/>
      <c r="L50" s="213"/>
      <c r="M50" s="17"/>
    </row>
    <row r="51" spans="1:13" hidden="1">
      <c r="A51" s="111"/>
      <c r="B51" s="29"/>
      <c r="C51" s="29"/>
      <c r="D51" s="29"/>
      <c r="E51" s="87">
        <f t="shared" si="5"/>
        <v>0</v>
      </c>
      <c r="F51" s="64"/>
      <c r="G51" s="16"/>
      <c r="H51" s="154"/>
      <c r="I51" s="16"/>
      <c r="J51" s="16"/>
      <c r="K51" s="242"/>
      <c r="L51" s="213"/>
      <c r="M51" s="17"/>
    </row>
    <row r="52" spans="1:13" hidden="1">
      <c r="A52" s="112"/>
      <c r="B52" s="29"/>
      <c r="C52" s="29"/>
      <c r="D52" s="29"/>
      <c r="E52" s="87">
        <f t="shared" si="5"/>
        <v>0</v>
      </c>
      <c r="F52" s="64"/>
      <c r="G52" s="16"/>
      <c r="H52" s="154"/>
      <c r="I52" s="16"/>
      <c r="J52" s="16"/>
      <c r="K52" s="242"/>
      <c r="L52" s="213"/>
      <c r="M52" s="17"/>
    </row>
    <row r="53" spans="1:13" hidden="1">
      <c r="A53" s="111"/>
      <c r="B53" s="29"/>
      <c r="C53" s="29"/>
      <c r="D53" s="29"/>
      <c r="E53" s="87">
        <f t="shared" si="5"/>
        <v>0</v>
      </c>
      <c r="F53" s="64"/>
      <c r="G53" s="16"/>
      <c r="H53" s="154"/>
      <c r="I53" s="16"/>
      <c r="J53" s="16"/>
      <c r="K53" s="242"/>
      <c r="L53" s="213"/>
      <c r="M53" s="17"/>
    </row>
    <row r="54" spans="1:13" hidden="1">
      <c r="A54" s="112"/>
      <c r="B54" s="29"/>
      <c r="C54" s="29"/>
      <c r="D54" s="29"/>
      <c r="E54" s="87">
        <f t="shared" si="5"/>
        <v>0</v>
      </c>
      <c r="F54" s="64"/>
      <c r="G54" s="16"/>
      <c r="H54" s="154"/>
      <c r="I54" s="16"/>
      <c r="J54" s="16"/>
      <c r="K54" s="242"/>
      <c r="L54" s="213"/>
      <c r="M54" s="17"/>
    </row>
    <row r="55" spans="1:13" hidden="1">
      <c r="A55" s="111"/>
      <c r="B55" s="29"/>
      <c r="C55" s="29"/>
      <c r="D55" s="29"/>
      <c r="E55" s="87">
        <f t="shared" si="5"/>
        <v>0</v>
      </c>
      <c r="F55" s="64"/>
      <c r="G55" s="16"/>
      <c r="H55" s="154"/>
      <c r="I55" s="16"/>
      <c r="J55" s="16"/>
      <c r="K55" s="242"/>
      <c r="L55" s="213"/>
      <c r="M55" s="17"/>
    </row>
    <row r="56" spans="1:13" hidden="1">
      <c r="A56" s="112"/>
      <c r="B56" s="29"/>
      <c r="C56" s="29"/>
      <c r="D56" s="29"/>
      <c r="E56" s="87">
        <f t="shared" si="5"/>
        <v>0</v>
      </c>
      <c r="F56" s="64"/>
      <c r="G56" s="16"/>
      <c r="H56" s="154"/>
      <c r="I56" s="16"/>
      <c r="J56" s="16"/>
      <c r="K56" s="242"/>
      <c r="L56" s="213"/>
      <c r="M56" s="17"/>
    </row>
    <row r="57" spans="1:13" hidden="1">
      <c r="A57" s="111"/>
      <c r="B57" s="29"/>
      <c r="C57" s="29"/>
      <c r="D57" s="29"/>
      <c r="E57" s="87">
        <f t="shared" si="5"/>
        <v>0</v>
      </c>
      <c r="F57" s="64"/>
      <c r="G57" s="16"/>
      <c r="H57" s="154"/>
      <c r="I57" s="16"/>
      <c r="J57" s="16"/>
      <c r="K57" s="242"/>
      <c r="L57" s="213"/>
      <c r="M57" s="17"/>
    </row>
    <row r="58" spans="1:13" hidden="1">
      <c r="A58" s="111"/>
      <c r="B58" s="29"/>
      <c r="C58" s="29"/>
      <c r="D58" s="29"/>
      <c r="E58" s="87">
        <f t="shared" si="5"/>
        <v>0</v>
      </c>
      <c r="F58" s="64"/>
      <c r="G58" s="16"/>
      <c r="H58" s="154"/>
      <c r="I58" s="16"/>
      <c r="J58" s="16"/>
      <c r="K58" s="242"/>
      <c r="L58" s="213"/>
      <c r="M58" s="17"/>
    </row>
    <row r="59" spans="1:13" hidden="1">
      <c r="A59" s="111"/>
      <c r="B59" s="29"/>
      <c r="C59" s="29"/>
      <c r="D59" s="29"/>
      <c r="E59" s="87">
        <f t="shared" si="5"/>
        <v>0</v>
      </c>
      <c r="F59" s="64"/>
      <c r="G59" s="16"/>
      <c r="H59" s="154"/>
      <c r="I59" s="16"/>
      <c r="J59" s="16"/>
      <c r="K59" s="242"/>
      <c r="L59" s="213"/>
      <c r="M59" s="17"/>
    </row>
    <row r="60" spans="1:13" hidden="1">
      <c r="A60" s="111"/>
      <c r="B60" s="29"/>
      <c r="C60" s="29"/>
      <c r="D60" s="29"/>
      <c r="E60" s="87">
        <f t="shared" si="5"/>
        <v>0</v>
      </c>
      <c r="F60" s="64"/>
      <c r="G60" s="16"/>
      <c r="H60" s="154"/>
      <c r="I60" s="16"/>
      <c r="J60" s="16"/>
      <c r="K60" s="242"/>
      <c r="L60" s="213"/>
      <c r="M60" s="17"/>
    </row>
    <row r="61" spans="1:13" hidden="1">
      <c r="A61" s="111"/>
      <c r="B61" s="29"/>
      <c r="C61" s="29"/>
      <c r="D61" s="29"/>
      <c r="E61" s="87">
        <f t="shared" si="5"/>
        <v>0</v>
      </c>
      <c r="F61" s="64"/>
      <c r="G61" s="16"/>
      <c r="H61" s="154"/>
      <c r="I61" s="16"/>
      <c r="J61" s="16"/>
      <c r="K61" s="242"/>
      <c r="L61" s="213"/>
      <c r="M61" s="17"/>
    </row>
    <row r="62" spans="1:13" hidden="1">
      <c r="A62" s="111"/>
      <c r="B62" s="29"/>
      <c r="C62" s="29"/>
      <c r="D62" s="29"/>
      <c r="E62" s="87">
        <f t="shared" si="5"/>
        <v>0</v>
      </c>
      <c r="F62" s="64"/>
      <c r="G62" s="16"/>
      <c r="H62" s="154"/>
      <c r="I62" s="16"/>
      <c r="J62" s="16"/>
      <c r="K62" s="242"/>
      <c r="L62" s="213"/>
      <c r="M62" s="17"/>
    </row>
    <row r="63" spans="1:13" hidden="1">
      <c r="A63" s="111"/>
      <c r="B63" s="29"/>
      <c r="C63" s="29"/>
      <c r="D63" s="29"/>
      <c r="E63" s="87">
        <f t="shared" si="5"/>
        <v>0</v>
      </c>
      <c r="F63" s="64"/>
      <c r="G63" s="16"/>
      <c r="H63" s="154"/>
      <c r="I63" s="16"/>
      <c r="J63" s="16"/>
      <c r="K63" s="242"/>
      <c r="L63" s="213"/>
      <c r="M63" s="17"/>
    </row>
    <row r="64" spans="1:13" hidden="1">
      <c r="A64" s="111"/>
      <c r="B64" s="29"/>
      <c r="C64" s="29"/>
      <c r="D64" s="29"/>
      <c r="E64" s="87">
        <f t="shared" si="5"/>
        <v>0</v>
      </c>
      <c r="F64" s="64"/>
      <c r="G64" s="16"/>
      <c r="H64" s="154"/>
      <c r="I64" s="16"/>
      <c r="J64" s="16"/>
      <c r="K64" s="242"/>
      <c r="L64" s="213"/>
      <c r="M64" s="17"/>
    </row>
    <row r="65" spans="1:13" hidden="1">
      <c r="A65" s="111"/>
      <c r="B65" s="29"/>
      <c r="C65" s="29"/>
      <c r="D65" s="29"/>
      <c r="E65" s="87">
        <f t="shared" si="5"/>
        <v>0</v>
      </c>
      <c r="F65" s="64"/>
      <c r="G65" s="16"/>
      <c r="H65" s="154"/>
      <c r="I65" s="16"/>
      <c r="J65" s="16"/>
      <c r="K65" s="242"/>
      <c r="L65" s="213"/>
      <c r="M65" s="17"/>
    </row>
    <row r="66" spans="1:13" hidden="1">
      <c r="A66" s="111"/>
      <c r="B66" s="29"/>
      <c r="C66" s="29"/>
      <c r="D66" s="29"/>
      <c r="E66" s="87">
        <f t="shared" si="5"/>
        <v>0</v>
      </c>
      <c r="F66" s="64"/>
      <c r="G66" s="16"/>
      <c r="H66" s="154"/>
      <c r="I66" s="16"/>
      <c r="J66" s="16"/>
      <c r="K66" s="242"/>
      <c r="L66" s="213"/>
      <c r="M66" s="17"/>
    </row>
    <row r="67" spans="1:13" hidden="1">
      <c r="A67" s="111"/>
      <c r="B67" s="29"/>
      <c r="C67" s="29"/>
      <c r="D67" s="29"/>
      <c r="E67" s="87">
        <f t="shared" si="5"/>
        <v>0</v>
      </c>
      <c r="F67" s="64"/>
      <c r="G67" s="16"/>
      <c r="H67" s="154"/>
      <c r="I67" s="16"/>
      <c r="J67" s="16"/>
      <c r="K67" s="242"/>
      <c r="L67" s="213"/>
      <c r="M67" s="17"/>
    </row>
    <row r="68" spans="1:13" hidden="1">
      <c r="A68" s="111"/>
      <c r="B68" s="29"/>
      <c r="C68" s="29"/>
      <c r="D68" s="29"/>
      <c r="E68" s="87">
        <f t="shared" si="5"/>
        <v>0</v>
      </c>
      <c r="F68" s="64"/>
      <c r="G68" s="16"/>
      <c r="H68" s="154"/>
      <c r="I68" s="16"/>
      <c r="J68" s="16"/>
      <c r="K68" s="242"/>
      <c r="L68" s="213"/>
      <c r="M68" s="17"/>
    </row>
    <row r="69" spans="1:13" hidden="1">
      <c r="A69" s="112"/>
      <c r="B69" s="29"/>
      <c r="C69" s="29"/>
      <c r="D69" s="29"/>
      <c r="E69" s="87">
        <f t="shared" si="5"/>
        <v>0</v>
      </c>
      <c r="F69" s="64"/>
      <c r="G69" s="16"/>
      <c r="H69" s="154"/>
      <c r="I69" s="16"/>
      <c r="J69" s="16"/>
      <c r="K69" s="242"/>
      <c r="L69" s="213"/>
      <c r="M69" s="17"/>
    </row>
    <row r="70" spans="1:13" hidden="1">
      <c r="A70" s="111"/>
      <c r="B70" s="29"/>
      <c r="C70" s="29"/>
      <c r="D70" s="29"/>
      <c r="E70" s="87">
        <f t="shared" si="5"/>
        <v>0</v>
      </c>
      <c r="F70" s="64"/>
      <c r="G70" s="16"/>
      <c r="H70" s="154"/>
      <c r="I70" s="16"/>
      <c r="J70" s="16"/>
      <c r="K70" s="242"/>
      <c r="L70" s="213"/>
      <c r="M70" s="17"/>
    </row>
    <row r="71" spans="1:13" hidden="1">
      <c r="A71" s="111"/>
      <c r="B71" s="29"/>
      <c r="C71" s="29"/>
      <c r="D71" s="29"/>
      <c r="E71" s="87">
        <f t="shared" si="5"/>
        <v>0</v>
      </c>
      <c r="F71" s="64"/>
      <c r="G71" s="16"/>
      <c r="H71" s="154"/>
      <c r="I71" s="16"/>
      <c r="J71" s="16"/>
      <c r="K71" s="242"/>
      <c r="L71" s="213"/>
      <c r="M71" s="17"/>
    </row>
    <row r="72" spans="1:13" hidden="1">
      <c r="A72" s="111"/>
      <c r="B72" s="29"/>
      <c r="C72" s="29"/>
      <c r="D72" s="29"/>
      <c r="E72" s="87">
        <f t="shared" si="5"/>
        <v>0</v>
      </c>
      <c r="F72" s="64"/>
      <c r="G72" s="16"/>
      <c r="H72" s="154"/>
      <c r="I72" s="16"/>
      <c r="J72" s="16"/>
      <c r="K72" s="242"/>
      <c r="L72" s="213"/>
      <c r="M72" s="17"/>
    </row>
    <row r="73" spans="1:13" hidden="1">
      <c r="A73" s="111"/>
      <c r="B73" s="29"/>
      <c r="C73" s="29"/>
      <c r="D73" s="29"/>
      <c r="E73" s="87">
        <f t="shared" si="5"/>
        <v>0</v>
      </c>
      <c r="F73" s="64"/>
      <c r="G73" s="16"/>
      <c r="H73" s="154"/>
      <c r="I73" s="16"/>
      <c r="J73" s="16"/>
      <c r="K73" s="242"/>
      <c r="L73" s="213"/>
      <c r="M73" s="17"/>
    </row>
    <row r="74" spans="1:13" hidden="1">
      <c r="A74" s="111"/>
      <c r="B74" s="29"/>
      <c r="C74" s="29"/>
      <c r="D74" s="29"/>
      <c r="E74" s="87">
        <f t="shared" si="5"/>
        <v>0</v>
      </c>
      <c r="F74" s="64"/>
      <c r="G74" s="16"/>
      <c r="H74" s="154"/>
      <c r="I74" s="16"/>
      <c r="J74" s="16"/>
      <c r="K74" s="242"/>
      <c r="L74" s="213"/>
      <c r="M74" s="17"/>
    </row>
    <row r="75" spans="1:13">
      <c r="A75" s="99" t="s">
        <v>1</v>
      </c>
      <c r="B75" s="32">
        <f>C75+D75</f>
        <v>0</v>
      </c>
      <c r="C75" s="32"/>
      <c r="D75" s="1"/>
      <c r="E75" s="49">
        <f t="shared" si="5"/>
        <v>24067506</v>
      </c>
      <c r="F75" s="157">
        <f t="shared" ref="F75:K75" si="6">SUM(F76:F91)</f>
        <v>23069576</v>
      </c>
      <c r="G75" s="157">
        <f>SUM(G76:G91)</f>
        <v>997930</v>
      </c>
      <c r="H75" s="157">
        <f t="shared" si="6"/>
        <v>0</v>
      </c>
      <c r="I75" s="157">
        <f t="shared" si="6"/>
        <v>0</v>
      </c>
      <c r="J75" s="157">
        <f t="shared" si="6"/>
        <v>0</v>
      </c>
      <c r="K75" s="240">
        <f t="shared" si="6"/>
        <v>0</v>
      </c>
      <c r="L75" s="213"/>
    </row>
    <row r="76" spans="1:13" ht="141.75">
      <c r="A76" s="209" t="s">
        <v>66</v>
      </c>
      <c r="B76" s="34"/>
      <c r="C76" s="16"/>
      <c r="D76" s="7"/>
      <c r="E76" s="87">
        <f>F76+G76</f>
        <v>-1000500</v>
      </c>
      <c r="F76" s="16"/>
      <c r="G76" s="16">
        <f>-1000500</f>
        <v>-1000500</v>
      </c>
      <c r="H76" s="154"/>
      <c r="I76" s="154"/>
      <c r="J76" s="16"/>
      <c r="K76" s="242"/>
      <c r="L76" s="213" t="s">
        <v>68</v>
      </c>
      <c r="M76" s="24" t="s">
        <v>60</v>
      </c>
    </row>
    <row r="77" spans="1:13" ht="68.25" customHeight="1">
      <c r="A77" s="104" t="s">
        <v>67</v>
      </c>
      <c r="B77" s="34"/>
      <c r="C77" s="16"/>
      <c r="D77" s="7"/>
      <c r="E77" s="87">
        <f t="shared" ref="E77:E90" si="7">F77+G77</f>
        <v>1000500</v>
      </c>
      <c r="F77" s="16"/>
      <c r="G77" s="16">
        <f>1000500</f>
        <v>1000500</v>
      </c>
      <c r="H77" s="154"/>
      <c r="I77" s="154"/>
      <c r="J77" s="16"/>
      <c r="K77" s="242"/>
      <c r="L77" s="213" t="s">
        <v>69</v>
      </c>
      <c r="M77" s="24" t="s">
        <v>60</v>
      </c>
    </row>
    <row r="78" spans="1:13" ht="146.25" customHeight="1">
      <c r="A78" s="104" t="s">
        <v>76</v>
      </c>
      <c r="B78" s="34"/>
      <c r="C78" s="16"/>
      <c r="D78" s="7"/>
      <c r="E78" s="87">
        <f t="shared" si="7"/>
        <v>503700</v>
      </c>
      <c r="F78" s="16"/>
      <c r="G78" s="16">
        <v>503700</v>
      </c>
      <c r="H78" s="154"/>
      <c r="I78" s="154"/>
      <c r="J78" s="16"/>
      <c r="K78" s="242"/>
      <c r="L78" s="218">
        <v>1140075410</v>
      </c>
      <c r="M78" s="24" t="s">
        <v>60</v>
      </c>
    </row>
    <row r="79" spans="1:13" ht="96" customHeight="1">
      <c r="A79" s="104" t="s">
        <v>99</v>
      </c>
      <c r="B79" s="34"/>
      <c r="C79" s="16"/>
      <c r="D79" s="7"/>
      <c r="E79" s="87">
        <f t="shared" si="7"/>
        <v>6603320</v>
      </c>
      <c r="F79" s="283">
        <v>6603320</v>
      </c>
      <c r="G79" s="16"/>
      <c r="H79" s="154"/>
      <c r="I79" s="154"/>
      <c r="J79" s="16"/>
      <c r="K79" s="242"/>
      <c r="L79" s="292" t="s">
        <v>122</v>
      </c>
      <c r="M79" s="24" t="s">
        <v>60</v>
      </c>
    </row>
    <row r="80" spans="1:13" ht="94.5">
      <c r="A80" s="104" t="s">
        <v>133</v>
      </c>
      <c r="B80" s="34"/>
      <c r="C80" s="16"/>
      <c r="D80" s="7"/>
      <c r="E80" s="87">
        <f t="shared" si="7"/>
        <v>4795222</v>
      </c>
      <c r="F80" s="16">
        <v>4795222</v>
      </c>
      <c r="G80" s="16"/>
      <c r="H80" s="154"/>
      <c r="I80" s="154"/>
      <c r="J80" s="16"/>
      <c r="K80" s="242"/>
      <c r="L80" s="292" t="s">
        <v>123</v>
      </c>
      <c r="M80" s="24" t="s">
        <v>60</v>
      </c>
    </row>
    <row r="81" spans="1:14" ht="94.5">
      <c r="A81" s="104" t="s">
        <v>134</v>
      </c>
      <c r="B81" s="34"/>
      <c r="C81" s="16"/>
      <c r="D81" s="7"/>
      <c r="E81" s="87">
        <f>F81+G81</f>
        <v>4090340</v>
      </c>
      <c r="F81" s="165">
        <v>4090340</v>
      </c>
      <c r="G81" s="16"/>
      <c r="H81" s="154"/>
      <c r="I81" s="154"/>
      <c r="J81" s="16"/>
      <c r="K81" s="242"/>
      <c r="L81" s="218">
        <v>1110081650</v>
      </c>
      <c r="M81" s="24" t="s">
        <v>60</v>
      </c>
    </row>
    <row r="82" spans="1:14" ht="94.5">
      <c r="A82" s="104" t="s">
        <v>100</v>
      </c>
      <c r="B82" s="34"/>
      <c r="C82" s="16"/>
      <c r="D82" s="7"/>
      <c r="E82" s="87">
        <f t="shared" si="7"/>
        <v>527876</v>
      </c>
      <c r="F82" s="165">
        <v>527876</v>
      </c>
      <c r="G82" s="16"/>
      <c r="H82" s="154"/>
      <c r="I82" s="154"/>
      <c r="J82" s="16"/>
      <c r="K82" s="242"/>
      <c r="L82" s="292" t="s">
        <v>124</v>
      </c>
      <c r="M82" s="24" t="s">
        <v>60</v>
      </c>
    </row>
    <row r="83" spans="1:14" ht="78.75">
      <c r="A83" s="104" t="s">
        <v>101</v>
      </c>
      <c r="B83" s="34"/>
      <c r="C83" s="16"/>
      <c r="D83" s="7"/>
      <c r="E83" s="87">
        <f t="shared" si="7"/>
        <v>103898</v>
      </c>
      <c r="F83" s="165">
        <v>103898</v>
      </c>
      <c r="G83" s="16"/>
      <c r="H83" s="154"/>
      <c r="I83" s="154"/>
      <c r="J83" s="16"/>
      <c r="K83" s="242"/>
      <c r="L83" s="292" t="s">
        <v>125</v>
      </c>
      <c r="M83" s="24" t="s">
        <v>60</v>
      </c>
    </row>
    <row r="84" spans="1:14" ht="110.25">
      <c r="A84" s="104" t="s">
        <v>135</v>
      </c>
      <c r="B84" s="34"/>
      <c r="C84" s="16"/>
      <c r="D84" s="7"/>
      <c r="E84" s="87">
        <f>F84+G84</f>
        <v>5559320</v>
      </c>
      <c r="F84" s="165">
        <v>5559320</v>
      </c>
      <c r="G84" s="16"/>
      <c r="H84" s="154"/>
      <c r="I84" s="154"/>
      <c r="J84" s="16"/>
      <c r="K84" s="242"/>
      <c r="L84" s="292" t="s">
        <v>123</v>
      </c>
      <c r="M84" s="24" t="s">
        <v>60</v>
      </c>
    </row>
    <row r="85" spans="1:14" ht="93.75" customHeight="1">
      <c r="A85" s="104" t="s">
        <v>136</v>
      </c>
      <c r="B85" s="34"/>
      <c r="C85" s="16"/>
      <c r="D85" s="7"/>
      <c r="E85" s="87">
        <f t="shared" si="7"/>
        <v>596700</v>
      </c>
      <c r="F85" s="165">
        <v>596700</v>
      </c>
      <c r="G85" s="16"/>
      <c r="H85" s="154"/>
      <c r="I85" s="154"/>
      <c r="J85" s="16"/>
      <c r="K85" s="242"/>
      <c r="L85" s="292" t="s">
        <v>123</v>
      </c>
      <c r="M85" s="24" t="s">
        <v>60</v>
      </c>
    </row>
    <row r="86" spans="1:14" ht="34.5" customHeight="1">
      <c r="A86" s="104" t="s">
        <v>111</v>
      </c>
      <c r="B86" s="34"/>
      <c r="C86" s="16"/>
      <c r="D86" s="7"/>
      <c r="E86" s="87">
        <f t="shared" si="7"/>
        <v>792900</v>
      </c>
      <c r="F86" s="165">
        <v>792900</v>
      </c>
      <c r="G86" s="16"/>
      <c r="H86" s="154"/>
      <c r="I86" s="154"/>
      <c r="J86" s="16"/>
      <c r="K86" s="242"/>
      <c r="L86" s="292" t="s">
        <v>124</v>
      </c>
      <c r="M86" s="24" t="s">
        <v>60</v>
      </c>
    </row>
    <row r="87" spans="1:14" ht="47.25">
      <c r="A87" s="104" t="s">
        <v>172</v>
      </c>
      <c r="B87" s="34"/>
      <c r="C87" s="16"/>
      <c r="D87" s="7"/>
      <c r="E87" s="87">
        <f t="shared" si="7"/>
        <v>494230</v>
      </c>
      <c r="F87" s="16"/>
      <c r="G87" s="16">
        <v>494230</v>
      </c>
      <c r="H87" s="154"/>
      <c r="I87" s="154"/>
      <c r="J87" s="16"/>
      <c r="K87" s="242"/>
      <c r="L87" s="218">
        <v>8810084220</v>
      </c>
      <c r="M87" s="24" t="s">
        <v>60</v>
      </c>
    </row>
    <row r="88" spans="1:14" hidden="1">
      <c r="A88" s="104"/>
      <c r="B88" s="34"/>
      <c r="C88" s="16"/>
      <c r="D88" s="7"/>
      <c r="E88" s="87">
        <f>F88+G88</f>
        <v>0</v>
      </c>
      <c r="F88" s="16"/>
      <c r="G88" s="16"/>
      <c r="H88" s="154"/>
      <c r="I88" s="154"/>
      <c r="J88" s="16"/>
      <c r="K88" s="242"/>
      <c r="L88" s="218"/>
      <c r="M88" s="24"/>
    </row>
    <row r="89" spans="1:14" hidden="1">
      <c r="A89" s="104"/>
      <c r="B89" s="34"/>
      <c r="C89" s="16"/>
      <c r="D89" s="7"/>
      <c r="E89" s="87">
        <f t="shared" si="7"/>
        <v>0</v>
      </c>
      <c r="F89" s="16"/>
      <c r="G89" s="16"/>
      <c r="H89" s="154"/>
      <c r="I89" s="154"/>
      <c r="J89" s="16"/>
      <c r="K89" s="242"/>
      <c r="L89" s="218"/>
      <c r="M89" s="24"/>
    </row>
    <row r="90" spans="1:14" hidden="1">
      <c r="A90" s="104"/>
      <c r="B90" s="34"/>
      <c r="C90" s="16"/>
      <c r="D90" s="7"/>
      <c r="E90" s="87">
        <f t="shared" si="7"/>
        <v>0</v>
      </c>
      <c r="F90" s="16"/>
      <c r="G90" s="16"/>
      <c r="H90" s="154"/>
      <c r="I90" s="154"/>
      <c r="J90" s="16"/>
      <c r="K90" s="242"/>
      <c r="L90" s="218"/>
      <c r="M90" s="24"/>
    </row>
    <row r="91" spans="1:14" hidden="1">
      <c r="A91" s="104"/>
      <c r="B91" s="34"/>
      <c r="C91" s="16"/>
      <c r="D91" s="7"/>
      <c r="E91" s="87">
        <f>F91+G91</f>
        <v>0</v>
      </c>
      <c r="F91" s="16"/>
      <c r="G91" s="16"/>
      <c r="H91" s="154"/>
      <c r="I91" s="154"/>
      <c r="J91" s="16"/>
      <c r="K91" s="242"/>
      <c r="L91" s="218"/>
      <c r="M91" s="24"/>
    </row>
    <row r="92" spans="1:14" s="12" customFormat="1">
      <c r="A92" s="114" t="s">
        <v>52</v>
      </c>
      <c r="B92" s="32">
        <f>C92+D92</f>
        <v>0</v>
      </c>
      <c r="C92" s="32"/>
      <c r="D92" s="32"/>
      <c r="E92" s="49">
        <f>F92+G92+H92+I92</f>
        <v>39872448</v>
      </c>
      <c r="F92" s="157">
        <f>SUM(F93:F118)</f>
        <v>18191048</v>
      </c>
      <c r="G92" s="157">
        <f>SUM(G93:G118)</f>
        <v>21681400</v>
      </c>
      <c r="H92" s="157">
        <f>SUM(H93:H94)</f>
        <v>0</v>
      </c>
      <c r="I92" s="157">
        <f>SUM(I93:I111)</f>
        <v>0</v>
      </c>
      <c r="J92" s="157">
        <f>SUM(J93:J118)</f>
        <v>0</v>
      </c>
      <c r="K92" s="240">
        <f>SUM(K93:K118)</f>
        <v>0</v>
      </c>
      <c r="L92" s="213"/>
      <c r="M92" s="17"/>
      <c r="N92" s="17"/>
    </row>
    <row r="93" spans="1:14" ht="157.5">
      <c r="A93" s="141" t="s">
        <v>113</v>
      </c>
      <c r="B93" s="94"/>
      <c r="C93" s="44"/>
      <c r="D93" s="15"/>
      <c r="E93" s="87">
        <f>F93+G93+H93+I93</f>
        <v>21681400</v>
      </c>
      <c r="F93" s="48"/>
      <c r="G93" s="44">
        <v>21681400</v>
      </c>
      <c r="H93" s="16"/>
      <c r="I93" s="16"/>
      <c r="J93" s="16"/>
      <c r="K93" s="242"/>
      <c r="L93" s="213" t="s">
        <v>97</v>
      </c>
      <c r="M93" s="17" t="s">
        <v>60</v>
      </c>
    </row>
    <row r="94" spans="1:14" ht="126">
      <c r="A94" s="105" t="s">
        <v>102</v>
      </c>
      <c r="B94" s="34"/>
      <c r="C94" s="44"/>
      <c r="D94" s="15"/>
      <c r="E94" s="87">
        <f>F94+G94+H94+I94</f>
        <v>-2649247</v>
      </c>
      <c r="F94" s="48">
        <v>-2649247</v>
      </c>
      <c r="G94" s="44"/>
      <c r="H94" s="16"/>
      <c r="I94" s="16"/>
      <c r="J94" s="16"/>
      <c r="K94" s="242"/>
      <c r="L94" s="213" t="s">
        <v>115</v>
      </c>
      <c r="M94" s="17" t="s">
        <v>60</v>
      </c>
    </row>
    <row r="95" spans="1:14" ht="95.25" customHeight="1">
      <c r="A95" s="105" t="s">
        <v>103</v>
      </c>
      <c r="B95" s="34"/>
      <c r="C95" s="44"/>
      <c r="D95" s="15"/>
      <c r="E95" s="87">
        <f>F95+G95+H95+I95</f>
        <v>450000</v>
      </c>
      <c r="F95" s="48">
        <v>450000</v>
      </c>
      <c r="G95" s="44"/>
      <c r="H95" s="16"/>
      <c r="I95" s="16"/>
      <c r="J95" s="16"/>
      <c r="K95" s="242"/>
      <c r="L95" s="213" t="s">
        <v>114</v>
      </c>
      <c r="M95" s="24" t="s">
        <v>60</v>
      </c>
    </row>
    <row r="96" spans="1:14" ht="78.75">
      <c r="A96" s="100" t="s">
        <v>104</v>
      </c>
      <c r="B96" s="34"/>
      <c r="C96" s="44"/>
      <c r="D96" s="44"/>
      <c r="E96" s="87">
        <f>F96+G96+H96+I96</f>
        <v>2199247</v>
      </c>
      <c r="F96" s="44">
        <v>2199247</v>
      </c>
      <c r="G96" s="44"/>
      <c r="H96" s="16"/>
      <c r="I96" s="16"/>
      <c r="J96" s="16"/>
      <c r="K96" s="242"/>
      <c r="L96" s="215" t="s">
        <v>116</v>
      </c>
      <c r="M96" s="24" t="s">
        <v>60</v>
      </c>
    </row>
    <row r="97" spans="1:13" ht="110.25">
      <c r="A97" s="100" t="s">
        <v>175</v>
      </c>
      <c r="B97" s="34"/>
      <c r="C97" s="44"/>
      <c r="D97" s="44"/>
      <c r="E97" s="87">
        <f t="shared" ref="E97:E105" si="8">F97+G97+H97+I97</f>
        <v>-9000000</v>
      </c>
      <c r="F97" s="16">
        <v>-9000000</v>
      </c>
      <c r="G97" s="44"/>
      <c r="H97" s="16"/>
      <c r="I97" s="16"/>
      <c r="J97" s="16"/>
      <c r="K97" s="242"/>
      <c r="L97" s="215" t="s">
        <v>117</v>
      </c>
      <c r="M97" s="24" t="s">
        <v>60</v>
      </c>
    </row>
    <row r="98" spans="1:13" ht="110.25">
      <c r="A98" s="100" t="s">
        <v>175</v>
      </c>
      <c r="B98" s="34"/>
      <c r="C98" s="44"/>
      <c r="D98" s="44"/>
      <c r="E98" s="87">
        <f t="shared" si="8"/>
        <v>4000000</v>
      </c>
      <c r="F98" s="16">
        <v>4000000</v>
      </c>
      <c r="G98" s="44"/>
      <c r="H98" s="16"/>
      <c r="I98" s="16"/>
      <c r="J98" s="16"/>
      <c r="K98" s="242"/>
      <c r="L98" s="215" t="s">
        <v>117</v>
      </c>
      <c r="M98" s="24" t="s">
        <v>60</v>
      </c>
    </row>
    <row r="99" spans="1:13" ht="158.25" customHeight="1">
      <c r="A99" s="100" t="s">
        <v>105</v>
      </c>
      <c r="B99" s="34"/>
      <c r="C99" s="44"/>
      <c r="D99" s="44"/>
      <c r="E99" s="87">
        <f t="shared" si="8"/>
        <v>-1600000</v>
      </c>
      <c r="F99" s="16">
        <v>-1600000</v>
      </c>
      <c r="G99" s="44"/>
      <c r="H99" s="16"/>
      <c r="I99" s="16"/>
      <c r="J99" s="16"/>
      <c r="K99" s="242"/>
      <c r="L99" s="215" t="s">
        <v>118</v>
      </c>
      <c r="M99" s="24" t="s">
        <v>60</v>
      </c>
    </row>
    <row r="100" spans="1:13" ht="154.5" customHeight="1">
      <c r="A100" s="100" t="s">
        <v>106</v>
      </c>
      <c r="B100" s="34"/>
      <c r="C100" s="44"/>
      <c r="D100" s="44"/>
      <c r="E100" s="87">
        <f t="shared" si="8"/>
        <v>1600000</v>
      </c>
      <c r="F100" s="16">
        <v>1600000</v>
      </c>
      <c r="G100" s="44"/>
      <c r="H100" s="16"/>
      <c r="I100" s="16"/>
      <c r="J100" s="16"/>
      <c r="K100" s="242"/>
      <c r="L100" s="215" t="s">
        <v>119</v>
      </c>
      <c r="M100" s="24" t="s">
        <v>60</v>
      </c>
    </row>
    <row r="101" spans="1:13" ht="110.25">
      <c r="A101" s="100" t="s">
        <v>107</v>
      </c>
      <c r="B101" s="34"/>
      <c r="C101" s="44"/>
      <c r="D101" s="44"/>
      <c r="E101" s="87">
        <f t="shared" si="8"/>
        <v>5000000</v>
      </c>
      <c r="F101" s="16">
        <v>5000000</v>
      </c>
      <c r="G101" s="44"/>
      <c r="H101" s="16"/>
      <c r="I101" s="16"/>
      <c r="J101" s="16"/>
      <c r="K101" s="242"/>
      <c r="L101" s="215" t="s">
        <v>120</v>
      </c>
      <c r="M101" s="24" t="s">
        <v>60</v>
      </c>
    </row>
    <row r="102" spans="1:13" ht="78.75">
      <c r="A102" s="122" t="s">
        <v>104</v>
      </c>
      <c r="B102" s="34"/>
      <c r="C102" s="44"/>
      <c r="D102" s="44"/>
      <c r="E102" s="87">
        <f t="shared" si="8"/>
        <v>8779150</v>
      </c>
      <c r="F102" s="16">
        <v>8779150</v>
      </c>
      <c r="G102" s="44"/>
      <c r="H102" s="16"/>
      <c r="I102" s="16"/>
      <c r="J102" s="16"/>
      <c r="K102" s="242"/>
      <c r="L102" s="215" t="s">
        <v>116</v>
      </c>
      <c r="M102" s="24" t="s">
        <v>60</v>
      </c>
    </row>
    <row r="103" spans="1:13" ht="109.5" customHeight="1">
      <c r="A103" s="122" t="s">
        <v>108</v>
      </c>
      <c r="B103" s="34"/>
      <c r="C103" s="44"/>
      <c r="D103" s="44"/>
      <c r="E103" s="87">
        <f t="shared" si="8"/>
        <v>8803198</v>
      </c>
      <c r="F103" s="16">
        <v>8803198</v>
      </c>
      <c r="G103" s="44"/>
      <c r="H103" s="16"/>
      <c r="I103" s="16"/>
      <c r="J103" s="16"/>
      <c r="K103" s="242"/>
      <c r="L103" s="215" t="s">
        <v>116</v>
      </c>
      <c r="M103" s="24" t="s">
        <v>60</v>
      </c>
    </row>
    <row r="104" spans="1:13" ht="31.5">
      <c r="A104" s="104" t="s">
        <v>111</v>
      </c>
      <c r="B104" s="34"/>
      <c r="C104" s="44"/>
      <c r="D104" s="44"/>
      <c r="E104" s="87">
        <f t="shared" si="8"/>
        <v>608700</v>
      </c>
      <c r="F104" s="16">
        <v>608700</v>
      </c>
      <c r="G104" s="44"/>
      <c r="H104" s="16"/>
      <c r="I104" s="16"/>
      <c r="J104" s="16"/>
      <c r="K104" s="242"/>
      <c r="L104" s="215" t="s">
        <v>114</v>
      </c>
      <c r="M104" s="24" t="s">
        <v>60</v>
      </c>
    </row>
    <row r="105" spans="1:13" ht="16.5" hidden="1">
      <c r="A105" s="116"/>
      <c r="B105" s="34"/>
      <c r="C105" s="44"/>
      <c r="D105" s="44"/>
      <c r="E105" s="87">
        <f t="shared" si="8"/>
        <v>0</v>
      </c>
      <c r="F105" s="56"/>
      <c r="G105" s="44"/>
      <c r="H105" s="16"/>
      <c r="I105" s="16"/>
      <c r="J105" s="16"/>
      <c r="K105" s="242"/>
      <c r="L105" s="215"/>
      <c r="M105" s="24"/>
    </row>
    <row r="106" spans="1:13" ht="16.5" hidden="1">
      <c r="A106" s="116"/>
      <c r="B106" s="34"/>
      <c r="C106" s="44"/>
      <c r="D106" s="44"/>
      <c r="E106" s="87">
        <f>F106+G106+H106+I106</f>
        <v>0</v>
      </c>
      <c r="F106" s="57"/>
      <c r="G106" s="44"/>
      <c r="H106" s="16"/>
      <c r="I106" s="16"/>
      <c r="J106" s="16"/>
      <c r="K106" s="242"/>
      <c r="L106" s="215"/>
      <c r="M106" s="24"/>
    </row>
    <row r="107" spans="1:13" ht="16.5" hidden="1">
      <c r="A107" s="116"/>
      <c r="B107" s="34"/>
      <c r="C107" s="44"/>
      <c r="D107" s="44"/>
      <c r="E107" s="87">
        <f>F107+G107+H107+I107</f>
        <v>0</v>
      </c>
      <c r="F107" s="56"/>
      <c r="G107" s="44"/>
      <c r="H107" s="16"/>
      <c r="I107" s="16"/>
      <c r="J107" s="16"/>
      <c r="K107" s="242"/>
      <c r="L107" s="215"/>
      <c r="M107" s="24"/>
    </row>
    <row r="108" spans="1:13" ht="16.5" hidden="1">
      <c r="A108" s="116"/>
      <c r="B108" s="34"/>
      <c r="C108" s="44"/>
      <c r="D108" s="44"/>
      <c r="E108" s="87">
        <f>F108+G108+H108+I108</f>
        <v>0</v>
      </c>
      <c r="F108" s="57"/>
      <c r="G108" s="44"/>
      <c r="H108" s="16"/>
      <c r="I108" s="16"/>
      <c r="J108" s="16"/>
      <c r="K108" s="242"/>
      <c r="L108" s="215"/>
      <c r="M108" s="47"/>
    </row>
    <row r="109" spans="1:13" ht="16.5" hidden="1">
      <c r="A109" s="115"/>
      <c r="B109" s="34"/>
      <c r="C109" s="44"/>
      <c r="D109" s="44"/>
      <c r="E109" s="87">
        <f t="shared" ref="E109:E118" si="9">F109+G109+H109+I109</f>
        <v>0</v>
      </c>
      <c r="F109" s="57"/>
      <c r="G109" s="44"/>
      <c r="H109" s="16"/>
      <c r="I109" s="16"/>
      <c r="J109" s="16"/>
      <c r="K109" s="242"/>
      <c r="L109" s="215"/>
      <c r="M109" s="47"/>
    </row>
    <row r="110" spans="1:13" hidden="1">
      <c r="A110" s="117"/>
      <c r="B110" s="34"/>
      <c r="C110" s="44"/>
      <c r="D110" s="44"/>
      <c r="E110" s="87">
        <f t="shared" si="9"/>
        <v>0</v>
      </c>
      <c r="F110" s="57"/>
      <c r="G110" s="44"/>
      <c r="H110" s="16"/>
      <c r="I110" s="16"/>
      <c r="J110" s="16"/>
      <c r="K110" s="242"/>
      <c r="L110" s="215"/>
      <c r="M110" s="47"/>
    </row>
    <row r="111" spans="1:13" hidden="1">
      <c r="A111" s="103"/>
      <c r="B111" s="34"/>
      <c r="C111" s="44"/>
      <c r="D111" s="44"/>
      <c r="E111" s="87">
        <f t="shared" si="9"/>
        <v>0</v>
      </c>
      <c r="F111" s="57"/>
      <c r="G111" s="44"/>
      <c r="H111" s="16"/>
      <c r="I111" s="16"/>
      <c r="J111" s="16"/>
      <c r="K111" s="242"/>
      <c r="L111" s="215"/>
      <c r="M111" s="47"/>
    </row>
    <row r="112" spans="1:13" hidden="1">
      <c r="A112" s="103"/>
      <c r="B112" s="34"/>
      <c r="C112" s="44"/>
      <c r="D112" s="44"/>
      <c r="E112" s="87">
        <f t="shared" si="9"/>
        <v>0</v>
      </c>
      <c r="F112" s="57"/>
      <c r="G112" s="44"/>
      <c r="H112" s="16"/>
      <c r="I112" s="16"/>
      <c r="J112" s="16"/>
      <c r="K112" s="242"/>
      <c r="L112" s="215"/>
      <c r="M112" s="47"/>
    </row>
    <row r="113" spans="1:13" hidden="1">
      <c r="A113" s="103"/>
      <c r="B113" s="34"/>
      <c r="C113" s="44"/>
      <c r="D113" s="44"/>
      <c r="E113" s="87">
        <f t="shared" si="9"/>
        <v>0</v>
      </c>
      <c r="F113" s="57"/>
      <c r="G113" s="44"/>
      <c r="H113" s="16"/>
      <c r="I113" s="16"/>
      <c r="J113" s="16"/>
      <c r="K113" s="242"/>
      <c r="L113" s="215"/>
      <c r="M113" s="47"/>
    </row>
    <row r="114" spans="1:13" hidden="1">
      <c r="A114" s="103"/>
      <c r="B114" s="34"/>
      <c r="C114" s="44"/>
      <c r="D114" s="44"/>
      <c r="E114" s="87">
        <f t="shared" si="9"/>
        <v>0</v>
      </c>
      <c r="F114" s="57"/>
      <c r="G114" s="44"/>
      <c r="H114" s="16"/>
      <c r="I114" s="16"/>
      <c r="J114" s="16"/>
      <c r="K114" s="242"/>
      <c r="L114" s="215"/>
      <c r="M114" s="47"/>
    </row>
    <row r="115" spans="1:13" hidden="1">
      <c r="A115" s="118"/>
      <c r="B115" s="34"/>
      <c r="C115" s="44"/>
      <c r="D115" s="44"/>
      <c r="E115" s="87">
        <f t="shared" si="9"/>
        <v>0</v>
      </c>
      <c r="F115" s="57"/>
      <c r="G115" s="44"/>
      <c r="H115" s="16"/>
      <c r="I115" s="16"/>
      <c r="J115" s="16"/>
      <c r="K115" s="242"/>
      <c r="L115" s="215"/>
      <c r="M115" s="47"/>
    </row>
    <row r="116" spans="1:13" hidden="1">
      <c r="A116" s="118"/>
      <c r="B116" s="34"/>
      <c r="C116" s="44"/>
      <c r="D116" s="44"/>
      <c r="E116" s="87">
        <f t="shared" si="9"/>
        <v>0</v>
      </c>
      <c r="F116" s="55"/>
      <c r="G116" s="44"/>
      <c r="H116" s="16"/>
      <c r="I116" s="16"/>
      <c r="J116" s="16"/>
      <c r="K116" s="242"/>
      <c r="L116" s="215"/>
      <c r="M116" s="47"/>
    </row>
    <row r="117" spans="1:13" hidden="1">
      <c r="A117" s="103"/>
      <c r="B117" s="34"/>
      <c r="C117" s="44"/>
      <c r="D117" s="44"/>
      <c r="E117" s="87">
        <f t="shared" si="9"/>
        <v>0</v>
      </c>
      <c r="F117" s="55"/>
      <c r="G117" s="44"/>
      <c r="H117" s="16"/>
      <c r="I117" s="16"/>
      <c r="J117" s="16"/>
      <c r="K117" s="242"/>
      <c r="L117" s="215"/>
      <c r="M117" s="47"/>
    </row>
    <row r="118" spans="1:13" hidden="1">
      <c r="A118" s="108"/>
      <c r="B118" s="34"/>
      <c r="C118" s="44"/>
      <c r="D118" s="44"/>
      <c r="E118" s="87">
        <f t="shared" si="9"/>
        <v>0</v>
      </c>
      <c r="F118" s="55"/>
      <c r="G118" s="48"/>
      <c r="H118" s="16"/>
      <c r="I118" s="16"/>
      <c r="J118" s="16"/>
      <c r="K118" s="242"/>
      <c r="L118" s="215"/>
      <c r="M118" s="47"/>
    </row>
    <row r="119" spans="1:13">
      <c r="A119" s="99" t="s">
        <v>8</v>
      </c>
      <c r="B119" s="32">
        <f>C119+D119</f>
        <v>0</v>
      </c>
      <c r="C119" s="32"/>
      <c r="D119" s="32"/>
      <c r="E119" s="1">
        <f>F119+G119+H119+I119</f>
        <v>21209124.170000002</v>
      </c>
      <c r="F119" s="157">
        <f>SUM(F120:F130)</f>
        <v>20297600</v>
      </c>
      <c r="G119" s="157">
        <f>SUM(G120:G129)</f>
        <v>911524.17</v>
      </c>
      <c r="H119" s="157">
        <f>SUM(H120:H128)</f>
        <v>0</v>
      </c>
      <c r="I119" s="157">
        <f>SUM(I120:I128)</f>
        <v>0</v>
      </c>
      <c r="J119" s="157">
        <f>SUM(J120:J128)</f>
        <v>0</v>
      </c>
      <c r="K119" s="240">
        <f>SUM(K120:K128)</f>
        <v>0</v>
      </c>
      <c r="L119" s="213"/>
    </row>
    <row r="120" spans="1:13" ht="79.5" customHeight="1">
      <c r="A120" s="119" t="s">
        <v>91</v>
      </c>
      <c r="B120" s="29"/>
      <c r="C120" s="15"/>
      <c r="D120" s="7"/>
      <c r="E120" s="87">
        <f t="shared" ref="E120:E128" si="10">F120+G120</f>
        <v>658824.17000000004</v>
      </c>
      <c r="F120" s="90"/>
      <c r="G120" s="16">
        <v>658824.17000000004</v>
      </c>
      <c r="H120" s="16"/>
      <c r="I120" s="16"/>
      <c r="J120" s="16"/>
      <c r="K120" s="242"/>
      <c r="L120" s="215" t="s">
        <v>92</v>
      </c>
      <c r="M120" s="47" t="s">
        <v>60</v>
      </c>
    </row>
    <row r="121" spans="1:13" ht="48" customHeight="1">
      <c r="A121" s="119" t="s">
        <v>96</v>
      </c>
      <c r="B121" s="29"/>
      <c r="C121" s="15"/>
      <c r="D121" s="7"/>
      <c r="E121" s="87">
        <f t="shared" si="10"/>
        <v>252700</v>
      </c>
      <c r="F121" s="44"/>
      <c r="G121" s="16">
        <v>252700</v>
      </c>
      <c r="H121" s="16"/>
      <c r="I121" s="16"/>
      <c r="J121" s="16"/>
      <c r="K121" s="242"/>
      <c r="L121" s="215" t="s">
        <v>95</v>
      </c>
      <c r="M121" s="47" t="s">
        <v>60</v>
      </c>
    </row>
    <row r="122" spans="1:13" ht="36.75" customHeight="1">
      <c r="A122" s="119" t="s">
        <v>112</v>
      </c>
      <c r="B122" s="29"/>
      <c r="C122" s="15"/>
      <c r="D122" s="7"/>
      <c r="E122" s="87">
        <f t="shared" si="10"/>
        <v>1300000</v>
      </c>
      <c r="F122" s="44">
        <v>1300000</v>
      </c>
      <c r="G122" s="16"/>
      <c r="H122" s="16"/>
      <c r="I122" s="16"/>
      <c r="J122" s="16"/>
      <c r="K122" s="242"/>
      <c r="L122" s="215" t="s">
        <v>138</v>
      </c>
      <c r="M122" s="47" t="s">
        <v>60</v>
      </c>
    </row>
    <row r="123" spans="1:13" ht="63">
      <c r="A123" s="299" t="s">
        <v>139</v>
      </c>
      <c r="B123" s="29"/>
      <c r="C123" s="15"/>
      <c r="D123" s="7"/>
      <c r="E123" s="87">
        <f t="shared" si="10"/>
        <v>1515000</v>
      </c>
      <c r="F123" s="44">
        <v>1515000</v>
      </c>
      <c r="G123" s="16"/>
      <c r="H123" s="16"/>
      <c r="I123" s="16"/>
      <c r="J123" s="16"/>
      <c r="K123" s="242"/>
      <c r="L123" s="215" t="s">
        <v>137</v>
      </c>
      <c r="M123" s="47" t="s">
        <v>60</v>
      </c>
    </row>
    <row r="124" spans="1:13" ht="38.25" customHeight="1">
      <c r="A124" s="104" t="s">
        <v>111</v>
      </c>
      <c r="B124" s="29"/>
      <c r="C124" s="15"/>
      <c r="D124" s="7"/>
      <c r="E124" s="87">
        <f t="shared" si="10"/>
        <v>17482600</v>
      </c>
      <c r="F124" s="44">
        <v>17482600</v>
      </c>
      <c r="G124" s="16"/>
      <c r="H124" s="16"/>
      <c r="I124" s="16"/>
      <c r="J124" s="16"/>
      <c r="K124" s="242"/>
      <c r="L124" s="215"/>
      <c r="M124" s="47" t="s">
        <v>60</v>
      </c>
    </row>
    <row r="125" spans="1:13" hidden="1">
      <c r="A125" s="119"/>
      <c r="B125" s="29"/>
      <c r="C125" s="15"/>
      <c r="D125" s="7"/>
      <c r="E125" s="87">
        <f t="shared" si="10"/>
        <v>0</v>
      </c>
      <c r="F125" s="44"/>
      <c r="G125" s="16"/>
      <c r="H125" s="16"/>
      <c r="I125" s="16"/>
      <c r="J125" s="16"/>
      <c r="K125" s="242"/>
      <c r="L125" s="215"/>
      <c r="M125" s="47"/>
    </row>
    <row r="126" spans="1:13" hidden="1">
      <c r="A126" s="119"/>
      <c r="B126" s="29"/>
      <c r="C126" s="15"/>
      <c r="D126" s="7"/>
      <c r="E126" s="87">
        <f t="shared" si="10"/>
        <v>0</v>
      </c>
      <c r="F126" s="44"/>
      <c r="G126" s="16"/>
      <c r="H126" s="16"/>
      <c r="I126" s="16"/>
      <c r="J126" s="16"/>
      <c r="K126" s="242"/>
      <c r="L126" s="215"/>
      <c r="M126" s="47"/>
    </row>
    <row r="127" spans="1:13" hidden="1">
      <c r="A127" s="248"/>
      <c r="B127" s="29"/>
      <c r="C127" s="15"/>
      <c r="D127" s="7"/>
      <c r="E127" s="87">
        <f t="shared" si="10"/>
        <v>0</v>
      </c>
      <c r="F127" s="44"/>
      <c r="G127" s="16"/>
      <c r="H127" s="16"/>
      <c r="I127" s="16"/>
      <c r="J127" s="16"/>
      <c r="K127" s="242"/>
      <c r="L127" s="215"/>
      <c r="M127" s="47"/>
    </row>
    <row r="128" spans="1:13" hidden="1">
      <c r="A128" s="119"/>
      <c r="B128" s="29"/>
      <c r="C128" s="15"/>
      <c r="D128" s="7"/>
      <c r="E128" s="87">
        <f t="shared" si="10"/>
        <v>0</v>
      </c>
      <c r="F128" s="44"/>
      <c r="G128" s="16"/>
      <c r="H128" s="16"/>
      <c r="I128" s="16"/>
      <c r="J128" s="16"/>
      <c r="K128" s="242"/>
      <c r="L128" s="215"/>
      <c r="M128" s="47"/>
    </row>
    <row r="129" spans="1:14" hidden="1">
      <c r="A129" s="119"/>
      <c r="B129" s="29"/>
      <c r="C129" s="15"/>
      <c r="D129" s="7"/>
      <c r="E129" s="87">
        <f>G129</f>
        <v>0</v>
      </c>
      <c r="F129" s="44"/>
      <c r="G129" s="16"/>
      <c r="H129" s="16"/>
      <c r="I129" s="16"/>
      <c r="J129" s="16"/>
      <c r="K129" s="242"/>
      <c r="L129" s="215"/>
      <c r="M129" s="47"/>
    </row>
    <row r="130" spans="1:14" hidden="1">
      <c r="A130" s="119"/>
      <c r="B130" s="75"/>
      <c r="C130" s="15"/>
      <c r="D130" s="7"/>
      <c r="E130" s="87">
        <f>F130</f>
        <v>0</v>
      </c>
      <c r="F130" s="44"/>
      <c r="G130" s="16"/>
      <c r="H130" s="16"/>
      <c r="I130" s="16"/>
      <c r="J130" s="16"/>
      <c r="K130" s="242"/>
      <c r="L130" s="215"/>
      <c r="M130" s="47"/>
    </row>
    <row r="131" spans="1:14" s="12" customFormat="1">
      <c r="A131" s="120" t="s">
        <v>34</v>
      </c>
      <c r="B131" s="32">
        <f>C131+D131</f>
        <v>0</v>
      </c>
      <c r="C131" s="32"/>
      <c r="D131" s="32"/>
      <c r="E131" s="289">
        <f>F131+G131+H131+I131</f>
        <v>219000</v>
      </c>
      <c r="F131" s="290">
        <f t="shared" ref="F131:K131" si="11">SUM(F132:F132)</f>
        <v>219000</v>
      </c>
      <c r="G131" s="157">
        <f>SUM(G132:G132)</f>
        <v>0</v>
      </c>
      <c r="H131" s="157">
        <f t="shared" si="11"/>
        <v>0</v>
      </c>
      <c r="I131" s="157">
        <f t="shared" si="11"/>
        <v>0</v>
      </c>
      <c r="J131" s="157">
        <f t="shared" si="11"/>
        <v>0</v>
      </c>
      <c r="K131" s="240">
        <f t="shared" si="11"/>
        <v>0</v>
      </c>
      <c r="L131" s="213"/>
      <c r="M131" s="17"/>
      <c r="N131" s="17"/>
    </row>
    <row r="132" spans="1:14" s="12" customFormat="1" ht="31.5">
      <c r="A132" s="104" t="s">
        <v>111</v>
      </c>
      <c r="B132" s="34"/>
      <c r="C132" s="23"/>
      <c r="D132" s="34"/>
      <c r="E132" s="291">
        <f>F132+G132</f>
        <v>219000</v>
      </c>
      <c r="F132" s="287">
        <v>219000</v>
      </c>
      <c r="G132" s="16"/>
      <c r="H132" s="154"/>
      <c r="I132" s="154"/>
      <c r="J132" s="154"/>
      <c r="K132" s="243"/>
      <c r="L132" s="213"/>
      <c r="M132" s="294" t="s">
        <v>60</v>
      </c>
      <c r="N132" s="17"/>
    </row>
    <row r="133" spans="1:14" s="12" customFormat="1">
      <c r="A133" s="120" t="s">
        <v>36</v>
      </c>
      <c r="B133" s="32">
        <f>C133+D133</f>
        <v>0</v>
      </c>
      <c r="C133" s="32"/>
      <c r="D133" s="32"/>
      <c r="E133" s="1">
        <f>F133+G133+H133+I133</f>
        <v>109300</v>
      </c>
      <c r="F133" s="157">
        <f>SUM(F134:F135)</f>
        <v>109300</v>
      </c>
      <c r="G133" s="157">
        <f>SUM(G134:G134)</f>
        <v>0</v>
      </c>
      <c r="H133" s="157">
        <f>SUM(H134:H134)</f>
        <v>0</v>
      </c>
      <c r="I133" s="157">
        <f>SUM(I134:I134)</f>
        <v>0</v>
      </c>
      <c r="J133" s="157">
        <f>SUM(J134:J134)</f>
        <v>0</v>
      </c>
      <c r="K133" s="240">
        <f>SUM(K134:K134)</f>
        <v>0</v>
      </c>
      <c r="L133" s="213"/>
      <c r="M133" s="17"/>
      <c r="N133" s="17"/>
    </row>
    <row r="134" spans="1:14" s="12" customFormat="1" ht="31.5">
      <c r="A134" s="104" t="s">
        <v>111</v>
      </c>
      <c r="B134" s="34"/>
      <c r="C134" s="15"/>
      <c r="D134" s="34"/>
      <c r="E134" s="87">
        <f>F134+G134</f>
        <v>109300</v>
      </c>
      <c r="F134" s="44">
        <v>109300</v>
      </c>
      <c r="G134" s="16"/>
      <c r="H134" s="154"/>
      <c r="I134" s="154"/>
      <c r="J134" s="154"/>
      <c r="K134" s="243"/>
      <c r="L134" s="213"/>
      <c r="M134" s="293" t="s">
        <v>60</v>
      </c>
      <c r="N134" s="17"/>
    </row>
    <row r="135" spans="1:14" s="12" customFormat="1" hidden="1">
      <c r="A135" s="121"/>
      <c r="B135" s="34"/>
      <c r="C135" s="15"/>
      <c r="D135" s="34"/>
      <c r="E135" s="87">
        <f>F135+G135</f>
        <v>0</v>
      </c>
      <c r="F135" s="44"/>
      <c r="G135" s="16"/>
      <c r="H135" s="154"/>
      <c r="I135" s="154"/>
      <c r="J135" s="154"/>
      <c r="K135" s="243"/>
      <c r="L135" s="213"/>
      <c r="M135" s="17"/>
      <c r="N135" s="17"/>
    </row>
    <row r="136" spans="1:14">
      <c r="A136" s="99" t="s">
        <v>2</v>
      </c>
      <c r="B136" s="32">
        <f>C136+D136</f>
        <v>0</v>
      </c>
      <c r="C136" s="32"/>
      <c r="D136" s="32"/>
      <c r="E136" s="49">
        <f t="shared" ref="E136:E153" si="12">F136+G136+H136+I136</f>
        <v>6852922</v>
      </c>
      <c r="F136" s="157">
        <f>SUM(F137:F149)</f>
        <v>6852922</v>
      </c>
      <c r="G136" s="157">
        <f>SUM(G137:G150)</f>
        <v>0</v>
      </c>
      <c r="H136" s="157">
        <f>SUM(H137:H150)</f>
        <v>0</v>
      </c>
      <c r="I136" s="157">
        <f>SUM(I139:I149)</f>
        <v>0</v>
      </c>
      <c r="J136" s="157">
        <f>SUM(J137:J149)</f>
        <v>0</v>
      </c>
      <c r="K136" s="240">
        <f>SUM(K137:K149)</f>
        <v>0</v>
      </c>
      <c r="L136" s="213"/>
      <c r="M136" s="17"/>
    </row>
    <row r="137" spans="1:14" ht="47.25">
      <c r="A137" s="100" t="s">
        <v>146</v>
      </c>
      <c r="B137" s="76"/>
      <c r="C137" s="54"/>
      <c r="D137" s="54"/>
      <c r="E137" s="87">
        <f t="shared" si="12"/>
        <v>2572925</v>
      </c>
      <c r="F137" s="90">
        <v>2572925</v>
      </c>
      <c r="G137" s="16"/>
      <c r="H137" s="16"/>
      <c r="I137" s="16"/>
      <c r="J137" s="16"/>
      <c r="K137" s="242"/>
      <c r="L137" s="300" t="s">
        <v>150</v>
      </c>
      <c r="M137" s="294" t="s">
        <v>60</v>
      </c>
    </row>
    <row r="138" spans="1:14" ht="47.25">
      <c r="A138" s="100" t="s">
        <v>147</v>
      </c>
      <c r="B138" s="34"/>
      <c r="C138" s="7"/>
      <c r="D138" s="7"/>
      <c r="E138" s="87">
        <f t="shared" si="12"/>
        <v>653038</v>
      </c>
      <c r="F138" s="44">
        <v>653038</v>
      </c>
      <c r="G138" s="16"/>
      <c r="H138" s="16"/>
      <c r="I138" s="16"/>
      <c r="J138" s="16"/>
      <c r="K138" s="242"/>
      <c r="L138" s="213" t="s">
        <v>151</v>
      </c>
      <c r="M138" s="294" t="s">
        <v>60</v>
      </c>
    </row>
    <row r="139" spans="1:14" ht="28.5" customHeight="1">
      <c r="A139" s="122" t="s">
        <v>148</v>
      </c>
      <c r="B139" s="34"/>
      <c r="C139" s="7"/>
      <c r="D139" s="7"/>
      <c r="E139" s="87">
        <f t="shared" si="12"/>
        <v>1888379</v>
      </c>
      <c r="F139" s="44">
        <v>1888379</v>
      </c>
      <c r="G139" s="16"/>
      <c r="H139" s="16"/>
      <c r="I139" s="16"/>
      <c r="J139" s="16"/>
      <c r="K139" s="242"/>
      <c r="L139" s="213" t="s">
        <v>151</v>
      </c>
      <c r="M139" s="294" t="s">
        <v>60</v>
      </c>
    </row>
    <row r="140" spans="1:14" ht="49.5">
      <c r="A140" s="115" t="s">
        <v>152</v>
      </c>
      <c r="B140" s="34"/>
      <c r="C140" s="44"/>
      <c r="D140" s="44"/>
      <c r="E140" s="87">
        <f t="shared" si="12"/>
        <v>687680</v>
      </c>
      <c r="F140" s="48">
        <v>687680</v>
      </c>
      <c r="G140" s="44"/>
      <c r="H140" s="16"/>
      <c r="I140" s="16"/>
      <c r="J140" s="16"/>
      <c r="K140" s="242"/>
      <c r="L140" s="213" t="s">
        <v>144</v>
      </c>
      <c r="M140" s="294" t="s">
        <v>60</v>
      </c>
    </row>
    <row r="141" spans="1:14" ht="31.5">
      <c r="A141" s="104" t="s">
        <v>149</v>
      </c>
      <c r="B141" s="34"/>
      <c r="C141" s="7"/>
      <c r="D141" s="7"/>
      <c r="E141" s="87">
        <f t="shared" si="12"/>
        <v>1050900</v>
      </c>
      <c r="F141" s="288">
        <v>1050900</v>
      </c>
      <c r="G141" s="16"/>
      <c r="H141" s="16"/>
      <c r="I141" s="16"/>
      <c r="J141" s="16"/>
      <c r="K141" s="242"/>
      <c r="L141" s="213" t="s">
        <v>151</v>
      </c>
      <c r="M141" s="294" t="s">
        <v>60</v>
      </c>
    </row>
    <row r="142" spans="1:14" hidden="1">
      <c r="A142" s="122"/>
      <c r="B142" s="34"/>
      <c r="C142" s="7"/>
      <c r="D142" s="7"/>
      <c r="E142" s="87">
        <f t="shared" si="12"/>
        <v>0</v>
      </c>
      <c r="F142" s="16"/>
      <c r="G142" s="16"/>
      <c r="H142" s="16"/>
      <c r="I142" s="16"/>
      <c r="J142" s="16"/>
      <c r="K142" s="242"/>
      <c r="L142" s="213"/>
      <c r="M142" s="17"/>
    </row>
    <row r="143" spans="1:14" hidden="1">
      <c r="A143" s="122"/>
      <c r="B143" s="34"/>
      <c r="C143" s="7"/>
      <c r="D143" s="7"/>
      <c r="E143" s="87">
        <f t="shared" si="12"/>
        <v>0</v>
      </c>
      <c r="F143" s="16"/>
      <c r="G143" s="16"/>
      <c r="H143" s="16"/>
      <c r="I143" s="16"/>
      <c r="J143" s="16"/>
      <c r="K143" s="242"/>
      <c r="L143" s="213"/>
      <c r="M143" s="17"/>
    </row>
    <row r="144" spans="1:14" hidden="1">
      <c r="A144" s="122"/>
      <c r="B144" s="34"/>
      <c r="C144" s="7"/>
      <c r="D144" s="7"/>
      <c r="E144" s="87">
        <f t="shared" si="12"/>
        <v>0</v>
      </c>
      <c r="F144" s="16"/>
      <c r="G144" s="16"/>
      <c r="H144" s="16"/>
      <c r="I144" s="16"/>
      <c r="J144" s="16"/>
      <c r="K144" s="242"/>
      <c r="L144" s="213"/>
      <c r="M144" s="17"/>
    </row>
    <row r="145" spans="1:14" hidden="1">
      <c r="A145" s="122"/>
      <c r="B145" s="34"/>
      <c r="C145" s="7"/>
      <c r="D145" s="7"/>
      <c r="E145" s="87">
        <f t="shared" si="12"/>
        <v>0</v>
      </c>
      <c r="F145" s="16"/>
      <c r="G145" s="16"/>
      <c r="H145" s="16"/>
      <c r="I145" s="16"/>
      <c r="J145" s="16"/>
      <c r="K145" s="242"/>
      <c r="L145" s="213"/>
      <c r="M145" s="17"/>
    </row>
    <row r="146" spans="1:14" hidden="1">
      <c r="A146" s="122"/>
      <c r="B146" s="34"/>
      <c r="C146" s="7"/>
      <c r="D146" s="7"/>
      <c r="E146" s="87">
        <f t="shared" si="12"/>
        <v>0</v>
      </c>
      <c r="F146" s="16"/>
      <c r="G146" s="16"/>
      <c r="H146" s="16"/>
      <c r="I146" s="16"/>
      <c r="J146" s="16"/>
      <c r="K146" s="242"/>
      <c r="L146" s="213"/>
      <c r="M146" s="17"/>
    </row>
    <row r="147" spans="1:14" hidden="1">
      <c r="A147" s="122"/>
      <c r="B147" s="34"/>
      <c r="C147" s="7"/>
      <c r="D147" s="7"/>
      <c r="E147" s="87">
        <f t="shared" si="12"/>
        <v>0</v>
      </c>
      <c r="F147" s="16"/>
      <c r="G147" s="16"/>
      <c r="H147" s="16"/>
      <c r="I147" s="16"/>
      <c r="J147" s="16"/>
      <c r="K147" s="242"/>
      <c r="L147" s="213"/>
      <c r="M147" s="17"/>
    </row>
    <row r="148" spans="1:14" hidden="1">
      <c r="A148" s="122"/>
      <c r="B148" s="34"/>
      <c r="C148" s="7"/>
      <c r="D148" s="7"/>
      <c r="E148" s="87">
        <f t="shared" si="12"/>
        <v>0</v>
      </c>
      <c r="F148" s="16"/>
      <c r="G148" s="16"/>
      <c r="H148" s="16"/>
      <c r="I148" s="16"/>
      <c r="J148" s="16"/>
      <c r="K148" s="242"/>
      <c r="L148" s="213"/>
      <c r="M148" s="17"/>
    </row>
    <row r="149" spans="1:14" hidden="1">
      <c r="A149" s="122"/>
      <c r="B149" s="34"/>
      <c r="C149" s="7"/>
      <c r="D149" s="7"/>
      <c r="E149" s="87">
        <f t="shared" si="12"/>
        <v>0</v>
      </c>
      <c r="F149" s="16"/>
      <c r="G149" s="16"/>
      <c r="H149" s="16"/>
      <c r="I149" s="16"/>
      <c r="J149" s="16"/>
      <c r="K149" s="242"/>
      <c r="L149" s="213"/>
      <c r="M149" s="17"/>
    </row>
    <row r="150" spans="1:14" hidden="1">
      <c r="A150" s="122"/>
      <c r="B150" s="34"/>
      <c r="C150" s="7"/>
      <c r="D150" s="7"/>
      <c r="E150" s="87">
        <f t="shared" si="12"/>
        <v>0</v>
      </c>
      <c r="F150" s="16"/>
      <c r="G150" s="16"/>
      <c r="H150" s="16"/>
      <c r="I150" s="16"/>
      <c r="J150" s="16"/>
      <c r="K150" s="242"/>
      <c r="L150" s="213"/>
      <c r="M150" s="17"/>
    </row>
    <row r="151" spans="1:14" s="12" customFormat="1">
      <c r="A151" s="99" t="s">
        <v>3</v>
      </c>
      <c r="B151" s="32">
        <f>C151+D151</f>
        <v>0</v>
      </c>
      <c r="C151" s="32"/>
      <c r="D151" s="32"/>
      <c r="E151" s="49">
        <f t="shared" si="12"/>
        <v>526400</v>
      </c>
      <c r="F151" s="157">
        <f t="shared" ref="F151:K151" si="13">SUM(F152:F155)</f>
        <v>526400</v>
      </c>
      <c r="G151" s="157">
        <f>SUM(G152:G156)</f>
        <v>0</v>
      </c>
      <c r="H151" s="157">
        <f t="shared" si="13"/>
        <v>0</v>
      </c>
      <c r="I151" s="157">
        <f>SUM(I152:I157)</f>
        <v>0</v>
      </c>
      <c r="J151" s="157">
        <f t="shared" si="13"/>
        <v>0</v>
      </c>
      <c r="K151" s="240">
        <f t="shared" si="13"/>
        <v>0</v>
      </c>
      <c r="L151" s="213"/>
      <c r="M151" s="17"/>
      <c r="N151" s="17"/>
    </row>
    <row r="152" spans="1:14" s="12" customFormat="1">
      <c r="A152" s="100" t="s">
        <v>153</v>
      </c>
      <c r="B152" s="11"/>
      <c r="C152" s="15"/>
      <c r="D152" s="7"/>
      <c r="E152" s="87">
        <f t="shared" si="12"/>
        <v>300000</v>
      </c>
      <c r="F152" s="44">
        <v>300000</v>
      </c>
      <c r="G152" s="16"/>
      <c r="H152" s="16"/>
      <c r="I152" s="16"/>
      <c r="J152" s="16"/>
      <c r="K152" s="242"/>
      <c r="L152" s="213" t="s">
        <v>151</v>
      </c>
      <c r="M152" s="294" t="s">
        <v>60</v>
      </c>
      <c r="N152" s="17"/>
    </row>
    <row r="153" spans="1:14" ht="31.5">
      <c r="A153" s="104" t="s">
        <v>149</v>
      </c>
      <c r="B153" s="34"/>
      <c r="C153" s="15"/>
      <c r="D153" s="23"/>
      <c r="E153" s="87">
        <f t="shared" si="12"/>
        <v>226400</v>
      </c>
      <c r="F153" s="44">
        <v>226400</v>
      </c>
      <c r="G153" s="48"/>
      <c r="H153" s="16"/>
      <c r="I153" s="16"/>
      <c r="J153" s="16"/>
      <c r="K153" s="242"/>
      <c r="L153" s="213" t="s">
        <v>151</v>
      </c>
      <c r="M153" s="294" t="s">
        <v>60</v>
      </c>
    </row>
    <row r="154" spans="1:14" hidden="1">
      <c r="A154" s="107"/>
      <c r="B154" s="34"/>
      <c r="C154" s="15"/>
      <c r="D154" s="23"/>
      <c r="E154" s="87">
        <f>F154+G154</f>
        <v>0</v>
      </c>
      <c r="F154" s="44"/>
      <c r="G154" s="48"/>
      <c r="H154" s="16"/>
      <c r="I154" s="16"/>
      <c r="J154" s="16"/>
      <c r="K154" s="242"/>
      <c r="L154" s="213"/>
      <c r="M154" s="17"/>
    </row>
    <row r="155" spans="1:14" hidden="1">
      <c r="A155" s="107"/>
      <c r="B155" s="11"/>
      <c r="C155" s="15"/>
      <c r="D155" s="23"/>
      <c r="E155" s="87">
        <f>F155+G155+I155</f>
        <v>0</v>
      </c>
      <c r="F155" s="44"/>
      <c r="G155" s="48"/>
      <c r="H155" s="16"/>
      <c r="I155" s="16"/>
      <c r="J155" s="16"/>
      <c r="K155" s="242"/>
      <c r="L155" s="213"/>
      <c r="M155" s="17"/>
    </row>
    <row r="156" spans="1:14" hidden="1">
      <c r="A156" s="122"/>
      <c r="B156" s="11"/>
      <c r="C156" s="15"/>
      <c r="D156" s="23"/>
      <c r="E156" s="87">
        <f>F156+G156+I156</f>
        <v>0</v>
      </c>
      <c r="F156" s="44"/>
      <c r="G156" s="48"/>
      <c r="H156" s="16"/>
      <c r="I156" s="16"/>
      <c r="J156" s="16"/>
      <c r="K156" s="242"/>
      <c r="L156" s="213"/>
      <c r="M156" s="17"/>
    </row>
    <row r="157" spans="1:14" hidden="1">
      <c r="A157" s="122"/>
      <c r="B157" s="11"/>
      <c r="C157" s="15"/>
      <c r="D157" s="23"/>
      <c r="E157" s="87"/>
      <c r="F157" s="44"/>
      <c r="G157" s="48"/>
      <c r="H157" s="16"/>
      <c r="I157" s="16"/>
      <c r="J157" s="16"/>
      <c r="K157" s="242"/>
      <c r="L157" s="213"/>
      <c r="M157" s="17"/>
    </row>
    <row r="158" spans="1:14" s="12" customFormat="1">
      <c r="A158" s="99" t="s">
        <v>4</v>
      </c>
      <c r="B158" s="32">
        <f>C158+D158</f>
        <v>0</v>
      </c>
      <c r="C158" s="32"/>
      <c r="D158" s="32"/>
      <c r="E158" s="49">
        <f>F158+G158+H158+I158</f>
        <v>813868</v>
      </c>
      <c r="F158" s="157">
        <f>SUM(F159:F163)</f>
        <v>813868</v>
      </c>
      <c r="G158" s="157">
        <f>SUM(G159:G165)</f>
        <v>0</v>
      </c>
      <c r="H158" s="157">
        <f t="shared" ref="H158:K158" si="14">SUM(H159:H163)</f>
        <v>0</v>
      </c>
      <c r="I158" s="157">
        <f>SUM(I159:I164)</f>
        <v>0</v>
      </c>
      <c r="J158" s="157">
        <f t="shared" si="14"/>
        <v>0</v>
      </c>
      <c r="K158" s="240">
        <f t="shared" si="14"/>
        <v>0</v>
      </c>
      <c r="L158" s="213"/>
      <c r="M158" s="17"/>
      <c r="N158" s="17"/>
    </row>
    <row r="159" spans="1:14" s="12" customFormat="1">
      <c r="A159" s="100" t="s">
        <v>132</v>
      </c>
      <c r="B159" s="11"/>
      <c r="C159" s="23"/>
      <c r="D159" s="7"/>
      <c r="E159" s="87">
        <f>F159+G159</f>
        <v>617268</v>
      </c>
      <c r="F159" s="48">
        <v>617268</v>
      </c>
      <c r="G159" s="16"/>
      <c r="H159" s="16"/>
      <c r="I159" s="16"/>
      <c r="J159" s="16"/>
      <c r="K159" s="242"/>
      <c r="L159" s="213" t="s">
        <v>121</v>
      </c>
      <c r="M159" s="294" t="s">
        <v>60</v>
      </c>
      <c r="N159" s="17"/>
    </row>
    <row r="160" spans="1:14" s="12" customFormat="1" ht="31.5">
      <c r="A160" s="104" t="s">
        <v>149</v>
      </c>
      <c r="B160" s="34"/>
      <c r="C160" s="23"/>
      <c r="D160" s="7"/>
      <c r="E160" s="87">
        <f>F160</f>
        <v>196600</v>
      </c>
      <c r="F160" s="44">
        <v>196600</v>
      </c>
      <c r="G160" s="16"/>
      <c r="H160" s="16"/>
      <c r="I160" s="16"/>
      <c r="J160" s="159"/>
      <c r="K160" s="242"/>
      <c r="L160" s="301" t="s">
        <v>151</v>
      </c>
      <c r="M160" s="294" t="s">
        <v>60</v>
      </c>
      <c r="N160" s="17"/>
    </row>
    <row r="161" spans="1:14" s="12" customFormat="1" hidden="1">
      <c r="A161" s="123"/>
      <c r="B161" s="34"/>
      <c r="C161" s="23"/>
      <c r="D161" s="7"/>
      <c r="E161" s="87">
        <f>F161</f>
        <v>0</v>
      </c>
      <c r="G161" s="16"/>
      <c r="H161" s="16"/>
      <c r="I161" s="16"/>
      <c r="J161" s="159"/>
      <c r="K161" s="242"/>
      <c r="L161" s="215"/>
      <c r="M161" s="17"/>
      <c r="N161" s="17"/>
    </row>
    <row r="162" spans="1:14" s="12" customFormat="1" hidden="1">
      <c r="A162" s="123"/>
      <c r="B162" s="34"/>
      <c r="C162" s="23"/>
      <c r="D162" s="7"/>
      <c r="E162" s="87">
        <f>F162+G162</f>
        <v>0</v>
      </c>
      <c r="F162" s="44"/>
      <c r="G162" s="16"/>
      <c r="H162" s="16"/>
      <c r="I162" s="16"/>
      <c r="J162" s="159"/>
      <c r="K162" s="242"/>
      <c r="L162" s="215"/>
      <c r="M162" s="17"/>
      <c r="N162" s="17"/>
    </row>
    <row r="163" spans="1:14" s="12" customFormat="1" hidden="1">
      <c r="A163" s="107"/>
      <c r="B163" s="34"/>
      <c r="C163" s="23"/>
      <c r="D163" s="7"/>
      <c r="E163" s="87">
        <f>F163+G163+I163</f>
        <v>0</v>
      </c>
      <c r="F163" s="44"/>
      <c r="G163" s="16"/>
      <c r="H163" s="16"/>
      <c r="I163" s="16"/>
      <c r="J163" s="159"/>
      <c r="K163" s="242"/>
      <c r="L163" s="213"/>
      <c r="M163" s="17"/>
      <c r="N163" s="17"/>
    </row>
    <row r="164" spans="1:14" s="12" customFormat="1" hidden="1">
      <c r="A164" s="107"/>
      <c r="B164" s="34"/>
      <c r="C164" s="23"/>
      <c r="D164" s="7"/>
      <c r="E164" s="87">
        <f>F164+G164+I164</f>
        <v>0</v>
      </c>
      <c r="F164" s="44"/>
      <c r="G164" s="16"/>
      <c r="H164" s="16"/>
      <c r="I164" s="16"/>
      <c r="J164" s="159"/>
      <c r="K164" s="242"/>
      <c r="L164" s="213"/>
      <c r="M164" s="17"/>
      <c r="N164" s="17"/>
    </row>
    <row r="165" spans="1:14" s="12" customFormat="1" hidden="1">
      <c r="A165" s="122"/>
      <c r="B165" s="34"/>
      <c r="C165" s="23"/>
      <c r="D165" s="7"/>
      <c r="E165" s="87">
        <f>F165+G165+I165</f>
        <v>0</v>
      </c>
      <c r="F165" s="44"/>
      <c r="G165" s="16"/>
      <c r="H165" s="16"/>
      <c r="I165" s="16"/>
      <c r="J165" s="159"/>
      <c r="K165" s="242"/>
      <c r="L165" s="213"/>
      <c r="M165" s="17"/>
      <c r="N165" s="17"/>
    </row>
    <row r="166" spans="1:14" s="12" customFormat="1" hidden="1">
      <c r="A166" s="122"/>
      <c r="B166" s="34"/>
      <c r="C166" s="23"/>
      <c r="D166" s="7"/>
      <c r="E166" s="87"/>
      <c r="F166" s="44"/>
      <c r="G166" s="16"/>
      <c r="H166" s="16"/>
      <c r="I166" s="16"/>
      <c r="J166" s="159"/>
      <c r="K166" s="242"/>
      <c r="L166" s="213"/>
      <c r="M166" s="17"/>
      <c r="N166" s="17"/>
    </row>
    <row r="167" spans="1:14" s="12" customFormat="1">
      <c r="A167" s="99" t="s">
        <v>5</v>
      </c>
      <c r="B167" s="32">
        <f>C167+D167</f>
        <v>0</v>
      </c>
      <c r="C167" s="32"/>
      <c r="D167" s="32"/>
      <c r="E167" s="49">
        <f>F167+G167+H167+I167</f>
        <v>988465</v>
      </c>
      <c r="F167" s="157">
        <f>SUM(F168:F171)</f>
        <v>988465</v>
      </c>
      <c r="G167" s="157">
        <f>SUM(G168:G172)</f>
        <v>0</v>
      </c>
      <c r="H167" s="157">
        <f t="shared" ref="H167:K167" si="15">SUM(H168:H170)</f>
        <v>0</v>
      </c>
      <c r="I167" s="157">
        <f>SUM(I168:I171)</f>
        <v>0</v>
      </c>
      <c r="J167" s="157">
        <f t="shared" si="15"/>
        <v>0</v>
      </c>
      <c r="K167" s="240">
        <f t="shared" si="15"/>
        <v>0</v>
      </c>
      <c r="L167" s="213"/>
      <c r="M167" s="17"/>
      <c r="N167" s="17"/>
    </row>
    <row r="168" spans="1:14" s="12" customFormat="1" ht="31.5">
      <c r="A168" s="111" t="s">
        <v>155</v>
      </c>
      <c r="B168" s="11"/>
      <c r="C168" s="23"/>
      <c r="D168" s="7"/>
      <c r="E168" s="87">
        <f>F168+G168</f>
        <v>475000</v>
      </c>
      <c r="F168" s="44">
        <v>475000</v>
      </c>
      <c r="G168" s="16"/>
      <c r="H168" s="16"/>
      <c r="I168" s="16"/>
      <c r="J168" s="16"/>
      <c r="K168" s="242"/>
      <c r="L168" s="213" t="s">
        <v>151</v>
      </c>
      <c r="M168" s="294" t="s">
        <v>60</v>
      </c>
      <c r="N168" s="17"/>
    </row>
    <row r="169" spans="1:14" s="12" customFormat="1">
      <c r="A169" s="124" t="s">
        <v>153</v>
      </c>
      <c r="B169" s="34"/>
      <c r="C169" s="23"/>
      <c r="D169" s="7"/>
      <c r="E169" s="87">
        <f>F169+G169</f>
        <v>214665</v>
      </c>
      <c r="F169" s="44">
        <v>214665</v>
      </c>
      <c r="G169" s="16"/>
      <c r="H169" s="16"/>
      <c r="I169" s="16"/>
      <c r="J169" s="16"/>
      <c r="K169" s="242"/>
      <c r="L169" s="301" t="s">
        <v>151</v>
      </c>
      <c r="M169" s="294" t="s">
        <v>60</v>
      </c>
      <c r="N169" s="17"/>
    </row>
    <row r="170" spans="1:14" s="12" customFormat="1">
      <c r="A170" s="105" t="s">
        <v>154</v>
      </c>
      <c r="B170" s="34"/>
      <c r="C170" s="23"/>
      <c r="D170" s="7"/>
      <c r="E170" s="87">
        <f>F170+G170</f>
        <v>100000</v>
      </c>
      <c r="F170" s="48">
        <v>100000</v>
      </c>
      <c r="G170" s="16"/>
      <c r="H170" s="16"/>
      <c r="I170" s="16"/>
      <c r="J170" s="16"/>
      <c r="K170" s="242"/>
      <c r="L170" s="301" t="s">
        <v>151</v>
      </c>
      <c r="M170" s="294" t="s">
        <v>60</v>
      </c>
      <c r="N170" s="17"/>
    </row>
    <row r="171" spans="1:14" s="12" customFormat="1" ht="31.5">
      <c r="A171" s="104" t="s">
        <v>149</v>
      </c>
      <c r="B171" s="34"/>
      <c r="C171" s="23"/>
      <c r="D171" s="7"/>
      <c r="E171" s="87">
        <f>F171+G171+I171</f>
        <v>198800</v>
      </c>
      <c r="F171" s="48">
        <v>198800</v>
      </c>
      <c r="G171" s="16"/>
      <c r="H171" s="16"/>
      <c r="I171" s="16"/>
      <c r="J171" s="16"/>
      <c r="K171" s="242"/>
      <c r="L171" s="213" t="s">
        <v>151</v>
      </c>
      <c r="M171" s="294" t="s">
        <v>60</v>
      </c>
      <c r="N171" s="17"/>
    </row>
    <row r="172" spans="1:14" s="12" customFormat="1" hidden="1">
      <c r="A172" s="122"/>
      <c r="B172" s="34"/>
      <c r="C172" s="23"/>
      <c r="D172" s="7"/>
      <c r="E172" s="87">
        <f>F172+G172+I172</f>
        <v>0</v>
      </c>
      <c r="F172" s="48"/>
      <c r="G172" s="16"/>
      <c r="H172" s="16"/>
      <c r="I172" s="16"/>
      <c r="J172" s="16"/>
      <c r="K172" s="242"/>
      <c r="L172" s="213"/>
      <c r="M172" s="17"/>
      <c r="N172" s="17"/>
    </row>
    <row r="173" spans="1:14" s="12" customFormat="1">
      <c r="A173" s="99" t="s">
        <v>20</v>
      </c>
      <c r="B173" s="32">
        <f>C173+D173</f>
        <v>0</v>
      </c>
      <c r="C173" s="32"/>
      <c r="D173" s="32"/>
      <c r="E173" s="49">
        <f>F173+G173+H173+I173</f>
        <v>19871819</v>
      </c>
      <c r="F173" s="157">
        <f t="shared" ref="F173:K173" si="16">SUM(F174:F188)</f>
        <v>19871819</v>
      </c>
      <c r="G173" s="157">
        <f t="shared" si="16"/>
        <v>0</v>
      </c>
      <c r="H173" s="157">
        <f t="shared" si="16"/>
        <v>0</v>
      </c>
      <c r="I173" s="157">
        <f>SUM(I174:I191)</f>
        <v>0</v>
      </c>
      <c r="J173" s="157">
        <f t="shared" si="16"/>
        <v>0</v>
      </c>
      <c r="K173" s="240">
        <f t="shared" si="16"/>
        <v>0</v>
      </c>
      <c r="L173" s="213"/>
      <c r="M173" s="17"/>
      <c r="N173" s="17"/>
    </row>
    <row r="174" spans="1:14" s="12" customFormat="1" ht="110.25">
      <c r="A174" s="105" t="s">
        <v>163</v>
      </c>
      <c r="B174" s="30"/>
      <c r="C174" s="30"/>
      <c r="D174" s="30"/>
      <c r="E174" s="87">
        <f t="shared" ref="E174:E187" si="17">F174+G174</f>
        <v>500000</v>
      </c>
      <c r="F174" s="44">
        <v>500000</v>
      </c>
      <c r="G174" s="16"/>
      <c r="H174" s="154"/>
      <c r="I174" s="154"/>
      <c r="J174" s="16"/>
      <c r="K174" s="242"/>
      <c r="L174" s="213" t="s">
        <v>129</v>
      </c>
      <c r="M174" s="294" t="s">
        <v>60</v>
      </c>
      <c r="N174" s="17"/>
    </row>
    <row r="175" spans="1:14" s="12" customFormat="1" ht="31.5">
      <c r="A175" s="104" t="s">
        <v>149</v>
      </c>
      <c r="B175" s="30"/>
      <c r="C175" s="30"/>
      <c r="D175" s="30"/>
      <c r="E175" s="87">
        <f t="shared" si="17"/>
        <v>227000</v>
      </c>
      <c r="F175" s="44">
        <v>227000</v>
      </c>
      <c r="G175" s="154"/>
      <c r="H175" s="154"/>
      <c r="I175" s="154"/>
      <c r="J175" s="154"/>
      <c r="K175" s="243"/>
      <c r="L175" s="213" t="s">
        <v>151</v>
      </c>
      <c r="M175" s="294" t="s">
        <v>60</v>
      </c>
      <c r="N175" s="17"/>
    </row>
    <row r="176" spans="1:14" s="12" customFormat="1" ht="63">
      <c r="A176" s="122" t="s">
        <v>164</v>
      </c>
      <c r="B176" s="30"/>
      <c r="C176" s="30"/>
      <c r="D176" s="30"/>
      <c r="E176" s="87">
        <f t="shared" si="17"/>
        <v>2500000</v>
      </c>
      <c r="F176" s="16">
        <v>2500000</v>
      </c>
      <c r="G176" s="154"/>
      <c r="H176" s="154"/>
      <c r="I176" s="154"/>
      <c r="J176" s="154"/>
      <c r="K176" s="243"/>
      <c r="L176" s="213" t="s">
        <v>144</v>
      </c>
      <c r="M176" s="294" t="s">
        <v>60</v>
      </c>
      <c r="N176" s="17"/>
    </row>
    <row r="177" spans="1:14" s="12" customFormat="1" ht="47.25">
      <c r="A177" s="122" t="s">
        <v>156</v>
      </c>
      <c r="B177" s="30"/>
      <c r="C177" s="30"/>
      <c r="D177" s="30"/>
      <c r="E177" s="87">
        <f t="shared" si="17"/>
        <v>626960</v>
      </c>
      <c r="F177" s="303">
        <v>626960</v>
      </c>
      <c r="G177" s="154"/>
      <c r="H177" s="154"/>
      <c r="I177" s="154"/>
      <c r="J177" s="154"/>
      <c r="K177" s="243"/>
      <c r="L177" s="213" t="s">
        <v>151</v>
      </c>
      <c r="M177" s="294" t="s">
        <v>60</v>
      </c>
      <c r="N177" s="17"/>
    </row>
    <row r="178" spans="1:14" s="12" customFormat="1" ht="31.5">
      <c r="A178" s="122" t="s">
        <v>157</v>
      </c>
      <c r="B178" s="30"/>
      <c r="C178" s="30"/>
      <c r="D178" s="30"/>
      <c r="E178" s="87">
        <f t="shared" si="17"/>
        <v>1686275</v>
      </c>
      <c r="F178" s="302">
        <v>1686275</v>
      </c>
      <c r="G178" s="154"/>
      <c r="H178" s="154"/>
      <c r="I178" s="154"/>
      <c r="J178" s="154"/>
      <c r="K178" s="243"/>
      <c r="L178" s="213" t="s">
        <v>151</v>
      </c>
      <c r="M178" s="294" t="s">
        <v>60</v>
      </c>
      <c r="N178" s="17"/>
    </row>
    <row r="179" spans="1:14" s="12" customFormat="1" ht="78.75">
      <c r="A179" s="122" t="s">
        <v>158</v>
      </c>
      <c r="B179" s="30"/>
      <c r="C179" s="30"/>
      <c r="D179" s="30"/>
      <c r="E179" s="87">
        <f t="shared" si="17"/>
        <v>2671584</v>
      </c>
      <c r="F179" s="302">
        <v>2671584</v>
      </c>
      <c r="G179" s="154"/>
      <c r="H179" s="154"/>
      <c r="I179" s="154"/>
      <c r="J179" s="154"/>
      <c r="K179" s="243"/>
      <c r="L179" s="213" t="s">
        <v>151</v>
      </c>
      <c r="M179" s="294" t="s">
        <v>60</v>
      </c>
      <c r="N179" s="17"/>
    </row>
    <row r="180" spans="1:14" s="12" customFormat="1" ht="47.25">
      <c r="A180" s="122" t="s">
        <v>159</v>
      </c>
      <c r="B180" s="30"/>
      <c r="C180" s="30"/>
      <c r="D180" s="30"/>
      <c r="E180" s="87">
        <f t="shared" si="17"/>
        <v>700000</v>
      </c>
      <c r="F180" s="16">
        <v>700000</v>
      </c>
      <c r="G180" s="154"/>
      <c r="H180" s="154"/>
      <c r="I180" s="154"/>
      <c r="J180" s="154"/>
      <c r="K180" s="243"/>
      <c r="L180" s="213" t="s">
        <v>151</v>
      </c>
      <c r="M180" s="294" t="s">
        <v>60</v>
      </c>
      <c r="N180" s="17"/>
    </row>
    <row r="181" spans="1:14" s="12" customFormat="1" ht="31.5">
      <c r="A181" s="141" t="s">
        <v>160</v>
      </c>
      <c r="B181" s="30"/>
      <c r="C181" s="30"/>
      <c r="D181" s="30"/>
      <c r="E181" s="87">
        <f t="shared" si="17"/>
        <v>160000</v>
      </c>
      <c r="F181" s="302">
        <v>160000</v>
      </c>
      <c r="G181" s="154"/>
      <c r="H181" s="154"/>
      <c r="I181" s="154"/>
      <c r="J181" s="154"/>
      <c r="K181" s="243"/>
      <c r="L181" s="213" t="s">
        <v>151</v>
      </c>
      <c r="M181" s="294" t="s">
        <v>60</v>
      </c>
      <c r="N181" s="17"/>
    </row>
    <row r="182" spans="1:14" s="12" customFormat="1" ht="31.5">
      <c r="A182" s="107" t="s">
        <v>161</v>
      </c>
      <c r="B182" s="30"/>
      <c r="C182" s="30"/>
      <c r="D182" s="30"/>
      <c r="E182" s="87">
        <f t="shared" si="17"/>
        <v>800000</v>
      </c>
      <c r="F182" s="302">
        <v>800000</v>
      </c>
      <c r="G182" s="154"/>
      <c r="H182" s="154"/>
      <c r="I182" s="154"/>
      <c r="J182" s="154"/>
      <c r="K182" s="243"/>
      <c r="L182" s="213" t="s">
        <v>151</v>
      </c>
      <c r="M182" s="294" t="s">
        <v>60</v>
      </c>
      <c r="N182" s="17"/>
    </row>
    <row r="183" spans="1:14" s="12" customFormat="1" ht="110.25">
      <c r="A183" s="107" t="s">
        <v>162</v>
      </c>
      <c r="B183" s="30"/>
      <c r="C183" s="30"/>
      <c r="D183" s="30"/>
      <c r="E183" s="87">
        <f t="shared" si="17"/>
        <v>10000000</v>
      </c>
      <c r="F183" s="160">
        <v>10000000</v>
      </c>
      <c r="G183" s="154"/>
      <c r="H183" s="154"/>
      <c r="I183" s="154"/>
      <c r="J183" s="154"/>
      <c r="K183" s="243"/>
      <c r="L183" s="213" t="s">
        <v>130</v>
      </c>
      <c r="M183" s="294" t="s">
        <v>60</v>
      </c>
      <c r="N183" s="17"/>
    </row>
    <row r="184" spans="1:14" s="12" customFormat="1" hidden="1">
      <c r="A184" s="107"/>
      <c r="B184" s="30"/>
      <c r="C184" s="30"/>
      <c r="D184" s="30"/>
      <c r="E184" s="87">
        <f t="shared" si="17"/>
        <v>0</v>
      </c>
      <c r="F184" s="16"/>
      <c r="G184" s="154"/>
      <c r="H184" s="154"/>
      <c r="I184" s="154"/>
      <c r="J184" s="154"/>
      <c r="K184" s="243"/>
      <c r="L184" s="213"/>
      <c r="M184" s="17"/>
      <c r="N184" s="17"/>
    </row>
    <row r="185" spans="1:14" s="12" customFormat="1" hidden="1">
      <c r="A185" s="107"/>
      <c r="B185" s="30"/>
      <c r="C185" s="30"/>
      <c r="D185" s="30"/>
      <c r="E185" s="87">
        <f t="shared" si="17"/>
        <v>0</v>
      </c>
      <c r="F185" s="16"/>
      <c r="G185" s="154"/>
      <c r="H185" s="154"/>
      <c r="I185" s="154"/>
      <c r="J185" s="154"/>
      <c r="K185" s="243"/>
      <c r="L185" s="213"/>
      <c r="M185" s="17"/>
      <c r="N185" s="17"/>
    </row>
    <row r="186" spans="1:14" s="12" customFormat="1" hidden="1">
      <c r="A186" s="125"/>
      <c r="B186" s="30"/>
      <c r="C186" s="30"/>
      <c r="D186" s="30"/>
      <c r="E186" s="87">
        <f t="shared" si="17"/>
        <v>0</v>
      </c>
      <c r="F186" s="160"/>
      <c r="G186" s="160"/>
      <c r="H186" s="154"/>
      <c r="I186" s="154"/>
      <c r="J186" s="154"/>
      <c r="K186" s="243"/>
      <c r="L186" s="213"/>
      <c r="M186" s="17"/>
      <c r="N186" s="17"/>
    </row>
    <row r="187" spans="1:14" s="12" customFormat="1" hidden="1">
      <c r="A187" s="126"/>
      <c r="B187" s="30"/>
      <c r="C187" s="30"/>
      <c r="D187" s="30"/>
      <c r="E187" s="87">
        <f t="shared" si="17"/>
        <v>0</v>
      </c>
      <c r="F187" s="64"/>
      <c r="G187" s="154"/>
      <c r="H187" s="154"/>
      <c r="I187" s="154"/>
      <c r="J187" s="154"/>
      <c r="K187" s="243"/>
      <c r="L187" s="213"/>
      <c r="M187" s="17"/>
      <c r="N187" s="17"/>
    </row>
    <row r="188" spans="1:14" s="12" customFormat="1" hidden="1">
      <c r="A188" s="107"/>
      <c r="B188" s="30"/>
      <c r="C188" s="30"/>
      <c r="D188" s="30"/>
      <c r="E188" s="87">
        <f>F188+G188+I188</f>
        <v>0</v>
      </c>
      <c r="F188" s="16"/>
      <c r="G188" s="154"/>
      <c r="H188" s="154"/>
      <c r="I188" s="16"/>
      <c r="J188" s="154"/>
      <c r="K188" s="243"/>
      <c r="L188" s="213"/>
      <c r="M188" s="17"/>
      <c r="N188" s="17"/>
    </row>
    <row r="189" spans="1:14" s="12" customFormat="1" hidden="1">
      <c r="A189" s="107"/>
      <c r="B189" s="30"/>
      <c r="C189" s="30"/>
      <c r="D189" s="30"/>
      <c r="E189" s="87">
        <f>F189+G189+I189</f>
        <v>0</v>
      </c>
      <c r="F189" s="16"/>
      <c r="G189" s="154"/>
      <c r="H189" s="154"/>
      <c r="I189" s="16"/>
      <c r="J189" s="154"/>
      <c r="K189" s="243"/>
      <c r="L189" s="213"/>
      <c r="M189" s="17"/>
      <c r="N189" s="17"/>
    </row>
    <row r="190" spans="1:14" s="51" customFormat="1" hidden="1">
      <c r="A190" s="107"/>
      <c r="B190" s="50"/>
      <c r="C190" s="50"/>
      <c r="D190" s="50"/>
      <c r="E190" s="87">
        <f>F190+G190+I190</f>
        <v>0</v>
      </c>
      <c r="F190" s="16"/>
      <c r="G190" s="154"/>
      <c r="H190" s="154"/>
      <c r="I190" s="16"/>
      <c r="J190" s="161"/>
      <c r="K190" s="249"/>
      <c r="L190" s="213"/>
      <c r="M190" s="17"/>
      <c r="N190" s="47"/>
    </row>
    <row r="191" spans="1:14" s="51" customFormat="1" hidden="1">
      <c r="A191" s="107"/>
      <c r="B191" s="50"/>
      <c r="C191" s="50"/>
      <c r="D191" s="50"/>
      <c r="E191" s="87"/>
      <c r="F191" s="16"/>
      <c r="G191" s="154"/>
      <c r="H191" s="154"/>
      <c r="I191" s="16"/>
      <c r="J191" s="161"/>
      <c r="K191" s="249"/>
      <c r="L191" s="213"/>
      <c r="M191" s="17"/>
      <c r="N191" s="47"/>
    </row>
    <row r="192" spans="1:14" s="12" customFormat="1">
      <c r="A192" s="99" t="s">
        <v>31</v>
      </c>
      <c r="B192" s="32">
        <f>C192+D192</f>
        <v>0</v>
      </c>
      <c r="C192" s="32"/>
      <c r="D192" s="32"/>
      <c r="E192" s="49">
        <f>F192+G192+H192+I192</f>
        <v>976000</v>
      </c>
      <c r="F192" s="157">
        <f t="shared" ref="F192:K192" si="18">SUM(F193:F197)</f>
        <v>976000</v>
      </c>
      <c r="G192" s="157">
        <f>SUM(G193:G199)</f>
        <v>0</v>
      </c>
      <c r="H192" s="157">
        <f t="shared" si="18"/>
        <v>0</v>
      </c>
      <c r="I192" s="157">
        <f>SUM(I193:I198)</f>
        <v>0</v>
      </c>
      <c r="J192" s="157">
        <f t="shared" si="18"/>
        <v>0</v>
      </c>
      <c r="K192" s="240">
        <f t="shared" si="18"/>
        <v>0</v>
      </c>
      <c r="L192" s="213"/>
      <c r="M192" s="17"/>
      <c r="N192" s="17"/>
    </row>
    <row r="193" spans="1:14" ht="31.5">
      <c r="A193" s="104" t="s">
        <v>149</v>
      </c>
      <c r="B193" s="11"/>
      <c r="C193" s="27"/>
      <c r="D193" s="23"/>
      <c r="E193" s="87">
        <f t="shared" ref="E193:E201" si="19">F193+G193</f>
        <v>976000</v>
      </c>
      <c r="F193" s="162">
        <v>976000</v>
      </c>
      <c r="G193" s="48"/>
      <c r="H193" s="16"/>
      <c r="I193" s="16"/>
      <c r="J193" s="16"/>
      <c r="K193" s="242"/>
      <c r="L193" s="213" t="s">
        <v>151</v>
      </c>
      <c r="M193" s="294" t="s">
        <v>60</v>
      </c>
    </row>
    <row r="194" spans="1:14" s="12" customFormat="1" hidden="1">
      <c r="A194" s="122"/>
      <c r="B194" s="34"/>
      <c r="C194" s="28"/>
      <c r="D194" s="7"/>
      <c r="E194" s="87">
        <f t="shared" si="19"/>
        <v>0</v>
      </c>
      <c r="F194" s="163"/>
      <c r="G194" s="16"/>
      <c r="H194" s="16"/>
      <c r="I194" s="16"/>
      <c r="J194" s="16"/>
      <c r="K194" s="242"/>
      <c r="L194" s="213"/>
      <c r="M194" s="17"/>
      <c r="N194" s="17"/>
    </row>
    <row r="195" spans="1:14" s="12" customFormat="1" hidden="1">
      <c r="A195" s="127"/>
      <c r="B195" s="34"/>
      <c r="C195" s="28"/>
      <c r="D195" s="7"/>
      <c r="E195" s="87">
        <f t="shared" si="19"/>
        <v>0</v>
      </c>
      <c r="F195" s="164"/>
      <c r="G195" s="16"/>
      <c r="H195" s="16"/>
      <c r="I195" s="16"/>
      <c r="J195" s="16"/>
      <c r="K195" s="242"/>
      <c r="L195" s="213"/>
      <c r="M195" s="17"/>
      <c r="N195" s="17"/>
    </row>
    <row r="196" spans="1:14" s="12" customFormat="1" hidden="1">
      <c r="A196" s="127"/>
      <c r="B196" s="34"/>
      <c r="C196" s="15"/>
      <c r="D196" s="7"/>
      <c r="E196" s="87">
        <f>F196+G196</f>
        <v>0</v>
      </c>
      <c r="F196" s="165"/>
      <c r="G196" s="16"/>
      <c r="H196" s="16"/>
      <c r="I196" s="16"/>
      <c r="J196" s="16"/>
      <c r="K196" s="242"/>
      <c r="L196" s="213"/>
      <c r="M196" s="17"/>
      <c r="N196" s="17"/>
    </row>
    <row r="197" spans="1:14" s="12" customFormat="1" hidden="1">
      <c r="A197" s="127"/>
      <c r="B197" s="34"/>
      <c r="C197" s="15"/>
      <c r="D197" s="7"/>
      <c r="E197" s="87">
        <f t="shared" si="19"/>
        <v>0</v>
      </c>
      <c r="F197" s="165"/>
      <c r="G197" s="16"/>
      <c r="H197" s="16"/>
      <c r="I197" s="16"/>
      <c r="J197" s="16"/>
      <c r="K197" s="242"/>
      <c r="L197" s="213"/>
      <c r="M197" s="17"/>
      <c r="N197" s="17"/>
    </row>
    <row r="198" spans="1:14" s="12" customFormat="1" hidden="1">
      <c r="A198" s="107"/>
      <c r="B198" s="34"/>
      <c r="C198" s="15"/>
      <c r="D198" s="7"/>
      <c r="E198" s="87">
        <f>F198+G198+I198</f>
        <v>0</v>
      </c>
      <c r="F198" s="165"/>
      <c r="G198" s="16"/>
      <c r="H198" s="16"/>
      <c r="I198" s="16"/>
      <c r="J198" s="16"/>
      <c r="K198" s="242"/>
      <c r="L198" s="213"/>
      <c r="M198" s="17"/>
      <c r="N198" s="17"/>
    </row>
    <row r="199" spans="1:14" s="12" customFormat="1" hidden="1">
      <c r="A199" s="122"/>
      <c r="B199" s="34"/>
      <c r="C199" s="15"/>
      <c r="D199" s="7"/>
      <c r="E199" s="87">
        <f>F199+G199+I199</f>
        <v>0</v>
      </c>
      <c r="F199" s="165"/>
      <c r="G199" s="16"/>
      <c r="H199" s="16"/>
      <c r="I199" s="16"/>
      <c r="J199" s="16"/>
      <c r="K199" s="242"/>
      <c r="L199" s="213"/>
      <c r="M199" s="17"/>
      <c r="N199" s="17"/>
    </row>
    <row r="200" spans="1:14">
      <c r="A200" s="128" t="s">
        <v>6</v>
      </c>
      <c r="B200" s="59">
        <f>C200+D200</f>
        <v>0</v>
      </c>
      <c r="C200" s="59"/>
      <c r="D200" s="59"/>
      <c r="E200" s="49">
        <f>F200+G200+H200+I200</f>
        <v>17026900</v>
      </c>
      <c r="F200" s="157">
        <f>SUM(F201:F210)</f>
        <v>17026900</v>
      </c>
      <c r="G200" s="157">
        <f>SUM(G201:G208)</f>
        <v>0</v>
      </c>
      <c r="H200" s="157">
        <f>SUM(H201:H207)</f>
        <v>0</v>
      </c>
      <c r="I200" s="157">
        <f>SUM(I201:I207)</f>
        <v>0</v>
      </c>
      <c r="J200" s="157">
        <f>SUM(J201:J208)</f>
        <v>0</v>
      </c>
      <c r="K200" s="240">
        <f>SUM(K201:K207)</f>
        <v>0</v>
      </c>
      <c r="L200" s="213"/>
    </row>
    <row r="201" spans="1:14" ht="31.5">
      <c r="A201" s="137" t="s">
        <v>165</v>
      </c>
      <c r="B201" s="34"/>
      <c r="C201" s="77"/>
      <c r="D201" s="23"/>
      <c r="E201" s="87">
        <f t="shared" si="19"/>
        <v>770500</v>
      </c>
      <c r="F201" s="44">
        <v>770500</v>
      </c>
      <c r="G201" s="48"/>
      <c r="H201" s="16"/>
      <c r="I201" s="16"/>
      <c r="J201" s="16"/>
      <c r="K201" s="242"/>
      <c r="L201" s="213" t="s">
        <v>151</v>
      </c>
      <c r="M201" s="294" t="s">
        <v>60</v>
      </c>
    </row>
    <row r="202" spans="1:14" ht="110.25">
      <c r="A202" s="122" t="s">
        <v>162</v>
      </c>
      <c r="B202" s="34"/>
      <c r="C202" s="77"/>
      <c r="D202" s="23"/>
      <c r="E202" s="87">
        <f>F202+G202</f>
        <v>10000000</v>
      </c>
      <c r="F202" s="44">
        <v>10000000</v>
      </c>
      <c r="G202" s="48"/>
      <c r="H202" s="16"/>
      <c r="I202" s="16"/>
      <c r="J202" s="16"/>
      <c r="K202" s="242"/>
      <c r="L202" s="213" t="s">
        <v>130</v>
      </c>
      <c r="M202" s="294" t="s">
        <v>60</v>
      </c>
    </row>
    <row r="203" spans="1:14" ht="31.5">
      <c r="A203" s="104" t="s">
        <v>149</v>
      </c>
      <c r="B203" s="34"/>
      <c r="C203" s="77"/>
      <c r="D203" s="23"/>
      <c r="E203" s="87">
        <f>F203+G203</f>
        <v>2256400</v>
      </c>
      <c r="F203" s="44">
        <v>2256400</v>
      </c>
      <c r="G203" s="48"/>
      <c r="H203" s="16"/>
      <c r="I203" s="16"/>
      <c r="J203" s="16"/>
      <c r="K203" s="242"/>
      <c r="L203" s="213" t="s">
        <v>151</v>
      </c>
      <c r="M203" s="294" t="s">
        <v>60</v>
      </c>
    </row>
    <row r="204" spans="1:14" ht="126">
      <c r="A204" s="129" t="s">
        <v>166</v>
      </c>
      <c r="B204" s="34"/>
      <c r="C204" s="77"/>
      <c r="D204" s="23"/>
      <c r="E204" s="87">
        <f>F204+G204</f>
        <v>4000000</v>
      </c>
      <c r="F204" s="44">
        <v>4000000</v>
      </c>
      <c r="G204" s="48"/>
      <c r="H204" s="16"/>
      <c r="I204" s="16"/>
      <c r="J204" s="16"/>
      <c r="K204" s="242"/>
      <c r="L204" s="213" t="s">
        <v>145</v>
      </c>
      <c r="M204" s="294" t="s">
        <v>60</v>
      </c>
    </row>
    <row r="205" spans="1:14" hidden="1">
      <c r="A205" s="100"/>
      <c r="B205" s="34"/>
      <c r="C205" s="77"/>
      <c r="D205" s="23"/>
      <c r="E205" s="87">
        <f>F205+G205</f>
        <v>0</v>
      </c>
      <c r="F205" s="44"/>
      <c r="G205" s="48"/>
      <c r="H205" s="16"/>
      <c r="I205" s="16"/>
      <c r="J205" s="16"/>
      <c r="K205" s="242"/>
      <c r="L205" s="213"/>
      <c r="M205" s="17"/>
    </row>
    <row r="206" spans="1:14" hidden="1">
      <c r="A206" s="107"/>
      <c r="B206" s="34"/>
      <c r="C206" s="77"/>
      <c r="D206" s="23"/>
      <c r="E206" s="87">
        <f>F206+G206+I206</f>
        <v>0</v>
      </c>
      <c r="F206" s="44"/>
      <c r="G206" s="48"/>
      <c r="H206" s="16"/>
      <c r="I206" s="16"/>
      <c r="J206" s="16"/>
      <c r="K206" s="242"/>
      <c r="L206" s="213"/>
      <c r="M206" s="17"/>
    </row>
    <row r="207" spans="1:14" hidden="1">
      <c r="A207" s="248"/>
      <c r="B207" s="34"/>
      <c r="C207" s="77"/>
      <c r="D207" s="23"/>
      <c r="E207" s="87">
        <f>F207+G207+I207</f>
        <v>0</v>
      </c>
      <c r="F207" s="44"/>
      <c r="G207" s="48"/>
      <c r="H207" s="16"/>
      <c r="I207" s="166"/>
      <c r="J207" s="16"/>
      <c r="K207" s="242"/>
      <c r="L207" s="213"/>
      <c r="M207" s="17"/>
    </row>
    <row r="208" spans="1:14" hidden="1">
      <c r="A208" s="122"/>
      <c r="B208" s="34"/>
      <c r="C208" s="77"/>
      <c r="D208" s="23"/>
      <c r="E208" s="87">
        <f>F208+G208+I208</f>
        <v>0</v>
      </c>
      <c r="F208" s="44"/>
      <c r="G208" s="48"/>
      <c r="H208" s="16"/>
      <c r="I208" s="166"/>
      <c r="J208" s="16"/>
      <c r="K208" s="242"/>
      <c r="L208" s="213"/>
      <c r="M208" s="17"/>
    </row>
    <row r="209" spans="1:15" hidden="1">
      <c r="A209" s="122"/>
      <c r="B209" s="34"/>
      <c r="C209" s="77"/>
      <c r="D209" s="23"/>
      <c r="E209" s="87">
        <f>F209</f>
        <v>0</v>
      </c>
      <c r="F209" s="44"/>
      <c r="G209" s="48"/>
      <c r="H209" s="16"/>
      <c r="I209" s="166"/>
      <c r="J209" s="16"/>
      <c r="K209" s="242"/>
      <c r="L209" s="213"/>
      <c r="M209" s="17"/>
    </row>
    <row r="210" spans="1:15" hidden="1">
      <c r="A210" s="130"/>
      <c r="B210" s="76"/>
      <c r="C210" s="78"/>
      <c r="D210" s="74"/>
      <c r="E210" s="87">
        <f>F210+G210+I210</f>
        <v>0</v>
      </c>
      <c r="F210" s="72"/>
      <c r="G210" s="48"/>
      <c r="H210" s="16"/>
      <c r="I210" s="166"/>
      <c r="J210" s="16"/>
      <c r="K210" s="242"/>
      <c r="L210" s="213"/>
      <c r="M210" s="17"/>
    </row>
    <row r="211" spans="1:15" s="12" customFormat="1">
      <c r="A211" s="131" t="s">
        <v>10</v>
      </c>
      <c r="B211" s="92"/>
      <c r="C211" s="92"/>
      <c r="D211" s="92"/>
      <c r="E211" s="93">
        <f t="shared" ref="E211:K211" si="20">E32+E7+E37+E75+E92+E119+E131+E133+E136+E151+E158+E167+E173+E192+E200</f>
        <v>586544916.02999997</v>
      </c>
      <c r="F211" s="167">
        <f t="shared" si="20"/>
        <v>543886485</v>
      </c>
      <c r="G211" s="167">
        <f t="shared" si="20"/>
        <v>42658431.030000001</v>
      </c>
      <c r="H211" s="167">
        <f t="shared" si="20"/>
        <v>0</v>
      </c>
      <c r="I211" s="167">
        <f t="shared" si="20"/>
        <v>0</v>
      </c>
      <c r="J211" s="167">
        <f t="shared" si="20"/>
        <v>0</v>
      </c>
      <c r="K211" s="250">
        <f t="shared" si="20"/>
        <v>0</v>
      </c>
      <c r="L211" s="219"/>
      <c r="M211" s="17"/>
      <c r="N211" s="17"/>
    </row>
    <row r="212" spans="1:15" s="12" customFormat="1">
      <c r="A212" s="271" t="s">
        <v>17</v>
      </c>
      <c r="B212" s="272">
        <f>C212+D212</f>
        <v>5743716866.8100004</v>
      </c>
      <c r="C212" s="273">
        <f>3617553460+147058102.01+103418913</f>
        <v>3868030475.0100002</v>
      </c>
      <c r="D212" s="273">
        <f>1822512789.1+12263052.7+40910550</f>
        <v>1875686391.8</v>
      </c>
      <c r="E212" s="274">
        <f t="shared" ref="E212:K212" si="21">E5+E211</f>
        <v>6330261782.8400002</v>
      </c>
      <c r="F212" s="275">
        <f t="shared" si="21"/>
        <v>4411916960.0100002</v>
      </c>
      <c r="G212" s="275">
        <f t="shared" si="21"/>
        <v>1918344822.8299999</v>
      </c>
      <c r="H212" s="275">
        <f t="shared" si="21"/>
        <v>0</v>
      </c>
      <c r="I212" s="275">
        <f t="shared" si="21"/>
        <v>0</v>
      </c>
      <c r="J212" s="275">
        <f t="shared" si="21"/>
        <v>4736783265</v>
      </c>
      <c r="K212" s="276">
        <f t="shared" si="21"/>
        <v>4790726598.9899998</v>
      </c>
      <c r="L212" s="220"/>
      <c r="M212" s="17"/>
      <c r="N212" s="17"/>
      <c r="O212" s="17"/>
    </row>
    <row r="213" spans="1:15" s="12" customFormat="1">
      <c r="A213" s="132"/>
      <c r="B213" s="30"/>
      <c r="C213" s="30"/>
      <c r="D213" s="30"/>
      <c r="E213" s="52"/>
      <c r="F213" s="154"/>
      <c r="G213" s="168"/>
      <c r="H213" s="154"/>
      <c r="I213" s="154"/>
      <c r="J213" s="154"/>
      <c r="K213" s="243"/>
      <c r="L213" s="213"/>
      <c r="M213" s="17"/>
      <c r="N213" s="17"/>
      <c r="O213" s="17"/>
    </row>
    <row r="214" spans="1:15" s="12" customFormat="1" ht="63">
      <c r="A214" s="133" t="s">
        <v>9</v>
      </c>
      <c r="B214" s="35"/>
      <c r="C214" s="35"/>
      <c r="D214" s="35"/>
      <c r="E214" s="4" t="s">
        <v>56</v>
      </c>
      <c r="F214" s="16" t="s">
        <v>7</v>
      </c>
      <c r="G214" s="44" t="s">
        <v>21</v>
      </c>
      <c r="H214" s="16" t="s">
        <v>25</v>
      </c>
      <c r="I214" s="16" t="s">
        <v>26</v>
      </c>
      <c r="J214" s="169" t="s">
        <v>50</v>
      </c>
      <c r="K214" s="251" t="s">
        <v>54</v>
      </c>
      <c r="L214" s="213"/>
      <c r="M214" s="17"/>
      <c r="N214" s="17"/>
    </row>
    <row r="215" spans="1:15" s="12" customFormat="1">
      <c r="A215" s="134" t="s">
        <v>33</v>
      </c>
      <c r="B215" s="65">
        <f>C215+D215</f>
        <v>4815864167.5200005</v>
      </c>
      <c r="C215" s="66">
        <f>2956687134+1500000+970151</f>
        <v>2959157285</v>
      </c>
      <c r="D215" s="66">
        <f>1822512789.1-5337146.58+39531240</f>
        <v>1856706882.52</v>
      </c>
      <c r="E215" s="67">
        <f>F215+G215</f>
        <v>4815864167.5200005</v>
      </c>
      <c r="F215" s="66">
        <f>2956687134+1500000+970151</f>
        <v>2959157285</v>
      </c>
      <c r="G215" s="66">
        <f>1569880300+252632489.1-5337146.58+39531240</f>
        <v>1856706882.52</v>
      </c>
      <c r="H215" s="66">
        <v>0</v>
      </c>
      <c r="I215" s="66"/>
      <c r="J215" s="66">
        <f>4564591919+34820600+4286550</f>
        <v>4603699069</v>
      </c>
      <c r="K215" s="252">
        <f>4294093582+242248299.99+35982550</f>
        <v>4572324431.9899998</v>
      </c>
      <c r="L215" s="221"/>
      <c r="M215" s="17"/>
      <c r="N215" s="88"/>
    </row>
    <row r="216" spans="1:15" s="12" customFormat="1">
      <c r="A216" s="135" t="s">
        <v>11</v>
      </c>
      <c r="B216" s="68">
        <f>C216+D216</f>
        <v>0</v>
      </c>
      <c r="C216" s="68">
        <v>0</v>
      </c>
      <c r="D216" s="68">
        <v>0</v>
      </c>
      <c r="E216" s="69">
        <f t="shared" ref="E216:E270" si="22">F216+G216+H216+I216</f>
        <v>491164201.02999997</v>
      </c>
      <c r="F216" s="170">
        <f>F217</f>
        <v>449000000</v>
      </c>
      <c r="G216" s="170">
        <f>SUM(G217:G217)</f>
        <v>42164201.030000001</v>
      </c>
      <c r="H216" s="170">
        <f>SUM(H217:H217)</f>
        <v>0</v>
      </c>
      <c r="I216" s="170">
        <f>SUM(I217:I217)</f>
        <v>0</v>
      </c>
      <c r="J216" s="170">
        <f>SUM(J217:J217)</f>
        <v>0</v>
      </c>
      <c r="K216" s="253">
        <f>SUM(K217:K217)</f>
        <v>0</v>
      </c>
      <c r="L216" s="222"/>
      <c r="M216" s="17"/>
      <c r="N216" s="17"/>
    </row>
    <row r="217" spans="1:15" s="12" customFormat="1">
      <c r="A217" s="136" t="s">
        <v>57</v>
      </c>
      <c r="B217" s="70"/>
      <c r="C217" s="71">
        <f>SUM(C218:C270)</f>
        <v>0</v>
      </c>
      <c r="D217" s="71">
        <f>SUM(D218:D270)</f>
        <v>0</v>
      </c>
      <c r="E217" s="71">
        <f t="shared" si="22"/>
        <v>491164201.02999997</v>
      </c>
      <c r="F217" s="171">
        <f t="shared" ref="F217:K217" si="23">SUM(F218:F270)</f>
        <v>449000000</v>
      </c>
      <c r="G217" s="171">
        <f>SUM(G218:G270)</f>
        <v>42164201.030000001</v>
      </c>
      <c r="H217" s="171">
        <f t="shared" si="23"/>
        <v>0</v>
      </c>
      <c r="I217" s="171">
        <f t="shared" si="23"/>
        <v>0</v>
      </c>
      <c r="J217" s="171">
        <f t="shared" si="23"/>
        <v>0</v>
      </c>
      <c r="K217" s="254">
        <f t="shared" si="23"/>
        <v>0</v>
      </c>
      <c r="L217" s="223"/>
      <c r="M217" s="17"/>
      <c r="N217" s="17"/>
    </row>
    <row r="218" spans="1:15" s="12" customFormat="1" ht="147.75" customHeight="1">
      <c r="A218" s="209" t="s">
        <v>61</v>
      </c>
      <c r="B218" s="29"/>
      <c r="C218" s="23"/>
      <c r="D218" s="45"/>
      <c r="E218" s="25">
        <f t="shared" si="22"/>
        <v>-1000500</v>
      </c>
      <c r="F218" s="48"/>
      <c r="G218" s="16">
        <f>-1000500</f>
        <v>-1000500</v>
      </c>
      <c r="H218" s="16"/>
      <c r="I218" s="16"/>
      <c r="J218" s="153"/>
      <c r="K218" s="241"/>
      <c r="L218" s="214" t="s">
        <v>68</v>
      </c>
      <c r="M218" s="17" t="s">
        <v>60</v>
      </c>
      <c r="N218" s="17"/>
    </row>
    <row r="219" spans="1:15" s="12" customFormat="1" ht="301.5" customHeight="1">
      <c r="A219" s="104" t="s">
        <v>62</v>
      </c>
      <c r="B219" s="29"/>
      <c r="C219" s="23"/>
      <c r="D219" s="46"/>
      <c r="E219" s="25">
        <f t="shared" si="22"/>
        <v>1000500</v>
      </c>
      <c r="F219" s="48"/>
      <c r="G219" s="16">
        <f>1000500</f>
        <v>1000500</v>
      </c>
      <c r="H219" s="16"/>
      <c r="I219" s="16"/>
      <c r="J219" s="16"/>
      <c r="K219" s="242"/>
      <c r="L219" s="215" t="s">
        <v>69</v>
      </c>
      <c r="M219" s="17" t="s">
        <v>60</v>
      </c>
      <c r="N219" s="17"/>
    </row>
    <row r="220" spans="1:15" s="12" customFormat="1" ht="271.5" customHeight="1">
      <c r="A220" s="100" t="s">
        <v>63</v>
      </c>
      <c r="B220" s="29"/>
      <c r="C220" s="23"/>
      <c r="D220" s="46"/>
      <c r="E220" s="25">
        <f t="shared" si="22"/>
        <v>-349400</v>
      </c>
      <c r="F220" s="48"/>
      <c r="G220" s="16">
        <f>176900-526300</f>
        <v>-349400</v>
      </c>
      <c r="H220" s="16"/>
      <c r="I220" s="16"/>
      <c r="J220" s="206"/>
      <c r="K220" s="255"/>
      <c r="L220" s="215" t="s">
        <v>74</v>
      </c>
      <c r="M220" s="17" t="s">
        <v>60</v>
      </c>
      <c r="N220" s="17"/>
    </row>
    <row r="221" spans="1:15" s="12" customFormat="1" ht="240" customHeight="1">
      <c r="A221" s="101" t="s">
        <v>64</v>
      </c>
      <c r="B221" s="29"/>
      <c r="C221" s="23"/>
      <c r="D221" s="46"/>
      <c r="E221" s="25">
        <f t="shared" si="22"/>
        <v>13853976.859999999</v>
      </c>
      <c r="F221" s="48"/>
      <c r="G221" s="48">
        <f>2948500+7200+9458400-1225600+2665476.86</f>
        <v>13853976.859999999</v>
      </c>
      <c r="H221" s="16"/>
      <c r="I221" s="16"/>
      <c r="J221" s="206"/>
      <c r="K221" s="255"/>
      <c r="L221" s="213" t="s">
        <v>73</v>
      </c>
      <c r="M221" s="17" t="s">
        <v>60</v>
      </c>
      <c r="N221" s="17"/>
    </row>
    <row r="222" spans="1:15" s="12" customFormat="1" ht="252.75" customHeight="1">
      <c r="A222" s="101" t="s">
        <v>65</v>
      </c>
      <c r="B222" s="29"/>
      <c r="C222" s="23"/>
      <c r="D222" s="46"/>
      <c r="E222" s="25">
        <f t="shared" si="22"/>
        <v>4270500</v>
      </c>
      <c r="F222" s="48"/>
      <c r="G222" s="16">
        <f>2028400+19714900-17472800</f>
        <v>4270500</v>
      </c>
      <c r="H222" s="16"/>
      <c r="I222" s="16"/>
      <c r="J222" s="206"/>
      <c r="K222" s="255"/>
      <c r="L222" s="215" t="s">
        <v>75</v>
      </c>
      <c r="M222" s="17" t="s">
        <v>60</v>
      </c>
      <c r="N222" s="17"/>
    </row>
    <row r="223" spans="1:15" s="12" customFormat="1" ht="144" customHeight="1">
      <c r="A223" s="100" t="s">
        <v>77</v>
      </c>
      <c r="B223" s="29"/>
      <c r="C223" s="23"/>
      <c r="D223" s="46"/>
      <c r="E223" s="25">
        <f t="shared" si="22"/>
        <v>503700</v>
      </c>
      <c r="F223" s="48"/>
      <c r="G223" s="159">
        <v>503700</v>
      </c>
      <c r="H223" s="16"/>
      <c r="I223" s="16"/>
      <c r="J223" s="206"/>
      <c r="K223" s="255"/>
      <c r="L223" s="215" t="s">
        <v>78</v>
      </c>
      <c r="M223" s="17" t="s">
        <v>60</v>
      </c>
      <c r="N223" s="17"/>
    </row>
    <row r="224" spans="1:15" s="12" customFormat="1" ht="126">
      <c r="A224" s="100" t="s">
        <v>81</v>
      </c>
      <c r="B224" s="29"/>
      <c r="C224" s="23"/>
      <c r="D224" s="46"/>
      <c r="E224" s="87">
        <f>F224+G224</f>
        <v>821900</v>
      </c>
      <c r="F224" s="48"/>
      <c r="G224" s="16">
        <v>821900</v>
      </c>
      <c r="H224" s="16"/>
      <c r="I224" s="16"/>
      <c r="J224" s="16"/>
      <c r="K224" s="242"/>
      <c r="L224" s="215" t="s">
        <v>80</v>
      </c>
      <c r="M224" s="17" t="s">
        <v>60</v>
      </c>
      <c r="N224" s="17"/>
    </row>
    <row r="225" spans="1:14" s="12" customFormat="1" ht="141.75">
      <c r="A225" s="101" t="s">
        <v>83</v>
      </c>
      <c r="B225" s="33"/>
      <c r="C225" s="23"/>
      <c r="D225" s="46"/>
      <c r="E225" s="25">
        <f t="shared" si="22"/>
        <v>-271450</v>
      </c>
      <c r="F225" s="48"/>
      <c r="G225" s="159">
        <v>-271450</v>
      </c>
      <c r="H225" s="16"/>
      <c r="I225" s="16"/>
      <c r="J225" s="159"/>
      <c r="K225" s="256"/>
      <c r="L225" s="214" t="s">
        <v>82</v>
      </c>
      <c r="M225" s="17" t="s">
        <v>60</v>
      </c>
      <c r="N225" s="17"/>
    </row>
    <row r="226" spans="1:14" s="12" customFormat="1" ht="110.25">
      <c r="A226" s="100" t="s">
        <v>89</v>
      </c>
      <c r="B226" s="29"/>
      <c r="C226" s="23"/>
      <c r="D226" s="46"/>
      <c r="E226" s="87">
        <f t="shared" ref="E226:E227" si="24">F226+G226</f>
        <v>698350</v>
      </c>
      <c r="F226" s="48"/>
      <c r="G226" s="16">
        <f>426900+271450</f>
        <v>698350</v>
      </c>
      <c r="H226" s="16"/>
      <c r="I226" s="16"/>
      <c r="J226" s="16"/>
      <c r="K226" s="242"/>
      <c r="L226" s="215" t="s">
        <v>85</v>
      </c>
      <c r="M226" s="17" t="s">
        <v>60</v>
      </c>
      <c r="N226" s="17"/>
    </row>
    <row r="227" spans="1:14" s="12" customFormat="1" ht="126">
      <c r="A227" s="100" t="s">
        <v>90</v>
      </c>
      <c r="B227" s="29"/>
      <c r="C227" s="23"/>
      <c r="D227" s="46"/>
      <c r="E227" s="87">
        <f t="shared" si="24"/>
        <v>43700</v>
      </c>
      <c r="F227" s="48"/>
      <c r="G227" s="16">
        <v>43700</v>
      </c>
      <c r="H227" s="16"/>
      <c r="I227" s="16"/>
      <c r="J227" s="16"/>
      <c r="K227" s="242"/>
      <c r="L227" s="215" t="s">
        <v>87</v>
      </c>
      <c r="M227" s="17" t="s">
        <v>60</v>
      </c>
      <c r="N227" s="17"/>
    </row>
    <row r="228" spans="1:14" ht="54.75" customHeight="1">
      <c r="A228" s="102" t="s">
        <v>93</v>
      </c>
      <c r="B228" s="37"/>
      <c r="C228" s="37"/>
      <c r="D228" s="37"/>
      <c r="E228" s="25">
        <f>F228+G228+H228+I228</f>
        <v>658824.17000000004</v>
      </c>
      <c r="F228" s="16"/>
      <c r="G228" s="153">
        <v>658824.17000000004</v>
      </c>
      <c r="H228" s="154"/>
      <c r="I228" s="154"/>
      <c r="J228" s="153"/>
      <c r="K228" s="241"/>
      <c r="L228" s="215" t="s">
        <v>92</v>
      </c>
      <c r="M228" s="17" t="s">
        <v>60</v>
      </c>
    </row>
    <row r="229" spans="1:14" ht="83.25" customHeight="1">
      <c r="A229" s="279" t="s">
        <v>94</v>
      </c>
      <c r="B229" s="29"/>
      <c r="C229" s="15"/>
      <c r="D229" s="7"/>
      <c r="E229" s="25">
        <f t="shared" si="22"/>
        <v>252700</v>
      </c>
      <c r="F229" s="44"/>
      <c r="G229" s="159">
        <v>252700</v>
      </c>
      <c r="H229" s="154"/>
      <c r="I229" s="16"/>
      <c r="J229" s="16"/>
      <c r="K229" s="242"/>
      <c r="L229" s="215" t="s">
        <v>95</v>
      </c>
      <c r="M229" s="17" t="s">
        <v>60</v>
      </c>
    </row>
    <row r="230" spans="1:14" ht="171" customHeight="1">
      <c r="A230" s="104" t="s">
        <v>98</v>
      </c>
      <c r="B230" s="34"/>
      <c r="C230" s="16"/>
      <c r="D230" s="7"/>
      <c r="E230" s="25">
        <f t="shared" si="22"/>
        <v>21681400</v>
      </c>
      <c r="F230" s="16"/>
      <c r="G230" s="159">
        <v>21681400</v>
      </c>
      <c r="H230" s="154"/>
      <c r="I230" s="154"/>
      <c r="J230" s="16"/>
      <c r="K230" s="242"/>
      <c r="L230" s="215" t="s">
        <v>97</v>
      </c>
      <c r="M230" s="17" t="s">
        <v>60</v>
      </c>
    </row>
    <row r="231" spans="1:14">
      <c r="A231" s="104" t="s">
        <v>167</v>
      </c>
      <c r="B231" s="34"/>
      <c r="C231" s="16"/>
      <c r="D231" s="7"/>
      <c r="E231" s="25">
        <f t="shared" si="22"/>
        <v>449000000</v>
      </c>
      <c r="F231" s="16">
        <v>449000000</v>
      </c>
      <c r="G231" s="159"/>
      <c r="H231" s="154"/>
      <c r="I231" s="154"/>
      <c r="J231" s="16"/>
      <c r="K231" s="242"/>
      <c r="L231" s="213"/>
      <c r="M231" s="24"/>
    </row>
    <row r="232" spans="1:14" hidden="1">
      <c r="A232" s="104"/>
      <c r="B232" s="34"/>
      <c r="C232" s="16"/>
      <c r="D232" s="7"/>
      <c r="E232" s="25">
        <f t="shared" si="22"/>
        <v>0</v>
      </c>
      <c r="F232" s="16"/>
      <c r="G232" s="159"/>
      <c r="H232" s="154"/>
      <c r="I232" s="154"/>
      <c r="J232" s="16"/>
      <c r="K232" s="242"/>
      <c r="L232" s="218"/>
      <c r="M232" s="24"/>
    </row>
    <row r="233" spans="1:14" hidden="1">
      <c r="A233" s="104"/>
      <c r="B233" s="34"/>
      <c r="C233" s="16"/>
      <c r="D233" s="7"/>
      <c r="E233" s="25">
        <f t="shared" si="22"/>
        <v>0</v>
      </c>
      <c r="F233" s="16"/>
      <c r="G233" s="159"/>
      <c r="H233" s="154"/>
      <c r="I233" s="154"/>
      <c r="J233" s="16"/>
      <c r="K233" s="242"/>
      <c r="L233" s="213"/>
      <c r="M233" s="24"/>
    </row>
    <row r="234" spans="1:14" hidden="1">
      <c r="A234" s="104"/>
      <c r="B234" s="34"/>
      <c r="C234" s="16"/>
      <c r="D234" s="7"/>
      <c r="E234" s="25">
        <f t="shared" si="22"/>
        <v>0</v>
      </c>
      <c r="F234" s="16"/>
      <c r="G234" s="159"/>
      <c r="H234" s="154"/>
      <c r="I234" s="154"/>
      <c r="J234" s="16"/>
      <c r="K234" s="242"/>
      <c r="L234" s="213"/>
      <c r="M234" s="24"/>
    </row>
    <row r="235" spans="1:14" hidden="1">
      <c r="A235" s="104"/>
      <c r="B235" s="34"/>
      <c r="C235" s="16"/>
      <c r="D235" s="7"/>
      <c r="E235" s="25">
        <f t="shared" si="22"/>
        <v>0</v>
      </c>
      <c r="F235" s="16"/>
      <c r="G235" s="159"/>
      <c r="H235" s="154"/>
      <c r="I235" s="154"/>
      <c r="J235" s="159"/>
      <c r="K235" s="242"/>
      <c r="L235" s="213"/>
      <c r="M235" s="24"/>
    </row>
    <row r="236" spans="1:14" hidden="1">
      <c r="A236" s="104"/>
      <c r="B236" s="34"/>
      <c r="C236" s="16"/>
      <c r="D236" s="7"/>
      <c r="E236" s="25">
        <f t="shared" si="22"/>
        <v>0</v>
      </c>
      <c r="F236" s="16"/>
      <c r="G236" s="16"/>
      <c r="H236" s="154"/>
      <c r="I236" s="154"/>
      <c r="J236" s="16"/>
      <c r="K236" s="242"/>
      <c r="L236" s="213"/>
      <c r="M236" s="24"/>
    </row>
    <row r="237" spans="1:14" hidden="1">
      <c r="A237" s="113"/>
      <c r="B237" s="34"/>
      <c r="C237" s="16"/>
      <c r="D237" s="7"/>
      <c r="E237" s="25">
        <f t="shared" si="22"/>
        <v>0</v>
      </c>
      <c r="F237" s="16"/>
      <c r="G237" s="16"/>
      <c r="H237" s="154"/>
      <c r="I237" s="154"/>
      <c r="J237" s="16"/>
      <c r="K237" s="242"/>
      <c r="L237" s="213"/>
      <c r="M237" s="24"/>
    </row>
    <row r="238" spans="1:14" s="12" customFormat="1" hidden="1">
      <c r="A238" s="137"/>
      <c r="B238" s="36"/>
      <c r="C238" s="36"/>
      <c r="D238" s="36"/>
      <c r="E238" s="25">
        <f t="shared" si="22"/>
        <v>0</v>
      </c>
      <c r="F238" s="48"/>
      <c r="G238" s="16"/>
      <c r="H238" s="16"/>
      <c r="I238" s="16"/>
      <c r="J238" s="159"/>
      <c r="K238" s="256"/>
      <c r="L238" s="215"/>
      <c r="M238" s="24"/>
      <c r="N238" s="17"/>
    </row>
    <row r="239" spans="1:14" s="12" customFormat="1" hidden="1">
      <c r="A239" s="138"/>
      <c r="B239" s="36"/>
      <c r="C239" s="36"/>
      <c r="D239" s="36"/>
      <c r="E239" s="25">
        <f t="shared" si="22"/>
        <v>0</v>
      </c>
      <c r="F239" s="48"/>
      <c r="G239" s="16"/>
      <c r="H239" s="16"/>
      <c r="I239" s="16"/>
      <c r="J239" s="159"/>
      <c r="K239" s="256"/>
      <c r="L239" s="215"/>
      <c r="M239" s="24"/>
      <c r="N239" s="17"/>
    </row>
    <row r="240" spans="1:14" s="12" customFormat="1" hidden="1">
      <c r="A240" s="137"/>
      <c r="B240" s="36"/>
      <c r="C240" s="36"/>
      <c r="D240" s="36"/>
      <c r="E240" s="25">
        <f t="shared" si="22"/>
        <v>0</v>
      </c>
      <c r="F240" s="153"/>
      <c r="G240" s="16"/>
      <c r="H240" s="16"/>
      <c r="I240" s="16"/>
      <c r="J240" s="159"/>
      <c r="K240" s="256"/>
      <c r="L240" s="215"/>
      <c r="M240" s="24"/>
      <c r="N240" s="17"/>
    </row>
    <row r="241" spans="1:14" s="12" customFormat="1" hidden="1">
      <c r="A241" s="139"/>
      <c r="B241" s="36"/>
      <c r="C241" s="36"/>
      <c r="D241" s="36"/>
      <c r="E241" s="25">
        <f t="shared" si="22"/>
        <v>0</v>
      </c>
      <c r="F241" s="153"/>
      <c r="G241" s="16"/>
      <c r="H241" s="16"/>
      <c r="I241" s="16"/>
      <c r="J241" s="159"/>
      <c r="K241" s="256"/>
      <c r="L241" s="215"/>
      <c r="M241" s="24"/>
      <c r="N241" s="17"/>
    </row>
    <row r="242" spans="1:14" s="12" customFormat="1" hidden="1">
      <c r="A242" s="139"/>
      <c r="B242" s="36"/>
      <c r="C242" s="36"/>
      <c r="D242" s="36"/>
      <c r="E242" s="25">
        <f t="shared" si="22"/>
        <v>0</v>
      </c>
      <c r="F242" s="153"/>
      <c r="G242" s="16"/>
      <c r="H242" s="16"/>
      <c r="I242" s="16"/>
      <c r="J242" s="16"/>
      <c r="K242" s="242"/>
      <c r="L242" s="213"/>
      <c r="M242" s="47"/>
      <c r="N242" s="17"/>
    </row>
    <row r="243" spans="1:14" s="12" customFormat="1" hidden="1">
      <c r="A243" s="139"/>
      <c r="B243" s="36"/>
      <c r="C243" s="36"/>
      <c r="D243" s="36"/>
      <c r="E243" s="25">
        <f t="shared" si="22"/>
        <v>0</v>
      </c>
      <c r="F243" s="153"/>
      <c r="G243" s="16"/>
      <c r="H243" s="16"/>
      <c r="I243" s="16"/>
      <c r="J243" s="159"/>
      <c r="K243" s="256"/>
      <c r="L243" s="215"/>
      <c r="M243" s="47"/>
      <c r="N243" s="17"/>
    </row>
    <row r="244" spans="1:14" s="12" customFormat="1" hidden="1">
      <c r="A244" s="139"/>
      <c r="B244" s="36"/>
      <c r="C244" s="36"/>
      <c r="D244" s="36"/>
      <c r="E244" s="25">
        <f t="shared" si="22"/>
        <v>0</v>
      </c>
      <c r="F244" s="153"/>
      <c r="G244" s="16"/>
      <c r="H244" s="16"/>
      <c r="I244" s="16"/>
      <c r="J244" s="16"/>
      <c r="K244" s="242"/>
      <c r="L244" s="213"/>
      <c r="M244" s="47"/>
      <c r="N244" s="17"/>
    </row>
    <row r="245" spans="1:14" s="51" customFormat="1" hidden="1">
      <c r="A245" s="140"/>
      <c r="B245" s="73"/>
      <c r="C245" s="73"/>
      <c r="D245" s="73"/>
      <c r="E245" s="25">
        <f>F245+G245+H245+I245</f>
        <v>0</v>
      </c>
      <c r="F245" s="153"/>
      <c r="G245" s="172"/>
      <c r="H245" s="172"/>
      <c r="I245" s="172"/>
      <c r="J245" s="172"/>
      <c r="K245" s="257"/>
      <c r="L245" s="224"/>
      <c r="M245" s="47"/>
      <c r="N245" s="47"/>
    </row>
    <row r="246" spans="1:14" s="12" customFormat="1" hidden="1">
      <c r="A246" s="139"/>
      <c r="B246" s="36"/>
      <c r="C246" s="36"/>
      <c r="D246" s="36"/>
      <c r="E246" s="25">
        <f t="shared" si="22"/>
        <v>0</v>
      </c>
      <c r="F246" s="153"/>
      <c r="G246" s="16"/>
      <c r="H246" s="16"/>
      <c r="I246" s="16"/>
      <c r="J246" s="16"/>
      <c r="K246" s="242"/>
      <c r="L246" s="213"/>
      <c r="M246" s="47"/>
      <c r="N246" s="17"/>
    </row>
    <row r="247" spans="1:14" s="12" customFormat="1" hidden="1">
      <c r="A247" s="139"/>
      <c r="B247" s="36"/>
      <c r="C247" s="36"/>
      <c r="D247" s="36"/>
      <c r="E247" s="25">
        <f t="shared" si="22"/>
        <v>0</v>
      </c>
      <c r="F247" s="153"/>
      <c r="G247" s="16"/>
      <c r="H247" s="16"/>
      <c r="I247" s="16"/>
      <c r="J247" s="16"/>
      <c r="K247" s="242"/>
      <c r="L247" s="213"/>
      <c r="M247" s="47"/>
      <c r="N247" s="17"/>
    </row>
    <row r="248" spans="1:14" s="12" customFormat="1" hidden="1">
      <c r="A248" s="139"/>
      <c r="B248" s="36"/>
      <c r="C248" s="36"/>
      <c r="D248" s="36"/>
      <c r="E248" s="25">
        <f t="shared" si="22"/>
        <v>0</v>
      </c>
      <c r="F248" s="153"/>
      <c r="G248" s="16"/>
      <c r="H248" s="16"/>
      <c r="I248" s="16"/>
      <c r="J248" s="16"/>
      <c r="K248" s="242"/>
      <c r="L248" s="213"/>
      <c r="M248" s="47"/>
      <c r="N248" s="17"/>
    </row>
    <row r="249" spans="1:14" s="12" customFormat="1" hidden="1">
      <c r="A249" s="100"/>
      <c r="B249" s="29"/>
      <c r="C249" s="29"/>
      <c r="D249" s="29"/>
      <c r="E249" s="25">
        <f t="shared" si="22"/>
        <v>0</v>
      </c>
      <c r="F249" s="153"/>
      <c r="G249" s="16"/>
      <c r="H249" s="16"/>
      <c r="I249" s="16"/>
      <c r="J249" s="154"/>
      <c r="K249" s="243"/>
      <c r="L249" s="213"/>
      <c r="M249" s="47"/>
      <c r="N249" s="17"/>
    </row>
    <row r="250" spans="1:14" s="12" customFormat="1" hidden="1">
      <c r="A250" s="100"/>
      <c r="B250" s="29"/>
      <c r="C250" s="29"/>
      <c r="D250" s="29"/>
      <c r="E250" s="25">
        <f t="shared" si="22"/>
        <v>0</v>
      </c>
      <c r="F250" s="153"/>
      <c r="G250" s="16"/>
      <c r="H250" s="16"/>
      <c r="I250" s="16"/>
      <c r="J250" s="154"/>
      <c r="K250" s="243"/>
      <c r="L250" s="213"/>
      <c r="M250" s="47"/>
      <c r="N250" s="17"/>
    </row>
    <row r="251" spans="1:14" s="12" customFormat="1" hidden="1">
      <c r="A251" s="100"/>
      <c r="B251" s="29"/>
      <c r="C251" s="29"/>
      <c r="D251" s="29"/>
      <c r="E251" s="25">
        <f t="shared" si="22"/>
        <v>0</v>
      </c>
      <c r="F251" s="153"/>
      <c r="G251" s="16"/>
      <c r="H251" s="16"/>
      <c r="I251" s="16"/>
      <c r="J251" s="154"/>
      <c r="K251" s="243"/>
      <c r="L251" s="213"/>
      <c r="M251" s="47"/>
      <c r="N251" s="17"/>
    </row>
    <row r="252" spans="1:14" s="12" customFormat="1" hidden="1">
      <c r="A252" s="100"/>
      <c r="B252" s="29"/>
      <c r="C252" s="29"/>
      <c r="D252" s="29"/>
      <c r="E252" s="25">
        <f t="shared" si="22"/>
        <v>0</v>
      </c>
      <c r="F252" s="153"/>
      <c r="G252" s="16"/>
      <c r="H252" s="16"/>
      <c r="I252" s="16"/>
      <c r="J252" s="154"/>
      <c r="K252" s="243"/>
      <c r="L252" s="213"/>
      <c r="M252" s="47"/>
      <c r="N252" s="17"/>
    </row>
    <row r="253" spans="1:14" s="12" customFormat="1" hidden="1">
      <c r="A253" s="100"/>
      <c r="B253" s="29"/>
      <c r="C253" s="29"/>
      <c r="D253" s="29"/>
      <c r="E253" s="25">
        <f t="shared" si="22"/>
        <v>0</v>
      </c>
      <c r="F253" s="153"/>
      <c r="G253" s="16"/>
      <c r="H253" s="16"/>
      <c r="I253" s="16"/>
      <c r="J253" s="154"/>
      <c r="K253" s="243"/>
      <c r="L253" s="213"/>
      <c r="M253" s="47"/>
      <c r="N253" s="17"/>
    </row>
    <row r="254" spans="1:14" s="12" customFormat="1" hidden="1">
      <c r="A254" s="100"/>
      <c r="B254" s="29"/>
      <c r="C254" s="29"/>
      <c r="D254" s="29"/>
      <c r="E254" s="25">
        <f t="shared" si="22"/>
        <v>0</v>
      </c>
      <c r="F254" s="153"/>
      <c r="G254" s="16"/>
      <c r="H254" s="16"/>
      <c r="I254" s="16"/>
      <c r="J254" s="154"/>
      <c r="K254" s="243"/>
      <c r="L254" s="213"/>
      <c r="M254" s="47"/>
      <c r="N254" s="17"/>
    </row>
    <row r="255" spans="1:14" s="12" customFormat="1" hidden="1">
      <c r="A255" s="100"/>
      <c r="B255" s="29"/>
      <c r="C255" s="29"/>
      <c r="D255" s="29"/>
      <c r="E255" s="25">
        <f t="shared" si="22"/>
        <v>0</v>
      </c>
      <c r="F255" s="153"/>
      <c r="G255" s="16"/>
      <c r="H255" s="16"/>
      <c r="I255" s="16"/>
      <c r="J255" s="154"/>
      <c r="K255" s="243"/>
      <c r="L255" s="213"/>
      <c r="M255" s="47"/>
      <c r="N255" s="17"/>
    </row>
    <row r="256" spans="1:14" s="12" customFormat="1" hidden="1">
      <c r="A256" s="100"/>
      <c r="B256" s="29"/>
      <c r="C256" s="29"/>
      <c r="D256" s="29"/>
      <c r="E256" s="25">
        <f t="shared" si="22"/>
        <v>0</v>
      </c>
      <c r="F256" s="153"/>
      <c r="G256" s="16"/>
      <c r="H256" s="16"/>
      <c r="I256" s="16"/>
      <c r="J256" s="154"/>
      <c r="K256" s="243"/>
      <c r="L256" s="213"/>
      <c r="M256" s="47"/>
      <c r="N256" s="17"/>
    </row>
    <row r="257" spans="1:14" s="12" customFormat="1" hidden="1">
      <c r="A257" s="100"/>
      <c r="B257" s="29"/>
      <c r="C257" s="29"/>
      <c r="D257" s="29"/>
      <c r="E257" s="25">
        <f t="shared" si="22"/>
        <v>0</v>
      </c>
      <c r="F257" s="153"/>
      <c r="G257" s="16"/>
      <c r="H257" s="16"/>
      <c r="I257" s="16"/>
      <c r="J257" s="154"/>
      <c r="K257" s="243"/>
      <c r="L257" s="213"/>
      <c r="M257" s="47"/>
      <c r="N257" s="17"/>
    </row>
    <row r="258" spans="1:14" s="12" customFormat="1" hidden="1">
      <c r="A258" s="100"/>
      <c r="B258" s="29"/>
      <c r="C258" s="29"/>
      <c r="D258" s="29"/>
      <c r="E258" s="25">
        <f t="shared" si="22"/>
        <v>0</v>
      </c>
      <c r="F258" s="153"/>
      <c r="G258" s="16"/>
      <c r="H258" s="16"/>
      <c r="I258" s="16"/>
      <c r="J258" s="154"/>
      <c r="K258" s="243"/>
      <c r="L258" s="213"/>
      <c r="M258" s="47"/>
      <c r="N258" s="17"/>
    </row>
    <row r="259" spans="1:14" s="12" customFormat="1" hidden="1">
      <c r="A259" s="100"/>
      <c r="B259" s="29"/>
      <c r="C259" s="29"/>
      <c r="D259" s="29"/>
      <c r="E259" s="25">
        <f t="shared" si="22"/>
        <v>0</v>
      </c>
      <c r="F259" s="153"/>
      <c r="G259" s="16"/>
      <c r="H259" s="16"/>
      <c r="I259" s="16"/>
      <c r="J259" s="154"/>
      <c r="K259" s="243"/>
      <c r="L259" s="213"/>
      <c r="M259" s="47"/>
      <c r="N259" s="17"/>
    </row>
    <row r="260" spans="1:14" s="12" customFormat="1" hidden="1">
      <c r="A260" s="137"/>
      <c r="B260" s="29"/>
      <c r="C260" s="29"/>
      <c r="D260" s="29"/>
      <c r="E260" s="25">
        <f t="shared" si="22"/>
        <v>0</v>
      </c>
      <c r="F260" s="153"/>
      <c r="G260" s="16"/>
      <c r="H260" s="16"/>
      <c r="I260" s="16"/>
      <c r="J260" s="154"/>
      <c r="K260" s="243"/>
      <c r="L260" s="213"/>
      <c r="M260" s="47"/>
      <c r="N260" s="17"/>
    </row>
    <row r="261" spans="1:14" s="12" customFormat="1" hidden="1">
      <c r="A261" s="122"/>
      <c r="B261" s="36"/>
      <c r="C261" s="36"/>
      <c r="D261" s="36"/>
      <c r="E261" s="25">
        <f t="shared" si="22"/>
        <v>0</v>
      </c>
      <c r="F261" s="153"/>
      <c r="G261" s="48"/>
      <c r="H261" s="16"/>
      <c r="I261" s="16"/>
      <c r="J261" s="16"/>
      <c r="K261" s="243"/>
      <c r="L261" s="213"/>
      <c r="M261" s="47"/>
      <c r="N261" s="17"/>
    </row>
    <row r="262" spans="1:14" s="12" customFormat="1" hidden="1">
      <c r="A262" s="141"/>
      <c r="B262" s="36"/>
      <c r="C262" s="36"/>
      <c r="D262" s="36"/>
      <c r="E262" s="25">
        <f t="shared" si="22"/>
        <v>0</v>
      </c>
      <c r="F262" s="153"/>
      <c r="G262" s="48"/>
      <c r="H262" s="16"/>
      <c r="I262" s="16"/>
      <c r="J262" s="16"/>
      <c r="K262" s="243"/>
      <c r="L262" s="213"/>
      <c r="M262" s="47"/>
      <c r="N262" s="17"/>
    </row>
    <row r="263" spans="1:14" s="12" customFormat="1" hidden="1">
      <c r="A263" s="137"/>
      <c r="B263" s="36"/>
      <c r="C263" s="36"/>
      <c r="D263" s="36"/>
      <c r="E263" s="25">
        <f t="shared" si="22"/>
        <v>0</v>
      </c>
      <c r="F263" s="153"/>
      <c r="G263" s="16"/>
      <c r="H263" s="16"/>
      <c r="I263" s="166"/>
      <c r="J263" s="16"/>
      <c r="K263" s="243"/>
      <c r="L263" s="213"/>
      <c r="M263" s="47"/>
      <c r="N263" s="17"/>
    </row>
    <row r="264" spans="1:14" s="12" customFormat="1" hidden="1">
      <c r="A264" s="137"/>
      <c r="B264" s="36"/>
      <c r="C264" s="36"/>
      <c r="D264" s="36"/>
      <c r="E264" s="25">
        <f t="shared" si="22"/>
        <v>0</v>
      </c>
      <c r="F264" s="48"/>
      <c r="G264" s="16"/>
      <c r="H264" s="16"/>
      <c r="I264" s="16"/>
      <c r="J264" s="16"/>
      <c r="K264" s="243"/>
      <c r="L264" s="213"/>
      <c r="M264" s="47"/>
      <c r="N264" s="17"/>
    </row>
    <row r="265" spans="1:14" s="12" customFormat="1" hidden="1">
      <c r="A265" s="137"/>
      <c r="B265" s="29"/>
      <c r="C265" s="29"/>
      <c r="D265" s="29"/>
      <c r="E265" s="25">
        <f t="shared" si="22"/>
        <v>0</v>
      </c>
      <c r="F265" s="48"/>
      <c r="G265" s="16"/>
      <c r="H265" s="16"/>
      <c r="I265" s="16"/>
      <c r="J265" s="154"/>
      <c r="K265" s="243"/>
      <c r="L265" s="213"/>
      <c r="M265" s="47"/>
      <c r="N265" s="17"/>
    </row>
    <row r="266" spans="1:14" s="12" customFormat="1" hidden="1">
      <c r="A266" s="122"/>
      <c r="B266" s="36"/>
      <c r="C266" s="36"/>
      <c r="D266" s="36"/>
      <c r="E266" s="25">
        <f t="shared" si="22"/>
        <v>0</v>
      </c>
      <c r="F266" s="48"/>
      <c r="G266" s="48"/>
      <c r="H266" s="16"/>
      <c r="I266" s="16"/>
      <c r="J266" s="16"/>
      <c r="K266" s="243"/>
      <c r="L266" s="213"/>
      <c r="M266" s="47"/>
      <c r="N266" s="17"/>
    </row>
    <row r="267" spans="1:14" s="12" customFormat="1" hidden="1">
      <c r="A267" s="122"/>
      <c r="B267" s="36"/>
      <c r="C267" s="36"/>
      <c r="D267" s="36"/>
      <c r="E267" s="25">
        <f t="shared" si="22"/>
        <v>0</v>
      </c>
      <c r="F267" s="48"/>
      <c r="G267" s="16"/>
      <c r="H267" s="16"/>
      <c r="I267" s="16"/>
      <c r="J267" s="16"/>
      <c r="K267" s="243"/>
      <c r="L267" s="213"/>
      <c r="M267" s="47"/>
      <c r="N267" s="17"/>
    </row>
    <row r="268" spans="1:14" s="12" customFormat="1" hidden="1">
      <c r="A268" s="137"/>
      <c r="B268" s="36"/>
      <c r="C268" s="36"/>
      <c r="D268" s="36"/>
      <c r="E268" s="25">
        <f t="shared" si="22"/>
        <v>0</v>
      </c>
      <c r="F268" s="48"/>
      <c r="G268" s="48"/>
      <c r="H268" s="16"/>
      <c r="I268" s="16"/>
      <c r="J268" s="16"/>
      <c r="K268" s="243"/>
      <c r="L268" s="213"/>
      <c r="M268" s="17"/>
      <c r="N268" s="17"/>
    </row>
    <row r="269" spans="1:14" s="12" customFormat="1" hidden="1">
      <c r="A269" s="137"/>
      <c r="B269" s="36"/>
      <c r="C269" s="36"/>
      <c r="D269" s="36"/>
      <c r="E269" s="25">
        <f t="shared" si="22"/>
        <v>0</v>
      </c>
      <c r="F269" s="48"/>
      <c r="G269" s="16"/>
      <c r="H269" s="16"/>
      <c r="I269" s="166"/>
      <c r="J269" s="16"/>
      <c r="K269" s="243"/>
      <c r="L269" s="213"/>
      <c r="M269" s="17"/>
      <c r="N269" s="17"/>
    </row>
    <row r="270" spans="1:14" s="12" customFormat="1" hidden="1">
      <c r="A270" s="137"/>
      <c r="B270" s="36"/>
      <c r="C270" s="36"/>
      <c r="D270" s="36"/>
      <c r="E270" s="25">
        <f t="shared" si="22"/>
        <v>0</v>
      </c>
      <c r="F270" s="48"/>
      <c r="G270" s="16"/>
      <c r="H270" s="16"/>
      <c r="I270" s="16"/>
      <c r="J270" s="16"/>
      <c r="K270" s="243"/>
      <c r="L270" s="213"/>
      <c r="M270" s="17"/>
      <c r="N270" s="17"/>
    </row>
    <row r="271" spans="1:14">
      <c r="A271" s="142" t="s">
        <v>22</v>
      </c>
      <c r="B271" s="60">
        <f>C271+D271</f>
        <v>4815864167.5200005</v>
      </c>
      <c r="C271" s="61">
        <f t="shared" ref="C271:K271" si="25">C215+C216</f>
        <v>2959157285</v>
      </c>
      <c r="D271" s="61">
        <f t="shared" si="25"/>
        <v>1856706882.52</v>
      </c>
      <c r="E271" s="61">
        <f t="shared" si="25"/>
        <v>5307028368.5500002</v>
      </c>
      <c r="F271" s="173">
        <f t="shared" si="25"/>
        <v>3408157285</v>
      </c>
      <c r="G271" s="173">
        <f t="shared" si="25"/>
        <v>1898871083.55</v>
      </c>
      <c r="H271" s="173">
        <f t="shared" si="25"/>
        <v>0</v>
      </c>
      <c r="I271" s="173">
        <f t="shared" si="25"/>
        <v>0</v>
      </c>
      <c r="J271" s="173">
        <f t="shared" si="25"/>
        <v>4603699069</v>
      </c>
      <c r="K271" s="258">
        <f t="shared" si="25"/>
        <v>4572324431.9899998</v>
      </c>
      <c r="L271" s="213"/>
    </row>
    <row r="272" spans="1:14">
      <c r="A272" s="128" t="s">
        <v>35</v>
      </c>
      <c r="B272" s="49">
        <f t="shared" ref="B272:K272" si="26">B271-B212</f>
        <v>-927852699.28999996</v>
      </c>
      <c r="C272" s="49">
        <f t="shared" si="26"/>
        <v>-908873190.01000023</v>
      </c>
      <c r="D272" s="49">
        <f t="shared" si="26"/>
        <v>-18979509.279999971</v>
      </c>
      <c r="E272" s="49">
        <f t="shared" si="26"/>
        <v>-1023233414.29</v>
      </c>
      <c r="F272" s="157">
        <f t="shared" si="26"/>
        <v>-1003759675.0100002</v>
      </c>
      <c r="G272" s="157">
        <f t="shared" si="26"/>
        <v>-19473739.279999971</v>
      </c>
      <c r="H272" s="157">
        <f t="shared" si="26"/>
        <v>0</v>
      </c>
      <c r="I272" s="157">
        <f t="shared" si="26"/>
        <v>0</v>
      </c>
      <c r="J272" s="157">
        <f t="shared" si="26"/>
        <v>-133084196</v>
      </c>
      <c r="K272" s="240">
        <f t="shared" si="26"/>
        <v>-218402167</v>
      </c>
      <c r="L272" s="213"/>
    </row>
    <row r="273" spans="1:14">
      <c r="A273" s="141"/>
      <c r="B273" s="63">
        <f>B272+B274</f>
        <v>0</v>
      </c>
      <c r="C273" s="63">
        <f>C272+C274</f>
        <v>0</v>
      </c>
      <c r="D273" s="63">
        <f>D272+D274</f>
        <v>2.9802322387695313E-8</v>
      </c>
      <c r="E273" s="63">
        <f t="shared" ref="E273:K273" si="27">E272+E274</f>
        <v>0</v>
      </c>
      <c r="F273" s="174">
        <f>F272+F274</f>
        <v>0</v>
      </c>
      <c r="G273" s="174">
        <f t="shared" si="27"/>
        <v>2.9802322387695313E-8</v>
      </c>
      <c r="H273" s="174">
        <f t="shared" si="27"/>
        <v>0</v>
      </c>
      <c r="I273" s="174">
        <f t="shared" si="27"/>
        <v>0</v>
      </c>
      <c r="J273" s="174">
        <f t="shared" si="27"/>
        <v>0</v>
      </c>
      <c r="K273" s="259">
        <f t="shared" si="27"/>
        <v>0</v>
      </c>
      <c r="L273" s="213"/>
    </row>
    <row r="274" spans="1:14">
      <c r="A274" s="143" t="s">
        <v>18</v>
      </c>
      <c r="B274" s="5">
        <f t="shared" ref="B274:K274" si="28">B276+B279</f>
        <v>927852699.28999996</v>
      </c>
      <c r="C274" s="5">
        <f t="shared" si="28"/>
        <v>908873190.00999999</v>
      </c>
      <c r="D274" s="5">
        <f t="shared" si="28"/>
        <v>18979509.280000001</v>
      </c>
      <c r="E274" s="5">
        <f t="shared" si="28"/>
        <v>1023233414.29</v>
      </c>
      <c r="F274" s="154">
        <f t="shared" si="28"/>
        <v>1003759675.01</v>
      </c>
      <c r="G274" s="154">
        <f t="shared" si="28"/>
        <v>19473739.280000001</v>
      </c>
      <c r="H274" s="154">
        <f t="shared" si="28"/>
        <v>0</v>
      </c>
      <c r="I274" s="154">
        <f t="shared" si="28"/>
        <v>0</v>
      </c>
      <c r="J274" s="154">
        <f t="shared" si="28"/>
        <v>133084196</v>
      </c>
      <c r="K274" s="243">
        <f t="shared" si="28"/>
        <v>218402167</v>
      </c>
      <c r="L274" s="213"/>
    </row>
    <row r="275" spans="1:14">
      <c r="A275" s="141"/>
      <c r="B275" s="7"/>
      <c r="C275" s="29"/>
      <c r="D275" s="29"/>
      <c r="E275" s="7"/>
      <c r="F275" s="16"/>
      <c r="G275" s="16"/>
      <c r="H275" s="16"/>
      <c r="I275" s="154"/>
      <c r="J275" s="16"/>
      <c r="K275" s="242"/>
      <c r="L275" s="213"/>
    </row>
    <row r="276" spans="1:14" s="12" customFormat="1">
      <c r="A276" s="143" t="s">
        <v>47</v>
      </c>
      <c r="B276" s="5">
        <f>B277+B278</f>
        <v>0</v>
      </c>
      <c r="C276" s="5">
        <f>C277+C278</f>
        <v>0</v>
      </c>
      <c r="D276" s="5">
        <f>D277+D278</f>
        <v>0</v>
      </c>
      <c r="E276" s="5">
        <f t="shared" ref="E276:K276" si="29">E277+E278</f>
        <v>0</v>
      </c>
      <c r="F276" s="154">
        <f t="shared" si="29"/>
        <v>0</v>
      </c>
      <c r="G276" s="154">
        <f t="shared" si="29"/>
        <v>0</v>
      </c>
      <c r="H276" s="154">
        <f t="shared" si="29"/>
        <v>0</v>
      </c>
      <c r="I276" s="154">
        <f t="shared" si="29"/>
        <v>0</v>
      </c>
      <c r="J276" s="154">
        <f t="shared" si="29"/>
        <v>0</v>
      </c>
      <c r="K276" s="243">
        <f t="shared" si="29"/>
        <v>0</v>
      </c>
      <c r="L276" s="213"/>
      <c r="M276" s="17"/>
      <c r="N276" s="17"/>
    </row>
    <row r="277" spans="1:14" s="13" customFormat="1">
      <c r="A277" s="144" t="s">
        <v>48</v>
      </c>
      <c r="B277" s="7">
        <f>C277</f>
        <v>0</v>
      </c>
      <c r="C277" s="38">
        <v>0</v>
      </c>
      <c r="D277" s="38"/>
      <c r="E277" s="7">
        <f>F277</f>
        <v>0</v>
      </c>
      <c r="F277" s="43">
        <v>0</v>
      </c>
      <c r="G277" s="43">
        <v>0</v>
      </c>
      <c r="H277" s="43"/>
      <c r="I277" s="43"/>
      <c r="J277" s="43">
        <v>0</v>
      </c>
      <c r="K277" s="260">
        <v>0</v>
      </c>
      <c r="L277" s="225"/>
      <c r="M277" s="14"/>
      <c r="N277" s="14"/>
    </row>
    <row r="278" spans="1:14" s="13" customFormat="1">
      <c r="A278" s="144" t="s">
        <v>59</v>
      </c>
      <c r="B278" s="7">
        <f>C278</f>
        <v>0</v>
      </c>
      <c r="C278" s="38">
        <v>0</v>
      </c>
      <c r="D278" s="38"/>
      <c r="E278" s="7">
        <f>F278</f>
        <v>0</v>
      </c>
      <c r="F278" s="43">
        <v>0</v>
      </c>
      <c r="G278" s="43">
        <v>0</v>
      </c>
      <c r="H278" s="43"/>
      <c r="I278" s="43"/>
      <c r="J278" s="43">
        <v>0</v>
      </c>
      <c r="K278" s="260">
        <v>0</v>
      </c>
      <c r="L278" s="225"/>
      <c r="M278" s="14"/>
      <c r="N278" s="14"/>
    </row>
    <row r="279" spans="1:14" s="13" customFormat="1" ht="31.5">
      <c r="A279" s="144" t="s">
        <v>19</v>
      </c>
      <c r="B279" s="7">
        <f>C279+D279</f>
        <v>927852699.28999996</v>
      </c>
      <c r="C279" s="2">
        <f>C280-C281</f>
        <v>908873190.00999999</v>
      </c>
      <c r="D279" s="2">
        <f>D280-D281</f>
        <v>18979509.280000001</v>
      </c>
      <c r="E279" s="7">
        <f>F279+G279+H279+I279</f>
        <v>1023233414.29</v>
      </c>
      <c r="F279" s="43">
        <f t="shared" ref="F279:K279" si="30">F280-F281</f>
        <v>1003759675.01</v>
      </c>
      <c r="G279" s="43">
        <f t="shared" si="30"/>
        <v>19473739.280000001</v>
      </c>
      <c r="H279" s="43"/>
      <c r="I279" s="43">
        <f t="shared" si="30"/>
        <v>0</v>
      </c>
      <c r="J279" s="43">
        <f t="shared" si="30"/>
        <v>133084196</v>
      </c>
      <c r="K279" s="260">
        <f t="shared" si="30"/>
        <v>218402167</v>
      </c>
      <c r="L279" s="225"/>
      <c r="M279" s="14"/>
      <c r="N279" s="14"/>
    </row>
    <row r="280" spans="1:14">
      <c r="A280" s="201" t="s">
        <v>23</v>
      </c>
      <c r="B280" s="202">
        <f>824024627.29</f>
        <v>824024627.28999996</v>
      </c>
      <c r="C280" s="203">
        <f>660866326+145558102.01+102448762</f>
        <v>908873190.00999999</v>
      </c>
      <c r="D280" s="203">
        <f>17600199.28+1379310</f>
        <v>18979509.280000001</v>
      </c>
      <c r="E280" s="202">
        <f>F280+G280+H280+I280</f>
        <v>1024670492.98</v>
      </c>
      <c r="F280" s="204">
        <f>1024670492.98-G280</f>
        <v>1004107602</v>
      </c>
      <c r="G280" s="204">
        <f>G283+G291</f>
        <v>20562890.98</v>
      </c>
      <c r="H280" s="205"/>
      <c r="I280" s="205"/>
      <c r="J280" s="205">
        <v>133084196</v>
      </c>
      <c r="K280" s="261">
        <v>218402167</v>
      </c>
      <c r="L280" s="213"/>
    </row>
    <row r="281" spans="1:14">
      <c r="A281" s="196" t="s">
        <v>24</v>
      </c>
      <c r="B281" s="197"/>
      <c r="C281" s="198"/>
      <c r="D281" s="198"/>
      <c r="E281" s="197">
        <f>F281+G281+H281+I281</f>
        <v>1437078.6900000151</v>
      </c>
      <c r="F281" s="199">
        <f>196333173.99+1350000-97798356-4650406-95234411.99+330226.99+17700</f>
        <v>347926.99000001489</v>
      </c>
      <c r="G281" s="199">
        <f>2962691.7-1379310-494230</f>
        <v>1089151.7000000002</v>
      </c>
      <c r="H281" s="200"/>
      <c r="I281" s="200"/>
      <c r="J281" s="200"/>
      <c r="K281" s="262"/>
      <c r="L281" s="213"/>
    </row>
    <row r="282" spans="1:14">
      <c r="A282" s="145" t="s">
        <v>58</v>
      </c>
      <c r="B282" s="62">
        <f>B284+B285+B286+B287+B289+B291+B292</f>
        <v>0</v>
      </c>
      <c r="C282" s="62"/>
      <c r="D282" s="62"/>
      <c r="E282" s="62">
        <f>E284+E285+E286+E287+E289+E291+E292+E288+E290</f>
        <v>363804166.98000002</v>
      </c>
      <c r="F282" s="176"/>
      <c r="G282" s="176"/>
      <c r="H282" s="176">
        <f>H285+H286+H287+H289+H291+H292+H284</f>
        <v>0</v>
      </c>
      <c r="I282" s="176"/>
      <c r="J282" s="176"/>
      <c r="K282" s="263"/>
      <c r="L282" s="213"/>
    </row>
    <row r="283" spans="1:14">
      <c r="A283" s="193" t="s">
        <v>12</v>
      </c>
      <c r="B283" s="192">
        <f>B284+B285+B286+B287+B289</f>
        <v>0</v>
      </c>
      <c r="C283" s="194">
        <f>1024670492.98-D283</f>
        <v>1004107602</v>
      </c>
      <c r="D283" s="79">
        <f>D284+D285+D286+D287+D289+D290+D291</f>
        <v>20562890.979999997</v>
      </c>
      <c r="E283" s="79">
        <f>F283+G283</f>
        <v>15225744.4</v>
      </c>
      <c r="F283" s="177"/>
      <c r="G283" s="178">
        <f>15225744.4</f>
        <v>15225744.4</v>
      </c>
      <c r="H283" s="175">
        <f>H284+H285+H286+H287+H289</f>
        <v>0</v>
      </c>
      <c r="I283" s="175"/>
      <c r="J283" s="177"/>
      <c r="K283" s="264"/>
      <c r="L283" s="226"/>
    </row>
    <row r="284" spans="1:14">
      <c r="A284" s="146" t="s">
        <v>49</v>
      </c>
      <c r="B284" s="91"/>
      <c r="C284" s="91"/>
      <c r="D284" s="80">
        <v>4555782.7</v>
      </c>
      <c r="E284" s="80">
        <v>4555782.7</v>
      </c>
      <c r="F284" s="175"/>
      <c r="G284" s="178">
        <f>15225744.4-G285-G286</f>
        <v>2962691.7000000007</v>
      </c>
      <c r="H284" s="177"/>
      <c r="I284" s="177"/>
      <c r="J284" s="177"/>
      <c r="K284" s="264"/>
      <c r="L284" s="226"/>
    </row>
    <row r="285" spans="1:14" s="13" customFormat="1">
      <c r="A285" s="147" t="s">
        <v>30</v>
      </c>
      <c r="B285" s="81"/>
      <c r="C285" s="81"/>
      <c r="D285" s="82">
        <v>8684292.1799999997</v>
      </c>
      <c r="E285" s="82">
        <v>8684292.1799999997</v>
      </c>
      <c r="F285" s="179"/>
      <c r="G285" s="179">
        <v>10515183.18</v>
      </c>
      <c r="H285" s="179"/>
      <c r="I285" s="177"/>
      <c r="J285" s="179"/>
      <c r="K285" s="265"/>
      <c r="L285" s="227"/>
      <c r="M285" s="14"/>
      <c r="N285" s="14"/>
    </row>
    <row r="286" spans="1:14" s="13" customFormat="1">
      <c r="A286" s="147" t="s">
        <v>40</v>
      </c>
      <c r="B286" s="81"/>
      <c r="C286" s="81"/>
      <c r="D286" s="82">
        <v>1747869.5199999996</v>
      </c>
      <c r="E286" s="82">
        <v>1747869.5199999996</v>
      </c>
      <c r="F286" s="179"/>
      <c r="G286" s="179">
        <v>1747869.52</v>
      </c>
      <c r="H286" s="180"/>
      <c r="I286" s="177"/>
      <c r="J286" s="179"/>
      <c r="K286" s="265"/>
      <c r="L286" s="227"/>
      <c r="M286" s="14"/>
      <c r="N286" s="14"/>
    </row>
    <row r="287" spans="1:14" s="13" customFormat="1">
      <c r="A287" s="147" t="s">
        <v>27</v>
      </c>
      <c r="B287" s="81"/>
      <c r="C287" s="81"/>
      <c r="D287" s="82">
        <f>E287+F287</f>
        <v>0</v>
      </c>
      <c r="E287" s="82">
        <f>F287+G287</f>
        <v>0</v>
      </c>
      <c r="F287" s="179"/>
      <c r="G287" s="179"/>
      <c r="H287" s="179"/>
      <c r="I287" s="177"/>
      <c r="J287" s="179"/>
      <c r="K287" s="265"/>
      <c r="L287" s="227"/>
      <c r="M287" s="14"/>
      <c r="N287" s="14"/>
    </row>
    <row r="288" spans="1:14" s="13" customFormat="1">
      <c r="A288" s="147" t="s">
        <v>51</v>
      </c>
      <c r="B288" s="81"/>
      <c r="C288" s="81"/>
      <c r="D288" s="82">
        <f>E288+F288</f>
        <v>0</v>
      </c>
      <c r="E288" s="82">
        <f>F288+G288</f>
        <v>0</v>
      </c>
      <c r="F288" s="179"/>
      <c r="G288" s="179"/>
      <c r="H288" s="179"/>
      <c r="I288" s="177"/>
      <c r="J288" s="179"/>
      <c r="K288" s="265"/>
      <c r="L288" s="227"/>
      <c r="M288" s="14"/>
      <c r="N288" s="14"/>
    </row>
    <row r="289" spans="1:14" s="13" customFormat="1">
      <c r="A289" s="147" t="s">
        <v>39</v>
      </c>
      <c r="B289" s="81"/>
      <c r="C289" s="81"/>
      <c r="D289" s="82">
        <v>133800</v>
      </c>
      <c r="E289" s="82">
        <v>133800</v>
      </c>
      <c r="F289" s="179"/>
      <c r="G289" s="179"/>
      <c r="H289" s="179"/>
      <c r="I289" s="177"/>
      <c r="J289" s="179"/>
      <c r="K289" s="265"/>
      <c r="L289" s="227"/>
      <c r="M289" s="14"/>
      <c r="N289" s="14"/>
    </row>
    <row r="290" spans="1:14" s="13" customFormat="1">
      <c r="A290" s="147" t="s">
        <v>38</v>
      </c>
      <c r="B290" s="81"/>
      <c r="C290" s="81"/>
      <c r="D290" s="82">
        <v>104000</v>
      </c>
      <c r="E290" s="82">
        <v>104000</v>
      </c>
      <c r="F290" s="179"/>
      <c r="G290" s="179"/>
      <c r="H290" s="179"/>
      <c r="I290" s="177"/>
      <c r="J290" s="179"/>
      <c r="K290" s="265"/>
      <c r="L290" s="227"/>
      <c r="M290" s="14"/>
      <c r="N290" s="14"/>
    </row>
    <row r="291" spans="1:14" s="13" customFormat="1">
      <c r="A291" s="148" t="s">
        <v>14</v>
      </c>
      <c r="B291" s="83"/>
      <c r="C291" s="83"/>
      <c r="D291" s="82">
        <f>E291+F291</f>
        <v>5337146.58</v>
      </c>
      <c r="E291" s="82">
        <f>F291+G291</f>
        <v>5337146.58</v>
      </c>
      <c r="F291" s="179"/>
      <c r="G291" s="179">
        <v>5337146.58</v>
      </c>
      <c r="H291" s="179"/>
      <c r="I291" s="179"/>
      <c r="J291" s="179"/>
      <c r="K291" s="265"/>
      <c r="L291" s="227"/>
      <c r="M291" s="14"/>
      <c r="N291" s="14"/>
    </row>
    <row r="292" spans="1:14" s="13" customFormat="1">
      <c r="A292" s="149" t="s">
        <v>13</v>
      </c>
      <c r="B292" s="85">
        <f>C292+D292</f>
        <v>0</v>
      </c>
      <c r="C292" s="86"/>
      <c r="D292" s="84"/>
      <c r="E292" s="89">
        <f>F292+G292</f>
        <v>343241276</v>
      </c>
      <c r="F292" s="181">
        <v>343241276</v>
      </c>
      <c r="G292" s="182"/>
      <c r="H292" s="182"/>
      <c r="I292" s="182"/>
      <c r="J292" s="182"/>
      <c r="K292" s="266"/>
      <c r="L292" s="228"/>
      <c r="M292" s="14"/>
      <c r="N292" s="14"/>
    </row>
    <row r="293" spans="1:14" s="13" customFormat="1" ht="48" thickBot="1">
      <c r="A293" s="150" t="s">
        <v>28</v>
      </c>
      <c r="B293" s="151"/>
      <c r="C293" s="151"/>
      <c r="D293" s="151"/>
      <c r="E293" s="152" t="s">
        <v>29</v>
      </c>
      <c r="F293" s="183">
        <f>F271*10%</f>
        <v>340815728.5</v>
      </c>
      <c r="G293" s="183"/>
      <c r="H293" s="183" t="s">
        <v>41</v>
      </c>
      <c r="I293" s="183" t="s">
        <v>42</v>
      </c>
      <c r="J293" s="183"/>
      <c r="K293" s="267"/>
      <c r="L293" s="229"/>
      <c r="M293" s="14"/>
      <c r="N293" s="14"/>
    </row>
    <row r="294" spans="1:14">
      <c r="F294" s="184"/>
      <c r="G294" s="184"/>
      <c r="H294" s="184"/>
      <c r="I294" s="184"/>
      <c r="J294" s="184"/>
      <c r="K294" s="184"/>
    </row>
    <row r="295" spans="1:14">
      <c r="F295" s="184"/>
      <c r="G295" s="184"/>
      <c r="H295" s="184"/>
      <c r="I295" s="184"/>
      <c r="J295" s="184"/>
      <c r="K295" s="184"/>
    </row>
    <row r="296" spans="1:14">
      <c r="F296" s="184"/>
      <c r="G296" s="184"/>
      <c r="H296" s="184"/>
      <c r="I296" s="184"/>
      <c r="J296" s="184"/>
      <c r="K296" s="184"/>
    </row>
    <row r="297" spans="1:14">
      <c r="F297" s="184"/>
      <c r="G297" s="184"/>
      <c r="H297" s="184"/>
      <c r="I297" s="184"/>
      <c r="J297" s="184"/>
      <c r="K297" s="184"/>
    </row>
    <row r="298" spans="1:14">
      <c r="F298" s="184"/>
      <c r="G298" s="184"/>
      <c r="H298" s="184"/>
      <c r="I298" s="184"/>
      <c r="J298" s="184"/>
      <c r="K298" s="184"/>
    </row>
    <row r="299" spans="1:14">
      <c r="F299" s="184"/>
      <c r="G299" s="184"/>
      <c r="H299" s="184"/>
      <c r="I299" s="184"/>
      <c r="J299" s="184"/>
      <c r="K299" s="184"/>
    </row>
    <row r="300" spans="1:14">
      <c r="A300" s="20"/>
      <c r="B300" s="39"/>
      <c r="C300" s="39"/>
      <c r="D300" s="39"/>
      <c r="F300" s="184"/>
      <c r="G300" s="184"/>
      <c r="H300" s="184"/>
      <c r="I300" s="184"/>
      <c r="J300" s="184"/>
      <c r="K300" s="184"/>
    </row>
    <row r="301" spans="1:14">
      <c r="F301" s="184"/>
      <c r="G301" s="184"/>
      <c r="H301" s="184"/>
      <c r="I301" s="184"/>
      <c r="J301" s="184"/>
      <c r="K301" s="184"/>
    </row>
    <row r="302" spans="1:14">
      <c r="F302" s="184"/>
      <c r="G302" s="184"/>
      <c r="H302" s="184"/>
      <c r="I302" s="184"/>
      <c r="J302" s="184"/>
      <c r="K302" s="184"/>
    </row>
    <row r="303" spans="1:14" s="13" customFormat="1">
      <c r="A303" s="21"/>
      <c r="B303" s="40"/>
      <c r="C303" s="40"/>
      <c r="D303" s="40"/>
      <c r="E303" s="3"/>
      <c r="F303" s="185"/>
      <c r="G303" s="185"/>
      <c r="H303" s="185"/>
      <c r="I303" s="185"/>
      <c r="J303" s="185"/>
      <c r="K303" s="185"/>
      <c r="L303" s="42"/>
      <c r="M303" s="14"/>
      <c r="N303" s="14"/>
    </row>
    <row r="304" spans="1:14">
      <c r="F304" s="184"/>
      <c r="G304" s="184"/>
      <c r="H304" s="184"/>
      <c r="I304" s="184"/>
      <c r="J304" s="184"/>
      <c r="K304" s="184"/>
    </row>
    <row r="305" spans="1:14">
      <c r="F305" s="184"/>
      <c r="G305" s="184"/>
      <c r="H305" s="184"/>
      <c r="I305" s="184"/>
      <c r="J305" s="184"/>
      <c r="K305" s="184"/>
    </row>
    <row r="306" spans="1:14">
      <c r="F306" s="184"/>
      <c r="G306" s="184"/>
      <c r="H306" s="184"/>
      <c r="I306" s="184"/>
      <c r="J306" s="184"/>
      <c r="K306" s="184"/>
    </row>
    <row r="307" spans="1:14">
      <c r="F307" s="184"/>
      <c r="G307" s="184"/>
      <c r="H307" s="184"/>
      <c r="I307" s="184"/>
      <c r="J307" s="184"/>
      <c r="K307" s="184"/>
    </row>
    <row r="308" spans="1:14">
      <c r="F308" s="184"/>
      <c r="G308" s="184"/>
      <c r="H308" s="184"/>
      <c r="I308" s="184"/>
      <c r="J308" s="184"/>
      <c r="K308" s="184"/>
    </row>
    <row r="309" spans="1:14">
      <c r="F309" s="184"/>
      <c r="G309" s="184"/>
      <c r="H309" s="184"/>
      <c r="I309" s="184"/>
      <c r="J309" s="184"/>
      <c r="K309" s="184"/>
    </row>
    <row r="310" spans="1:14">
      <c r="F310" s="184"/>
      <c r="G310" s="184"/>
      <c r="H310" s="184"/>
      <c r="I310" s="184"/>
      <c r="J310" s="184"/>
      <c r="K310" s="184"/>
    </row>
    <row r="311" spans="1:14">
      <c r="F311" s="184"/>
      <c r="G311" s="184"/>
      <c r="H311" s="184"/>
      <c r="I311" s="184"/>
      <c r="J311" s="184"/>
      <c r="K311" s="184"/>
    </row>
    <row r="312" spans="1:14">
      <c r="F312" s="184"/>
      <c r="G312" s="184"/>
      <c r="H312" s="184"/>
      <c r="I312" s="184"/>
      <c r="J312" s="184"/>
      <c r="K312" s="184"/>
    </row>
    <row r="313" spans="1:14">
      <c r="F313" s="184"/>
      <c r="G313" s="184"/>
      <c r="H313" s="184"/>
      <c r="I313" s="184"/>
      <c r="J313" s="184"/>
      <c r="K313" s="184"/>
    </row>
    <row r="314" spans="1:14">
      <c r="A314" s="22"/>
      <c r="F314" s="184"/>
      <c r="G314" s="184"/>
      <c r="H314" s="184"/>
      <c r="I314" s="184"/>
      <c r="J314" s="184"/>
      <c r="K314" s="184"/>
    </row>
    <row r="315" spans="1:14" s="13" customFormat="1">
      <c r="A315" s="21"/>
      <c r="B315" s="40"/>
      <c r="C315" s="40"/>
      <c r="D315" s="40"/>
      <c r="E315" s="3"/>
      <c r="F315" s="185"/>
      <c r="G315" s="185"/>
      <c r="H315" s="185"/>
      <c r="I315" s="185"/>
      <c r="J315" s="185"/>
      <c r="K315" s="185"/>
      <c r="L315" s="42"/>
      <c r="M315" s="14"/>
      <c r="N315" s="14"/>
    </row>
    <row r="316" spans="1:14" s="13" customFormat="1">
      <c r="A316" s="21"/>
      <c r="B316" s="40"/>
      <c r="C316" s="40"/>
      <c r="D316" s="40"/>
      <c r="E316" s="3"/>
      <c r="F316" s="185"/>
      <c r="G316" s="185"/>
      <c r="H316" s="185"/>
      <c r="I316" s="185"/>
      <c r="J316" s="185"/>
      <c r="K316" s="185"/>
      <c r="L316" s="42"/>
      <c r="M316" s="14"/>
      <c r="N316" s="14"/>
    </row>
    <row r="317" spans="1:14">
      <c r="F317" s="184"/>
      <c r="G317" s="184"/>
      <c r="H317" s="184"/>
      <c r="I317" s="184"/>
      <c r="J317" s="184"/>
      <c r="K317" s="184"/>
    </row>
    <row r="318" spans="1:14">
      <c r="F318" s="184"/>
      <c r="G318" s="184"/>
      <c r="H318" s="184"/>
      <c r="I318" s="184"/>
      <c r="J318" s="184"/>
      <c r="K318" s="184"/>
    </row>
    <row r="319" spans="1:14">
      <c r="F319" s="184"/>
      <c r="G319" s="184"/>
      <c r="H319" s="184"/>
      <c r="I319" s="184"/>
      <c r="J319" s="184"/>
      <c r="K319" s="184"/>
    </row>
    <row r="320" spans="1:14">
      <c r="F320" s="184"/>
      <c r="G320" s="184"/>
      <c r="H320" s="184"/>
      <c r="I320" s="184"/>
      <c r="J320" s="184"/>
      <c r="K320" s="184"/>
    </row>
    <row r="321" spans="6:11">
      <c r="F321" s="184"/>
      <c r="G321" s="184"/>
      <c r="H321" s="184"/>
      <c r="I321" s="184"/>
      <c r="J321" s="184"/>
      <c r="K321" s="184"/>
    </row>
    <row r="322" spans="6:11">
      <c r="F322" s="184"/>
      <c r="G322" s="184"/>
      <c r="H322" s="184"/>
      <c r="I322" s="184"/>
      <c r="J322" s="184"/>
      <c r="K322" s="184"/>
    </row>
    <row r="323" spans="6:11">
      <c r="F323" s="184"/>
      <c r="G323" s="184"/>
      <c r="H323" s="184"/>
      <c r="I323" s="184"/>
      <c r="J323" s="184"/>
      <c r="K323" s="184"/>
    </row>
    <row r="324" spans="6:11">
      <c r="F324" s="184"/>
      <c r="G324" s="184"/>
      <c r="H324" s="184"/>
      <c r="I324" s="184"/>
      <c r="J324" s="184"/>
      <c r="K324" s="184"/>
    </row>
  </sheetData>
  <customSheetViews>
    <customSheetView guid="{628CE822-C2EF-47B9-A88D-DD60521BD79B}" showPageBreaks="1" view="pageBreakPreview">
      <pane xSplit="1" ySplit="4" topLeftCell="F5" activePane="bottomRight" state="frozen"/>
      <selection pane="bottomRight" activeCell="G8" sqref="G8"/>
      <pageMargins left="0.59055118110236227" right="0" top="0" bottom="0" header="0" footer="0"/>
      <pageSetup paperSize="9" scale="11" fitToHeight="5" orientation="portrait" r:id="rId1"/>
      <headerFooter alignWithMargins="0"/>
    </customSheetView>
    <customSheetView guid="{678A9D6A-CD2F-4FC5-ADAB-B9CA298D42A2}" showPageBreaks="1" fitToPage="1" hiddenRows="1" hiddenColumns="1" view="pageBreakPreview">
      <pane xSplit="3" ySplit="4" topLeftCell="F40" activePane="bottomRight" state="frozen"/>
      <selection pane="bottomRight" activeCell="G76" sqref="G76:G87"/>
      <pageMargins left="0.59055118110236227" right="0" top="0" bottom="0" header="0" footer="0"/>
      <pageSetup paperSize="9" scale="35" fitToHeight="9" orientation="landscape" r:id="rId2"/>
      <headerFooter alignWithMargins="0"/>
    </customSheetView>
    <customSheetView guid="{F16D28B9-753F-4983-9882-083BB1819B3B}" showPageBreaks="1" view="pageBreakPreview">
      <pane xSplit="1" ySplit="4" topLeftCell="D41" activePane="bottomRight" state="frozen"/>
      <selection pane="bottomRight" activeCell="A43" sqref="A43"/>
      <pageMargins left="0.59055118110236227" right="0" top="0" bottom="0" header="0" footer="0"/>
      <pageSetup paperSize="9" scale="11" fitToHeight="5" orientation="portrait" r:id="rId3"/>
      <headerFooter alignWithMargins="0"/>
    </customSheetView>
    <customSheetView guid="{9D973A29-B18A-4300-8735-40F4D5040C33}" showPageBreaks="1" fitToPage="1" printArea="1" hiddenRows="1" view="pageBreakPreview">
      <pane xSplit="4" ySplit="4" topLeftCell="E77" activePane="bottomRight" state="frozen"/>
      <selection pane="bottomRight" activeCell="B78" sqref="B78"/>
      <pageMargins left="0.43307086614173229" right="0" top="0" bottom="0" header="0" footer="0"/>
      <pageSetup paperSize="9" scale="54" fitToHeight="0" orientation="landscape" r:id="rId4"/>
      <headerFooter alignWithMargins="0"/>
    </customSheetView>
    <customSheetView guid="{F1EA1655-D6DE-4489-A709-6FDA0CED3DCA}" showPageBreaks="1" printArea="1" hiddenRows="1" view="pageBreakPreview">
      <pane xSplit="2" ySplit="4" topLeftCell="C221" activePane="bottomRight" state="frozen"/>
      <selection pane="bottomRight" activeCell="A284" sqref="A284"/>
      <colBreaks count="1" manualBreakCount="1">
        <brk id="12" max="1048575" man="1"/>
      </colBreaks>
      <pageMargins left="0.59055118110236227" right="0" top="0" bottom="0" header="0" footer="0"/>
      <pageSetup paperSize="9" scale="47" fitToHeight="5" orientation="landscape" r:id="rId5"/>
      <headerFooter alignWithMargins="0"/>
    </customSheetView>
    <customSheetView guid="{35230852-6216-4033-A6A0-068713DB5E2D}" scale="115" showPageBreaks="1" view="pageBreakPreview">
      <pane xSplit="1" ySplit="4" topLeftCell="B35" activePane="bottomRight" state="frozen"/>
      <selection pane="bottomRight" activeCell="D39" activeCellId="3" sqref="D36 D37 D38 D39"/>
      <pageMargins left="0.82677165354330717" right="0" top="0" bottom="0" header="0" footer="0"/>
      <pageSetup paperSize="9" scale="62" fitToHeight="14" orientation="landscape" r:id="rId6"/>
      <headerFooter alignWithMargins="0"/>
    </customSheetView>
    <customSheetView guid="{0D5BD890-960B-4D50-B5EC-89017F4627EC}" showPageBreaks="1" view="pageBreakPreview" showRuler="0">
      <pane xSplit="1" ySplit="4" topLeftCell="B116" activePane="bottomRight" state="frozen"/>
      <selection pane="bottomRight" activeCell="A121" sqref="A121"/>
      <colBreaks count="2" manualBreakCount="2">
        <brk id="4" max="147" man="1"/>
        <brk id="6" max="1048575" man="1"/>
      </colBreaks>
      <pageMargins left="0.44" right="0" top="0" bottom="0" header="0" footer="0"/>
      <pageSetup paperSize="9" scale="60" fitToHeight="14" orientation="portrait" r:id="rId7"/>
      <headerFooter alignWithMargins="0"/>
    </customSheetView>
    <customSheetView guid="{9EA594CF-A6B0-4DFA-8350-EDDCBE152AB4}" showPageBreaks="1" fitToPage="1" printArea="1" view="pageBreakPreview" showRuler="0">
      <pane xSplit="1" ySplit="5" topLeftCell="B6" activePane="bottomRight" state="frozen"/>
      <selection pane="bottomRight" activeCell="A34" sqref="A34"/>
      <pageMargins left="0.44" right="0" top="0" bottom="0" header="0" footer="0"/>
      <pageSetup paperSize="9" scale="53" fitToHeight="14" orientation="landscape" r:id="rId8"/>
      <headerFooter alignWithMargins="0"/>
    </customSheetView>
    <customSheetView guid="{BA6A1FD8-C4D7-4C4D-A889-9C6DD90B54C5}" showPageBreaks="1" fitToPage="1" printArea="1" showRuler="0">
      <pane ySplit="5" topLeftCell="A117" activePane="bottomLeft" state="frozen"/>
      <selection pane="bottomLeft" activeCell="D191" sqref="D191:D198"/>
      <rowBreaks count="11" manualBreakCount="11">
        <brk id="35" max="5" man="1"/>
        <brk id="37" max="5" man="1"/>
        <brk id="61" max="5" man="1"/>
        <brk id="65" max="5" man="1"/>
        <brk id="89" max="5" man="1"/>
        <brk id="104" max="5" man="1"/>
        <brk id="161" max="5" man="1"/>
        <brk id="162" max="5" man="1"/>
        <brk id="193" max="5" man="1"/>
        <brk id="194" max="5" man="1"/>
        <brk id="198" max="5" man="1"/>
      </rowBreaks>
      <pageMargins left="0.75" right="0.75" top="1" bottom="1" header="0.5" footer="0.5"/>
      <pageSetup paperSize="9" scale="39" fitToHeight="6" orientation="portrait" r:id="rId9"/>
      <headerFooter alignWithMargins="0"/>
    </customSheetView>
    <customSheetView guid="{CF5649B8-37B5-47E7-8693-CA74E19C235B}" showPageBreaks="1" fitToPage="1" printArea="1">
      <pane ySplit="5" topLeftCell="A193" activePane="bottomLeft" state="frozen"/>
      <selection pane="bottomLeft" activeCell="D192" sqref="D192"/>
      <rowBreaks count="10" manualBreakCount="10">
        <brk id="33" max="5" man="1"/>
        <brk id="38" max="5" man="1"/>
        <brk id="59" max="5" man="1"/>
        <brk id="65" max="5" man="1"/>
        <brk id="89" max="5" man="1"/>
        <brk id="103" max="5" man="1"/>
        <brk id="160" max="5" man="1"/>
        <brk id="162" max="5" man="1"/>
        <brk id="193" max="5" man="1"/>
        <brk id="197" max="5" man="1"/>
      </rowBreaks>
      <pageMargins left="0.75" right="0.75" top="1" bottom="1" header="0.5" footer="0.5"/>
      <pageSetup paperSize="9" scale="39" fitToHeight="6" orientation="portrait" r:id="rId10"/>
      <headerFooter alignWithMargins="0"/>
    </customSheetView>
    <customSheetView guid="{315EB68F-C10E-4E13-8D36-4E5DF58D465A}" showPageBreaks="1" fitToPage="1" showRuler="0" topLeftCell="A211">
      <selection activeCell="B225" sqref="B225"/>
      <pageMargins left="0.55118110236220474" right="0.15748031496062992" top="0.39370078740157483" bottom="0.19685039370078741" header="0.11811023622047245" footer="0.11811023622047245"/>
      <pageSetup paperSize="9" scale="32" fitToHeight="0" orientation="portrait" r:id="rId11"/>
      <headerFooter alignWithMargins="0"/>
    </customSheetView>
    <customSheetView guid="{C249F1C0-5F87-4903-9107-68771F7F1656}" showPageBreaks="1" fitToPage="1" printArea="1" hiddenRows="1" hiddenColumns="1" showRuler="0" topLeftCell="A64">
      <selection activeCell="C75" sqref="C75"/>
      <pageMargins left="0.75" right="0.75" top="1" bottom="1" header="0.5" footer="0.5"/>
      <pageSetup paperSize="9" scale="59" fitToHeight="0" orientation="portrait" r:id="rId12"/>
      <headerFooter alignWithMargins="0"/>
    </customSheetView>
    <customSheetView guid="{9D51F868-3843-46D7-815D-F981066D16CF}" showPageBreaks="1" fitToPage="1" hiddenColumns="1" showRuler="0">
      <pane ySplit="5" topLeftCell="A75" activePane="bottomLeft" state="frozen"/>
      <selection pane="bottomLeft" activeCell="K78" sqref="K78"/>
      <pageMargins left="0.75" right="0.75" top="1" bottom="1" header="0.5" footer="0.5"/>
      <pageSetup paperSize="9" scale="50" fitToHeight="0" orientation="portrait" r:id="rId13"/>
      <headerFooter alignWithMargins="0"/>
    </customSheetView>
    <customSheetView guid="{C12ECCB3-7E0E-4612-AFEC-78E64777E49A}" showPageBreaks="1" fitToPage="1" hiddenColumns="1" view="pageBreakPreview" showRuler="0">
      <pane xSplit="1" ySplit="5" topLeftCell="B6" activePane="bottomRight" state="frozen"/>
      <selection pane="bottomRight" activeCell="C124" sqref="C124"/>
      <pageMargins left="0.78740157480314965" right="0" top="0" bottom="0" header="0" footer="0"/>
      <pageSetup paperSize="9" scale="83" fitToHeight="14" orientation="landscape" r:id="rId14"/>
      <headerFooter alignWithMargins="0"/>
    </customSheetView>
    <customSheetView guid="{773C9A6D-D94C-4F11-A27E-04EF47427F4D}" showPageBreaks="1" fitToPage="1" printArea="1" showAutoFilter="1" hiddenRows="1" view="pageBreakPreview" showRuler="0">
      <pane xSplit="1" ySplit="4" topLeftCell="C134" activePane="bottomRight" state="frozen"/>
      <selection pane="bottomRight" activeCell="A75" sqref="A75:IV75"/>
      <colBreaks count="1" manualBreakCount="1">
        <brk id="6" max="160" man="1"/>
      </colBreaks>
      <pageMargins left="0.43307086614173229" right="0" top="0" bottom="0" header="0" footer="0"/>
      <pageSetup paperSize="9" scale="63" fitToHeight="0" orientation="landscape" r:id="rId15"/>
      <headerFooter alignWithMargins="0"/>
      <autoFilter ref="B1:I1"/>
    </customSheetView>
    <customSheetView guid="{6FF5B27E-53D8-42A1-BAA4-129DC52332D6}" showPageBreaks="1" showAutoFilter="1" view="pageBreakPreview" showRuler="0">
      <pane xSplit="2" ySplit="4" topLeftCell="D29" activePane="bottomRight" state="frozen"/>
      <selection pane="bottomRight" activeCell="D30" sqref="D30"/>
      <pageMargins left="0.59055118110236227" right="0" top="0" bottom="0" header="0" footer="0"/>
      <pageSetup paperSize="9" scale="11" fitToHeight="5" orientation="portrait" r:id="rId16"/>
      <headerFooter alignWithMargins="0"/>
      <autoFilter ref="B1:K1"/>
    </customSheetView>
    <customSheetView guid="{93C01840-E025-4C00-A8DE-5BD6E9A42532}" showPageBreaks="1" fitToPage="1" view="pageBreakPreview" showRuler="0">
      <pane xSplit="2" ySplit="4" topLeftCell="G41" activePane="bottomRight" state="frozen"/>
      <selection pane="bottomRight" activeCell="L45" sqref="L45"/>
      <pageMargins left="0.59055118110236227" right="0" top="0" bottom="0" header="0" footer="0"/>
      <pageSetup paperSize="9" scale="32" fitToHeight="5" orientation="portrait" r:id="rId17"/>
      <headerFooter alignWithMargins="0"/>
    </customSheetView>
    <customSheetView guid="{BCCBEA4F-0D7A-4A17-8829-58A9F53F9252}" showPageBreaks="1" printArea="1" hiddenRows="1" hiddenColumns="1" view="pageBreakPreview">
      <selection activeCell="A22" sqref="A22:IV22"/>
      <pageMargins left="0.39370078740157483" right="0" top="0" bottom="0" header="0" footer="0"/>
      <pageSetup paperSize="9" scale="75" fitToHeight="0" orientation="landscape" horizontalDpi="4294967295" verticalDpi="4294967295" r:id="rId18"/>
      <headerFooter alignWithMargins="0"/>
    </customSheetView>
    <customSheetView guid="{E85C3412-194D-4E48-843B-BE6310A493AC}" showPageBreaks="1" fitToPage="1" view="pageBreakPreview">
      <pane xSplit="2" ySplit="4" topLeftCell="G11" activePane="bottomRight" state="frozen"/>
      <selection pane="bottomRight" activeCell="M21" sqref="M21"/>
      <pageMargins left="0.59055118110236227" right="0" top="0" bottom="0" header="0" footer="0"/>
      <pageSetup paperSize="9" scale="22" fitToHeight="5" orientation="portrait" r:id="rId19"/>
      <headerFooter alignWithMargins="0"/>
    </customSheetView>
    <customSheetView guid="{88C336E2-DEA0-4FEC-A5C4-66485F95BE03}" showPageBreaks="1" fitToPage="1" hiddenRows="1" view="pageBreakPreview">
      <pane xSplit="1" ySplit="4" topLeftCell="B119" activePane="bottomRight" state="frozen"/>
      <selection pane="bottomRight" activeCell="A222" sqref="A222:XFD256"/>
      <pageMargins left="0.44" right="0" top="0" bottom="0" header="0" footer="0"/>
      <pageSetup paperSize="9" scale="33" fitToHeight="14" orientation="landscape" r:id="rId20"/>
      <headerFooter alignWithMargins="0"/>
    </customSheetView>
  </customSheetViews>
  <mergeCells count="1">
    <mergeCell ref="B6:D6"/>
  </mergeCells>
  <phoneticPr fontId="3" type="noConversion"/>
  <pageMargins left="0.59055118110236227" right="0" top="0" bottom="0" header="0" footer="0"/>
  <pageSetup paperSize="9" scale="35" fitToHeight="9" orientation="landscape" r:id="rId2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крайний вариант</vt:lpstr>
    </vt:vector>
  </TitlesOfParts>
  <Company>Excel Development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Татьяна А. Фоменко</cp:lastModifiedBy>
  <cp:lastPrinted>2023-04-26T07:39:00Z</cp:lastPrinted>
  <dcterms:created xsi:type="dcterms:W3CDTF">1996-10-08T23:32:33Z</dcterms:created>
  <dcterms:modified xsi:type="dcterms:W3CDTF">2023-05-31T07:49:17Z</dcterms:modified>
</cp:coreProperties>
</file>