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6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1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ЮДЖЕТ 2023\СЕССИЯ НОВАЯ\"/>
    </mc:Choice>
  </mc:AlternateContent>
  <bookViews>
    <workbookView xWindow="-120" yWindow="-120" windowWidth="29040" windowHeight="15840"/>
  </bookViews>
  <sheets>
    <sheet name="крайний вариант" sheetId="1" r:id="rId1"/>
  </sheets>
  <definedNames>
    <definedName name="_xlnm._FilterDatabase" localSheetId="0" hidden="1">'крайний вариант'!$A$7:$M$150</definedName>
    <definedName name="Z_00AC0DB5_921F_483A_AE36_41783D7D2049_.wvu.FilterData" localSheetId="0" hidden="1">'крайний вариант'!$A$6:$L$35</definedName>
    <definedName name="Z_00E421A5_E698_47F7_A65A_0BB1C03244A6_.wvu.FilterData" localSheetId="0" hidden="1">'крайний вариант'!$A$4:$L$206</definedName>
    <definedName name="Z_01341E48_5AA9_4977_AC2E_9ECF6AE9CD11_.wvu.FilterData" localSheetId="0" hidden="1">'крайний вариант'!$A$6:$L$35</definedName>
    <definedName name="Z_02049739_E51A_45CD_8258_7B1863F86F8D_.wvu.FilterData" localSheetId="0" hidden="1">'крайний вариант'!$A$209:$L$260</definedName>
    <definedName name="Z_03DA1542_CEB9_44A5_B461_D454BB9663AB_.wvu.FilterData" localSheetId="0" hidden="1">'крайний вариант'!$A$1:$N$35</definedName>
    <definedName name="Z_0476430E_A5C5_47CA_B8C2_6CE73BAA2E1F_.wvu.FilterData" localSheetId="0" hidden="1">'крайний вариант'!$A$209:$L$260</definedName>
    <definedName name="Z_04EDF661_CDE5_46CA_9E6A_41FF2A403FA5_.wvu.FilterData" localSheetId="0" hidden="1">'крайний вариант'!$A$6:$L$35</definedName>
    <definedName name="Z_06E7B191_B7D8_4B04_B6D4_9E0F3718194E_.wvu.FilterData" localSheetId="0" hidden="1">'крайний вариант'!$A$7:$M$150</definedName>
    <definedName name="Z_0BA42986_7D39_4E7A_823B_2CB4B9187C48_.wvu.FilterData" localSheetId="0" hidden="1">'крайний вариант'!$A$4:$I$206</definedName>
    <definedName name="Z_0C51B09C_EC7C_4F1B_AC86_0E34208AB25F_.wvu.FilterData" localSheetId="0" hidden="1">'крайний вариант'!$A$4:$I$206</definedName>
    <definedName name="Z_0D4FBB52_8188_4CB7_AA71_1DE930323278_.wvu.FilterData" localSheetId="0" hidden="1">'крайний вариант'!$A$2:$M$35</definedName>
    <definedName name="Z_0D5BD890_960B_4D50_B5EC_89017F4627EC_.wvu.FilterData" localSheetId="0" hidden="1">'крайний вариант'!$A$4:$I$196</definedName>
    <definedName name="Z_0DB37D27_CF2A_4E4C_B7D5_3E195B0EECBB_.wvu.FilterData" localSheetId="0" hidden="1">'крайний вариант'!$A$4:$L$46</definedName>
    <definedName name="Z_0ED4AA2D_AFB3_4A12_BA35_8B910554ACEA_.wvu.FilterData" localSheetId="0" hidden="1">'крайний вариант'!$A$4:$I$206</definedName>
    <definedName name="Z_0FD5EE40_287E_4A20_A4A2_0FD4A5A6C9A2_.wvu.FilterData" localSheetId="0" hidden="1">'крайний вариант'!$A$4:$K$206</definedName>
    <definedName name="Z_10D3BAF2_9487_45D4_BA38_49C6893D4D5A_.wvu.FilterData" localSheetId="0" hidden="1">'крайний вариант'!$A$209:$L$260</definedName>
    <definedName name="Z_11CC2828_A35A_4E5D_A560_92B8E51EE7E7_.wvu.FilterData" localSheetId="0" hidden="1">'крайний вариант'!$A$7:$M$150</definedName>
    <definedName name="Z_13C16315_D7D1_434A_8441_087A6B6AE24C_.wvu.FilterData" localSheetId="0" hidden="1">'крайний вариант'!$A$7:$M$150</definedName>
    <definedName name="Z_13DDD6AE_CE52_47C0_955E_BBF4784C8D5C_.wvu.FilterData" localSheetId="0" hidden="1">'крайний вариант'!$A$4:$L$206</definedName>
    <definedName name="Z_143D96B0_5E59_46BC_95C4_7AFDC4121648_.wvu.FilterData" localSheetId="0" hidden="1">'крайний вариант'!$A$209:$L$260</definedName>
    <definedName name="Z_1466A0F0_639E_4505_A781_0FE6145C8FB9_.wvu.FilterData" localSheetId="0" hidden="1">'крайний вариант'!$A$6:$L$35</definedName>
    <definedName name="Z_1508D3C3_A126_4671_9F27_AF41904E6E94_.wvu.FilterData" localSheetId="0" hidden="1">'крайний вариант'!$A$2:$M$35</definedName>
    <definedName name="Z_153C379D_A65B_4B4D_9755_C768171829FE_.wvu.Rows" localSheetId="0" hidden="1">'крайний вариант'!#REF!,'крайний вариант'!#REF!,'крайний вариант'!#REF!,'крайний вариант'!#REF!,'крайний вариант'!#REF!,'крайний вариант'!#REF!,'крайний вариант'!#REF!,'крайний вариант'!#REF!,'крайний вариант'!#REF!</definedName>
    <definedName name="Z_154B2FA1_5DCD_4113_8E8E_C6414387351B_.wvu.FilterData" localSheetId="0" hidden="1">'крайний вариант'!$A$208:$M$268</definedName>
    <definedName name="Z_15940EC1_FDE4_473A_A97E_72C2E09D7202_.wvu.FilterData" localSheetId="0" hidden="1">'крайний вариант'!$A$209:$L$260</definedName>
    <definedName name="Z_15C1722B_4D98_4A88_8F7A_A8625A22D83E_.wvu.FilterData" localSheetId="0" hidden="1">'крайний вариант'!$A$4:$K$206</definedName>
    <definedName name="Z_15C3BBC9_DBB8_4062_859E_3DD67D137835_.wvu.FilterData" localSheetId="0" hidden="1">'крайний вариант'!$A$2:$M$206</definedName>
    <definedName name="Z_17A87A16_9148_4ABA_8C16_3F8B33AF4CB4_.wvu.FilterData" localSheetId="0" hidden="1">'крайний вариант'!$A$4:$L$206</definedName>
    <definedName name="Z_17DA9A6F_25CA_4741_8C70_4A3A6E982920_.wvu.FilterData" localSheetId="0" hidden="1">'крайний вариант'!$A$209:$L$260</definedName>
    <definedName name="Z_18F82ECC_287C_4E18_A71E_5716353A4818_.wvu.FilterData" localSheetId="0" hidden="1">'крайний вариант'!$A$209:$L$260</definedName>
    <definedName name="Z_1A01B508_456C_42B8_B9D9_1A84760FD660_.wvu.FilterData" localSheetId="0" hidden="1">'крайний вариант'!$A$4:$K$206</definedName>
    <definedName name="Z_1A25DFD7_EC49_4EBE_A53B_694DA6795B8A_.wvu.FilterData" localSheetId="0" hidden="1">'крайний вариант'!$A$7:$M$150</definedName>
    <definedName name="Z_1A455D6C_BE3F_4078_AA4D_502A958DD997_.wvu.FilterData" localSheetId="0" hidden="1">'крайний вариант'!$A$209:$L$260</definedName>
    <definedName name="Z_1B8EC7B6_DC2C_49BD_B430_99F6FBBA7D5E_.wvu.FilterData" localSheetId="0" hidden="1">'крайний вариант'!$A$7:$M$150</definedName>
    <definedName name="Z_1B98D0B9_B193_44CE_B22E_0B47B423D34C_.wvu.FilterData" localSheetId="0" hidden="1">'крайний вариант'!$A$4:$I$206</definedName>
    <definedName name="Z_1BA352B5_4A5D_48F6_A6F0_2E28FB1F5E2A_.wvu.FilterData" localSheetId="0" hidden="1">'крайний вариант'!$A$1:$N$35</definedName>
    <definedName name="Z_1BEC59F0_D3F9_4F71_A556_2E1F27EFE803_.wvu.FilterData" localSheetId="0" hidden="1">'крайний вариант'!$A$2:$M$206</definedName>
    <definedName name="Z_1CE69D0C_4CA0_4535_AE07_B6A0EEF75A2B_.wvu.FilterData" localSheetId="0" hidden="1">'крайний вариант'!$A$4:$L$206</definedName>
    <definedName name="Z_1DC2D916_25EC_4301_9EDD_8A3F918119E3_.wvu.FilterData" localSheetId="0" hidden="1">'крайний вариант'!$A$4:$I$206</definedName>
    <definedName name="Z_1E6F9A1A_BD9E_4F06_BBE5_5892ED400D73_.wvu.FilterData" localSheetId="0" hidden="1">'крайний вариант'!$A$209:$L$242</definedName>
    <definedName name="Z_1E8CE030_6667_49ED_9A26_585987AD6B56_.wvu.FilterData" localSheetId="0" hidden="1">'крайний вариант'!$A$7:$M$150</definedName>
    <definedName name="Z_1FF573B1_78DC_47A3_8656_2315CE0031D4_.wvu.FilterData" localSheetId="0" hidden="1">'крайний вариант'!$A$209:$L$260</definedName>
    <definedName name="Z_206AE126_38FB_43D1_8880_59C2B120D464_.wvu.FilterData" localSheetId="0" hidden="1">'крайний вариант'!$A$7:$M$150</definedName>
    <definedName name="Z_20C571E4_68B9_4F86_ACB8_EA02C19CF8BD_.wvu.FilterData" localSheetId="0" hidden="1">'крайний вариант'!$A$7:$M$150</definedName>
    <definedName name="Z_23720612_B15A_45AB_8930_F59ABB375B98_.wvu.FilterData" localSheetId="0" hidden="1">'крайний вариант'!$A$4:$I$206</definedName>
    <definedName name="Z_25CB5F50_1EC6_495F_ABFC_30FDB268CCB6_.wvu.FilterData" localSheetId="0" hidden="1">'крайний вариант'!$A$2:$M$206</definedName>
    <definedName name="Z_267D9F39_92E7_41F3_A4F6_85EB399610A9_.wvu.FilterData" localSheetId="0" hidden="1">'крайний вариант'!$A$7:$M$147</definedName>
    <definedName name="Z_2682534A_E634_4E2D_9D58_C20FF323369B_.wvu.FilterData" localSheetId="0" hidden="1">'крайний вариант'!$A$1:$N$35</definedName>
    <definedName name="Z_26BA2648_E845_4F7B_B1FB_DD6D21E3A965_.wvu.FilterData" localSheetId="0" hidden="1">'крайний вариант'!$A$7:$M$150</definedName>
    <definedName name="Z_26BBBB37_ABE7_484B_88D8_F10BF2947E7C_.wvu.FilterData" localSheetId="0" hidden="1">'крайний вариант'!$A$1:$N$35</definedName>
    <definedName name="Z_275C7D82_7677_4EF2_B385_46203348D89D_.wvu.FilterData" localSheetId="0" hidden="1">'крайний вариант'!$A$4:$L$206</definedName>
    <definedName name="Z_278A783A_6FDB_4C84_A51E_E3700B536E78_.wvu.FilterData" localSheetId="0" hidden="1">'крайний вариант'!$A$7:$M$150</definedName>
    <definedName name="Z_28282A2F_ECC9_471D_A33B_FDD9F0FF5109_.wvu.FilterData" localSheetId="0" hidden="1">'крайний вариант'!$A$7:$M$150</definedName>
    <definedName name="Z_286F74A5_2A4B_4877_B9EF_8A244904F879_.wvu.FilterData" localSheetId="0" hidden="1">'крайний вариант'!$A$1:$N$35</definedName>
    <definedName name="Z_293FD4CB_07BC_40E2_98F3_77EBA86E69EB_.wvu.FilterData" localSheetId="0" hidden="1">'крайний вариант'!$A$209:$L$260</definedName>
    <definedName name="Z_29D009E5_DAF7_49F6_AEE8_5E2996D40B11_.wvu.FilterData" localSheetId="0" hidden="1">'крайний вариант'!$A$4:$L$206</definedName>
    <definedName name="Z_2AFCE078_760D_4B6C_9F3C_19A4FF150CB6_.wvu.FilterData" localSheetId="0" hidden="1">'крайний вариант'!$A$4:$I$206</definedName>
    <definedName name="Z_2BB0730D_E132_4214_AFB8_28BD67E86A1D_.wvu.FilterData" localSheetId="0" hidden="1">'крайний вариант'!$A$4:$L$206</definedName>
    <definedName name="Z_2C8AD166_4968_44FD_BC20_AA4DA75DC6FA_.wvu.FilterData" localSheetId="0" hidden="1">'крайний вариант'!$A$1:$N$35</definedName>
    <definedName name="Z_2E37C5A1_6813_4B71_879F_37E5AA01942C_.wvu.FilterData" localSheetId="0" hidden="1">'крайний вариант'!$A$7:$M$150</definedName>
    <definedName name="Z_2EB9443F_BB02_4CDD_8A6D_15D39BB16785_.wvu.FilterData" localSheetId="0" hidden="1">'крайний вариант'!$A$1:$N$35</definedName>
    <definedName name="Z_2EF3497E_7090_42FB_96C1_A13D642396CE_.wvu.FilterData" localSheetId="0" hidden="1">'крайний вариант'!$A$2:$M$35</definedName>
    <definedName name="Z_2F6661D5_C534_4CE3_AB4E_B6150A76CA1C_.wvu.FilterData" localSheetId="0" hidden="1">'крайний вариант'!$A$209:$L$260</definedName>
    <definedName name="Z_30E5BB8B_72F2_4ED8_B5BE_2012CF9818D4_.wvu.FilterData" localSheetId="0" hidden="1">'крайний вариант'!$A$4:$I$206</definedName>
    <definedName name="Z_321B7984_9006_443F_AE0A_24919EDB684B_.wvu.FilterData" localSheetId="0" hidden="1">'крайний вариант'!$A$209:$L$260</definedName>
    <definedName name="Z_322EC048_818B_469A_A2BB_8E66F8032EDD_.wvu.FilterData" localSheetId="0" hidden="1">'крайний вариант'!$A$209:$L$260</definedName>
    <definedName name="Z_32A5534D_2FC9_40B6_B752_F06A7C6F1302_.wvu.FilterData" localSheetId="0" hidden="1">'крайний вариант'!$A$209:$L$260</definedName>
    <definedName name="Z_334B14A0_FD99_460A_9BC3_581BB996E167_.wvu.FilterData" localSheetId="0" hidden="1">'крайний вариант'!$A$4:$I$196</definedName>
    <definedName name="Z_35230852_6216_4033_A6A0_068713DB5E2D_.wvu.FilterData" localSheetId="0" hidden="1">'крайний вариант'!$A$4:$I$206</definedName>
    <definedName name="Z_36D1F2FD_7B99_4C29_828A_FDA9345005C5_.wvu.FilterData" localSheetId="0" hidden="1">'крайний вариант'!$A$4:$L$206</definedName>
    <definedName name="Z_37B439FD_5F3B_4A0B_9603_353057BE348E_.wvu.FilterData" localSheetId="0" hidden="1">'крайний вариант'!$A$4:$K$206</definedName>
    <definedName name="Z_38146A99_EF02_4A71_8033_650BE4D36DF5_.wvu.FilterData" localSheetId="0" hidden="1">'крайний вариант'!$A$2:$M$206</definedName>
    <definedName name="Z_3817A243_FFAF_43B4_8FE6_434696EE5ACC_.wvu.FilterData" localSheetId="0" hidden="1">'крайний вариант'!$A$4:$I$206</definedName>
    <definedName name="Z_3964A687_78A9_443D_AF43_704AEE5164CC_.wvu.FilterData" localSheetId="0" hidden="1">'крайний вариант'!$A$4:$L$46</definedName>
    <definedName name="Z_39912B2D_E166_4427_8361_91E6C3A8865F_.wvu.FilterData" localSheetId="0" hidden="1">'крайний вариант'!$A$4:$L$46</definedName>
    <definedName name="Z_3A6C79F7_F67E_4D73_8D6E_B19C9936B38B_.wvu.FilterData" localSheetId="0" hidden="1">'крайний вариант'!$A$4:$K$206</definedName>
    <definedName name="Z_3CA42EF6_7A6D_463E_9475_3FB017E90087_.wvu.FilterData" localSheetId="0" hidden="1">'крайний вариант'!$A$1:$N$35</definedName>
    <definedName name="Z_3D0AF59D_841F_4B74_8041_1E35ADE13B4F_.wvu.FilterData" localSheetId="0" hidden="1">'крайний вариант'!$A$4:$K$206</definedName>
    <definedName name="Z_3D8E6975_1271_48EA_AE2C_2E8C3E0684FE_.wvu.FilterData" localSheetId="0" hidden="1">'крайний вариант'!$A$7:$M$150</definedName>
    <definedName name="Z_3DA407A9_D844_47E3_BF29_C04FD8080B75_.wvu.FilterData" localSheetId="0" hidden="1">'крайний вариант'!$A$1:$N$35</definedName>
    <definedName name="Z_40B0EE34_8AC7_43CE_90F9_1CF9C3583CC0_.wvu.FilterData" localSheetId="0" hidden="1">'крайний вариант'!$A$209:$L$260</definedName>
    <definedName name="Z_41182C7F_F27F_4C08_9FE6_92939A34B1AF_.wvu.FilterData" localSheetId="0" hidden="1">'крайний вариант'!$A$7:$M$150</definedName>
    <definedName name="Z_41BAC17D_4F6B_40D3_86A4_9995117C2FC5_.wvu.FilterData" localSheetId="0" hidden="1">'крайний вариант'!$A$2:$M$206</definedName>
    <definedName name="Z_424F800A_9139_4F1F_B46D_03B892469DBF_.wvu.FilterData" localSheetId="0" hidden="1">'крайний вариант'!$A$2:$M$206</definedName>
    <definedName name="Z_4298D7C5_41F6_4DD1_BDAB_A2E4005BFCBF_.wvu.FilterData" localSheetId="0" hidden="1">'крайний вариант'!$A$7:$M$150</definedName>
    <definedName name="Z_42E58AEB_92B1_4EB6_8B39_D15BEF085A35_.wvu.FilterData" localSheetId="0" hidden="1">'крайний вариант'!$A$209:$L$260</definedName>
    <definedName name="Z_447FEB72_91F8_4509_A19E_332A7318EBBA_.wvu.FilterData" localSheetId="0" hidden="1">'крайний вариант'!$A$7:$M$150</definedName>
    <definedName name="Z_451544D6_8D7B_4FDF_9B8D_A78552E44D7A_.wvu.FilterData" localSheetId="0" hidden="1">'крайний вариант'!$A$2:$M$206</definedName>
    <definedName name="Z_45793F2F_223C_47D0_BB23_C2AC38D081FC_.wvu.FilterData" localSheetId="0" hidden="1">'крайний вариант'!$A$6:$L$35</definedName>
    <definedName name="Z_46509E29_ED60_4B28_B1DA_8F187BECB82E_.wvu.FilterData" localSheetId="0" hidden="1">'крайний вариант'!$A$4:$I$206</definedName>
    <definedName name="Z_471FE71B_7CCD_49C1_9A24_F06347D5AF9A_.wvu.FilterData" localSheetId="0" hidden="1">'крайний вариант'!$A$7:$M$150</definedName>
    <definedName name="Z_47FB3B57_DBCF_49AE_BA3E_585E205D6901_.wvu.FilterData" localSheetId="0" hidden="1">'крайний вариант'!$A$4:$L$206</definedName>
    <definedName name="Z_48BF9DAA_6C6E_40CF_9A5C_E021F5E176E6_.wvu.FilterData" localSheetId="0" hidden="1">'крайний вариант'!$A$4:$L$206</definedName>
    <definedName name="Z_4BAD34C5_49B0_4580_AB98_1BCB78FFED37_.wvu.FilterData" localSheetId="0" hidden="1">'крайний вариант'!$A$4:$I$196</definedName>
    <definedName name="Z_4C1AA72B_A7F3_441F_86A5_6F0CDEB9A001_.wvu.FilterData" localSheetId="0" hidden="1">'крайний вариант'!$A$209:$L$260</definedName>
    <definedName name="Z_4DD386FF_8973_4ACF_8559_CC685F2CA592_.wvu.FilterData" localSheetId="0" hidden="1">'крайний вариант'!$A$2:$M$206</definedName>
    <definedName name="Z_4E606058_A0AD_42CD_B81B_D0A61B868E37_.wvu.FilterData" localSheetId="0" hidden="1">'крайний вариант'!$A$1:$N$35</definedName>
    <definedName name="Z_4FB4FF46_66EB_4E53_A1E0_3E14F7F25022_.wvu.FilterData" localSheetId="0" hidden="1">'крайний вариант'!$A$4:$I$196</definedName>
    <definedName name="Z_51A9E11A_977F_40B2_BD74_17BDA5FA81DD_.wvu.FilterData" localSheetId="0" hidden="1">'крайний вариант'!$A$7:$M$150</definedName>
    <definedName name="Z_51E4DA28_C96B_4CCF_B5C6_4CD33A805533_.wvu.FilterData" localSheetId="0" hidden="1">'крайний вариант'!$A$4:$L$206</definedName>
    <definedName name="Z_542A1DA1_DD83_4366_B8B8_DC8D8F196A88_.wvu.FilterData" localSheetId="0" hidden="1">'крайний вариант'!$A$4:$I$196</definedName>
    <definedName name="Z_54335C91_B63C_4D89_BF0D_B7248C89ED86_.wvu.FilterData" localSheetId="0" hidden="1">'крайний вариант'!$A$2:$M$35</definedName>
    <definedName name="Z_54E21673_BB1D_420F_A072_0911A30D3FFA_.wvu.FilterData" localSheetId="0" hidden="1">'крайний вариант'!$A$209:$L$260</definedName>
    <definedName name="Z_562E35F6_23B3_4D35_B056_AA71EA1B4548_.wvu.FilterData" localSheetId="0" hidden="1">'крайний вариант'!$A$1:$N$35</definedName>
    <definedName name="Z_564FD9CF_EA06_47DF_94A3_50AF92115222_.wvu.FilterData" localSheetId="0" hidden="1">'крайний вариант'!$A$4:$I$206</definedName>
    <definedName name="Z_5678BF7D_7EE9_4697_A77C_F4F015EFB6B3_.wvu.FilterData" localSheetId="0" hidden="1">'крайний вариант'!$A$2:$M$35</definedName>
    <definedName name="Z_574D1DDC_14D2_44B9_839B_E6B80105E5EE_.wvu.FilterData" localSheetId="0" hidden="1">'крайний вариант'!$A$4:$K$206</definedName>
    <definedName name="Z_57D224FD_2FA7_43EB_BF6E_EA3C85C14989_.wvu.FilterData" localSheetId="0" hidden="1">'крайний вариант'!$A$7:$M$150</definedName>
    <definedName name="Z_57FA277D_EE80_424B_92E5_B0A6C20F5E82_.wvu.FilterData" localSheetId="0" hidden="1">'крайний вариант'!$A$4:$I$206</definedName>
    <definedName name="Z_5909F383_F8AD_46C9_9BE7_1B86A82182EC_.wvu.FilterData" localSheetId="0" hidden="1">'крайний вариант'!$A$4:$I$206</definedName>
    <definedName name="Z_5923C91C_E809_4A27_B285_26C1F288BFDE_.wvu.FilterData" localSheetId="0" hidden="1">'крайний вариант'!$A$4:$I$206</definedName>
    <definedName name="Z_5AD3E799_5E3B_4D68_8FF4_723801A1647F_.wvu.FilterData" localSheetId="0" hidden="1">'крайний вариант'!$A$4:$K$206</definedName>
    <definedName name="Z_5B0AB5A2_4212_4045_A1EC_2D9813C69AC3_.wvu.FilterData" localSheetId="0" hidden="1">'крайний вариант'!$A$4:$I$206</definedName>
    <definedName name="Z_5B2231FD_264C_4F14_AF06_64D9B0B6136E_.wvu.FilterData" localSheetId="0" hidden="1">'крайний вариант'!$A$7:$M$150</definedName>
    <definedName name="Z_5D01DEEB_2A19_4A15_A737_D6B47D9453B7_.wvu.FilterData" localSheetId="0" hidden="1">'крайний вариант'!$A$7:$M$147</definedName>
    <definedName name="Z_5E1313D5_6E30_4BF2_8600_788B53C6BADA_.wvu.FilterData" localSheetId="0" hidden="1">'крайний вариант'!$A$4:$L$206</definedName>
    <definedName name="Z_5E3536EB_13EC_430A_8EED_90AF8AB61DEE_.wvu.FilterData" localSheetId="0" hidden="1">'крайний вариант'!$A$1:$N$35</definedName>
    <definedName name="Z_5F45BAF8_0D2E_4175_8975_EAF98C5A92DA_.wvu.FilterData" localSheetId="0" hidden="1">'крайний вариант'!$A$7:$M$150</definedName>
    <definedName name="Z_6087776B_F3C4_476B_9B57_E9663134C890_.wvu.FilterData" localSheetId="0" hidden="1">'крайний вариант'!$A$4:$K$206</definedName>
    <definedName name="Z_615FBBAF_3F65_4025_9C4D_0AFEC1F10BD9_.wvu.FilterData" localSheetId="0" hidden="1">'крайний вариант'!$A$209:$L$260</definedName>
    <definedName name="Z_61EE6EC8_E784_4DB7_BEA9_4F58A54D2409_.wvu.FilterData" localSheetId="0" hidden="1">'крайний вариант'!$A$1:$N$35</definedName>
    <definedName name="Z_628CE822_C2EF_47B9_A88D_DD60521BD79B_.wvu.FilterData" localSheetId="0" hidden="1">'крайний вариант'!$A$7:$M$150</definedName>
    <definedName name="Z_636282FF_FFD1_423F_9B64_50CF94AF6BE3_.wvu.FilterData" localSheetId="0" hidden="1">'крайний вариант'!$A$1:$N$35</definedName>
    <definedName name="Z_636FBB25_9ED3_4A9D_BC03_CF261342B8EF_.wvu.FilterData" localSheetId="0" hidden="1">'крайний вариант'!$A$1:$N$35</definedName>
    <definedName name="Z_6387DE16_930E_49EA_8132_A6EB76FC32B6_.wvu.FilterData" localSheetId="0" hidden="1">'крайний вариант'!$A$209:$L$260</definedName>
    <definedName name="Z_6403C313_0C9D_419B_99B6_813118787BAC_.wvu.FilterData" localSheetId="0" hidden="1">'крайний вариант'!$A$4:$K$206</definedName>
    <definedName name="Z_65E0BB6F_D885_4C74_AEA1_F20A1C916AD0_.wvu.FilterData" localSheetId="0" hidden="1">'крайний вариант'!$A$2:$M$206</definedName>
    <definedName name="Z_667C5C33_93CB_4E10_8B8B_93566451ED9C_.wvu.FilterData" localSheetId="0" hidden="1">'крайний вариант'!$A$4:$L$206</definedName>
    <definedName name="Z_678A9D6A_CD2F_4FC5_ADAB_B9CA298D42A2_.wvu.Cols" localSheetId="0" hidden="1">'крайний вариант'!$B:$D</definedName>
    <definedName name="Z_678A9D6A_CD2F_4FC5_ADAB_B9CA298D42A2_.wvu.FilterData" localSheetId="0" hidden="1">'крайний вариант'!$A$7:$M$150</definedName>
    <definedName name="Z_6A31EF51_B55D_4CD1_9E17_E5519D654C78_.wvu.FilterData" localSheetId="0" hidden="1">'крайний вариант'!$A$1:$N$35</definedName>
    <definedName name="Z_6A330BDA_3084_4611_A136_A3830D3E172B_.wvu.FilterData" localSheetId="0" hidden="1">'крайний вариант'!$A$4:$K$206</definedName>
    <definedName name="Z_6A804E0C_56FF_455F_B6E7_CFA567F084C8_.wvu.FilterData" localSheetId="0" hidden="1">'крайний вариант'!$A$209:$L$260</definedName>
    <definedName name="Z_6B501CD7_2038_478A_8597_AAD6E6C55EEE_.wvu.FilterData" localSheetId="0" hidden="1">'крайний вариант'!$A$2:$M$206</definedName>
    <definedName name="Z_6C974958_5E6C_4A5C_B55D_3329267D4372_.wvu.FilterData" localSheetId="0" hidden="1">'крайний вариант'!$A$4:$I$196</definedName>
    <definedName name="Z_6C985BF9_4E2E_41B7_9448_9E66FAC07156_.wvu.FilterData" localSheetId="0" hidden="1">'крайний вариант'!$A$2:$M$206</definedName>
    <definedName name="Z_6DB75ABE_95B7_4583_849E_4D961E7A32DB_.wvu.FilterData" localSheetId="0" hidden="1">'крайний вариант'!$A$4:$I$206</definedName>
    <definedName name="Z_6DEBE101_19D0_4B44_B0B9_0F2CD0178736_.wvu.FilterData" localSheetId="0" hidden="1">'крайний вариант'!$A$2:$M$206</definedName>
    <definedName name="Z_6F1441E1_25FA_4C62_94F7_9AD2C4FBFC7F_.wvu.FilterData" localSheetId="0" hidden="1">'крайний вариант'!$A$209:$L$260</definedName>
    <definedName name="Z_7194CDB0_A62C_4B49_8810_4F72F28D29F1_.wvu.FilterData" localSheetId="0" hidden="1">'крайний вариант'!$A$4:$K$206</definedName>
    <definedName name="Z_72CBF25A_CC34_4B12_8CC2_7ECE1E836672_.wvu.FilterData" localSheetId="0" hidden="1">'крайний вариант'!$A$7:$M$150</definedName>
    <definedName name="Z_730F185A_D1D5_44A1_8479_635DBF328A26_.wvu.FilterData" localSheetId="0" hidden="1">'крайний вариант'!$A$1:$N$35</definedName>
    <definedName name="Z_7313D556_CA72_4BF5_B6FE_D8734D64033E_.wvu.FilterData" localSheetId="0" hidden="1">'крайний вариант'!$A$7:$M$150</definedName>
    <definedName name="Z_73C06395_A4DD_476C_ADBB_BE41A4597BC1_.wvu.FilterData" localSheetId="0" hidden="1">'крайний вариант'!$A$2:$M$206</definedName>
    <definedName name="Z_744DBF9C_7688_4F98_8855_6D5AE98C3108_.wvu.FilterData" localSheetId="0" hidden="1">'крайний вариант'!$A$7:$M$150</definedName>
    <definedName name="Z_749054CE_40F0_45D0_8798_3EF33B041280_.wvu.FilterData" localSheetId="0" hidden="1">'крайний вариант'!$A$209:$L$260</definedName>
    <definedName name="Z_75269D2C_8336_4142_B44E_6574A335C312_.wvu.FilterData" localSheetId="0" hidden="1">'крайний вариант'!$A$1:$N$35</definedName>
    <definedName name="Z_7653144A_D1B7_43A7_938F_9F1BC60230BA_.wvu.FilterData" localSheetId="0" hidden="1">'крайний вариант'!$A$4:$I$196</definedName>
    <definedName name="Z_773C9A6D_D94C_4F11_A27E_04EF47427F4D_.wvu.FilterData" localSheetId="0" hidden="1">'крайний вариант'!$A$4:$K$206</definedName>
    <definedName name="Z_773C9A6D_D94C_4F11_A27E_04EF47427F4D_.wvu.PrintArea" localSheetId="0" hidden="1">'крайний вариант'!$A$1:$K$287</definedName>
    <definedName name="Z_773C9A6D_D94C_4F11_A27E_04EF47427F4D_.wvu.Rows" localSheetId="0" hidden="1">'крайний вариант'!#REF!,'крайний вариант'!$127:$127,'крайний вариант'!$129:$129,'крайний вариант'!#REF!</definedName>
    <definedName name="Z_790C0BC8_34C3_4957_9C9F_5D6980057ACD_.wvu.FilterData" localSheetId="0" hidden="1">'крайний вариант'!$A$4:$I$206</definedName>
    <definedName name="Z_7A2053E8_24D5_4C21_A033_2E4916DDE8CA_.wvu.FilterData" localSheetId="0" hidden="1">'крайний вариант'!$A$4:$K$206</definedName>
    <definedName name="Z_7A575DE4_2C51_424C_8211_7D2F8FCEBC7E_.wvu.FilterData" localSheetId="0" hidden="1">'крайний вариант'!$A$4:$K$206</definedName>
    <definedName name="Z_7B266C60_22BF_4A3D_ACB6_FBA7C2BEDB71_.wvu.FilterData" localSheetId="0" hidden="1">'крайний вариант'!$A$209:$L$260</definedName>
    <definedName name="Z_7BD2425D_DB20_4CC0_922B_B93D2A3432E1_.wvu.FilterData" localSheetId="0" hidden="1">'крайний вариант'!$A$4:$K$206</definedName>
    <definedName name="Z_7C58516B_D6A1_4A02_8B1C_95C91A8689D6_.wvu.FilterData" localSheetId="0" hidden="1">'крайний вариант'!$A$4:$K$206</definedName>
    <definedName name="Z_7D081FA7_C24A_4336_A57C_0BD1C4D3C4F8_.wvu.FilterData" localSheetId="0" hidden="1">'крайний вариант'!$A$1:$N$35</definedName>
    <definedName name="Z_7DCB2804_B916_4E34_94F8_53CF3025019A_.wvu.FilterData" localSheetId="0" hidden="1">'крайний вариант'!$A$209:$L$260</definedName>
    <definedName name="Z_8095242C_E545_43B7_B63B_0BA82A05C780_.wvu.FilterData" localSheetId="0" hidden="1">'крайний вариант'!$A$7:$M$150</definedName>
    <definedName name="Z_80F50749_5BB2_4C44_98AA_639623170523_.wvu.FilterData" localSheetId="0" hidden="1">'крайний вариант'!$A$4:$I$206</definedName>
    <definedName name="Z_82A9892E_11C6_48DC_BD55_44EC60845872_.wvu.FilterData" localSheetId="0" hidden="1">'крайний вариант'!$A$4:$I$206</definedName>
    <definedName name="Z_836820B5_640F_4457_B01A_8D24B3B92850_.wvu.FilterData" localSheetId="0" hidden="1">'крайний вариант'!$A$4:$K$206</definedName>
    <definedName name="Z_8384B79B_9A72_4D01_98C8_BB49B4CF31C1_.wvu.FilterData" localSheetId="0" hidden="1">'крайний вариант'!$A$209:$L$260</definedName>
    <definedName name="Z_8460DCF5_4414_47F2_9589_EADC154DA275_.wvu.FilterData" localSheetId="0" hidden="1">'крайний вариант'!$A$4:$I$196</definedName>
    <definedName name="Z_862F6896_9728_4A0B_B72B_620B40E18C42_.wvu.FilterData" localSheetId="0" hidden="1">'крайний вариант'!$A$4:$K$206</definedName>
    <definedName name="Z_8777DF11_0D4F_47AB_AE76_B19B59C2AE60_.wvu.FilterData" localSheetId="0" hidden="1">'крайний вариант'!$A$4:$L$206</definedName>
    <definedName name="Z_88C336E2_DEA0_4FEC_A5C4_66485F95BE03_.wvu.FilterData" localSheetId="0" hidden="1">'крайний вариант'!$A$7:$M$150</definedName>
    <definedName name="Z_88C336E2_DEA0_4FEC_A5C4_66485F95BE03_.wvu.Rows" localSheetId="0" hidden="1">'крайний вариант'!$14:$31,'крайний вариант'!$35:$35,'крайний вариант'!$43:$73,'крайний вариант'!#REF!,'крайний вариант'!$90:$113,'крайний вариант'!$123:$125,'крайний вариант'!$129:$130,'крайний вариант'!$136:$145,'крайний вариант'!$150:$152,'крайний вариант'!$159:$161,'крайний вариант'!$164:$167,'крайний вариант'!$179:$186,'крайний вариант'!$193:$194,'крайний вариант'!$202:$204,'крайний вариант'!$230:$264</definedName>
    <definedName name="Z_88F50029_D994_4DFB_8294_B5769E6BBD64_.wvu.FilterData" localSheetId="0" hidden="1">'крайний вариант'!$A$7:$M$150</definedName>
    <definedName name="Z_898B124E_03C6_4BA9_B10B_D10F2CDABC39_.wvu.FilterData" localSheetId="0" hidden="1">'крайний вариант'!$A$4:$L$206</definedName>
    <definedName name="Z_8C9F4676_770F_4CFA_89C1_7BBA2C92C5FA_.wvu.FilterData" localSheetId="0" hidden="1">'крайний вариант'!$A$4:$K$206</definedName>
    <definedName name="Z_8DA0D955_95AA_478B_9ADB_8F0DA6827543_.wvu.FilterData" localSheetId="0" hidden="1">'крайний вариант'!$A$7:$M$150</definedName>
    <definedName name="Z_8F130ADD_1C12_41FE_A3D4_04B1424F8F17_.wvu.FilterData" localSheetId="0" hidden="1">'крайний вариант'!$A$7:$M$147</definedName>
    <definedName name="Z_917AE6E3_C349_45B3_8595_3CC023AC8FB0_.wvu.FilterData" localSheetId="0" hidden="1">'крайний вариант'!$A$209:$L$260</definedName>
    <definedName name="Z_93C01840_E025_4C00_A8DE_5BD6E9A42532_.wvu.FilterData" localSheetId="0" hidden="1">'крайний вариант'!$A$6:$L$35</definedName>
    <definedName name="Z_95751ED9_154A_4E60_B553_25950DDC6B6C_.wvu.FilterData" localSheetId="0" hidden="1">'крайний вариант'!$A$1:$N$35</definedName>
    <definedName name="Z_95A1656D_F498_4A04_9F80_3EE3573C6565_.wvu.FilterData" localSheetId="0" hidden="1">'крайний вариант'!$A$209:$L$260</definedName>
    <definedName name="Z_961759C3_88FC_4756_AD49_6C19DA3D36EA_.wvu.FilterData" localSheetId="0" hidden="1">'крайний вариант'!$A$4:$I$206</definedName>
    <definedName name="Z_963564C4_3207_4C85_816D_7BD58CA7F37B_.wvu.FilterData" localSheetId="0" hidden="1">'крайний вариант'!$A$4:$I$206</definedName>
    <definedName name="Z_96423586_803A_41BC_B3FC_8A7A6A8818C9_.wvu.FilterData" localSheetId="0" hidden="1">'крайний вариант'!$A$4:$K$206</definedName>
    <definedName name="Z_96C6396B_1725_46F8_90E5_0FA507F17BC6_.wvu.FilterData" localSheetId="0" hidden="1">'крайний вариант'!$A$4:$K$206</definedName>
    <definedName name="Z_96CC940C_7995_4B63_9084_5F83B6F7AA28_.wvu.FilterData" localSheetId="0" hidden="1">'крайний вариант'!$A$4:$I$196</definedName>
    <definedName name="Z_975D0FB1_C205_436B_8789_FFA4C80CD80F_.wvu.FilterData" localSheetId="0" hidden="1">'крайний вариант'!$A$2:$M$206</definedName>
    <definedName name="Z_994800D4_27F5_4A53_A61A_2B60353674DB_.wvu.FilterData" localSheetId="0" hidden="1">'крайний вариант'!$A$1:$N$35</definedName>
    <definedName name="Z_996BB1DC_8499_4051_A56D_1D04F9A8D671_.wvu.FilterData" localSheetId="0" hidden="1">'крайний вариант'!$A$4:$I$196</definedName>
    <definedName name="Z_9A21076C_6F7A_4E90_AEB1_D667BEDB3CD3_.wvu.FilterData" localSheetId="0" hidden="1">'крайний вариант'!$A$7:$M$150</definedName>
    <definedName name="Z_9C6C2F98_DE70_405F_80FB_147234962B39_.wvu.FilterData" localSheetId="0" hidden="1">'крайний вариант'!$A$209:$L$260</definedName>
    <definedName name="Z_9CE4AF25_D348_4D80_81FE_6C69026BFE5E_.wvu.FilterData" localSheetId="0" hidden="1">'крайний вариант'!$A$1:$N$35</definedName>
    <definedName name="Z_9D973A29_B18A_4300_8735_40F4D5040C33_.wvu.Cols" localSheetId="0" hidden="1">'крайний вариант'!$B:$D</definedName>
    <definedName name="Z_9D973A29_B18A_4300_8735_40F4D5040C33_.wvu.FilterData" localSheetId="0" hidden="1">'крайний вариант'!$A$7:$M$150</definedName>
    <definedName name="Z_9D973A29_B18A_4300_8735_40F4D5040C33_.wvu.PrintArea" localSheetId="0" hidden="1">'крайний вариант'!$A$1:$K$287</definedName>
    <definedName name="Z_9D973A29_B18A_4300_8735_40F4D5040C33_.wvu.Rows" localSheetId="0" hidden="1">'крайний вариант'!$14:$31,'крайний вариант'!$96:$113,'крайний вариант'!$138:$145,'крайний вариант'!$183:$186,'крайний вариант'!$237:$264</definedName>
    <definedName name="Z_9EA594CF_A6B0_4DFA_8350_EDDCBE152AB4_.wvu.PrintArea" localSheetId="0" hidden="1">'крайний вариант'!$A$1:$I$287</definedName>
    <definedName name="Z_9EB69238_33B5_4767_B0A7_65B774A4CD49_.wvu.FilterData" localSheetId="0" hidden="1">'крайний вариант'!$A$4:$K$206</definedName>
    <definedName name="Z_A0A772BE_8118_46CD_A2F3_817C707A7F5F_.wvu.FilterData" localSheetId="0" hidden="1">'крайний вариант'!$A$4:$K$206</definedName>
    <definedName name="Z_A2BA3435_35EE_4A0B_BB5D_9566EFAB74FF_.wvu.FilterData" localSheetId="0" hidden="1">'крайний вариант'!$A$209:$L$260</definedName>
    <definedName name="Z_A624A9E4_9116_4FD1_AAFB_7EA9358E602B_.wvu.FilterData" localSheetId="0" hidden="1">'крайний вариант'!$A$4:$I$196</definedName>
    <definedName name="Z_A67343F4_491F_4E2C_83DF_EDFCEDB88A53_.wvu.FilterData" localSheetId="0" hidden="1">'крайний вариант'!$A$7:$M$147</definedName>
    <definedName name="Z_A6976CE0_F41B_4249_B365_CD306BA0FCDB_.wvu.FilterData" localSheetId="0" hidden="1">'крайний вариант'!$A$4:$K$206</definedName>
    <definedName name="Z_A7976B9F_C316_43E3_804E_EEB5D6188E27_.wvu.FilterData" localSheetId="0" hidden="1">'крайний вариант'!$A$209:$L$242</definedName>
    <definedName name="Z_A8B107DE_728C_477C_9AD8_9029C7FF4FA9_.wvu.FilterData" localSheetId="0" hidden="1">'крайний вариант'!$A$7:$M$147</definedName>
    <definedName name="Z_A9E05E4A_8B7A_4817_A9D6_877C6EDCCF68_.wvu.FilterData" localSheetId="0" hidden="1">'крайний вариант'!$A$4:$K$206</definedName>
    <definedName name="Z_A9EE3B5D_9B2D_4E75_9466_759654997209_.wvu.FilterData" localSheetId="0" hidden="1">'крайний вариант'!$A$7:$M$147</definedName>
    <definedName name="Z_ABCBC837_DDB7_4F2C_9F31_B0A2DA092AAA_.wvu.FilterData" localSheetId="0" hidden="1">'крайний вариант'!$A$4:$L$206</definedName>
    <definedName name="Z_AC17B5DA_BA6B_421E_B38D_879E1648BF67_.wvu.FilterData" localSheetId="0" hidden="1">'крайний вариант'!$A$4:$I$206</definedName>
    <definedName name="Z_AC3947E3_1C66_4719_B38C_81CCB06D3CE0_.wvu.FilterData" localSheetId="0" hidden="1">'крайний вариант'!$A$209:$L$260</definedName>
    <definedName name="Z_AC919C84_5207_4341_B999_1E8FFA4D3FBB_.wvu.FilterData" localSheetId="0" hidden="1">'крайний вариант'!$A$209:$L$260</definedName>
    <definedName name="Z_ACBC63A4_0F96_4B1A_9BBA_D25ACD03A792_.wvu.FilterData" localSheetId="0" hidden="1">'крайний вариант'!$A$209:$L$260</definedName>
    <definedName name="Z_ACFBD17C_B7D4_4E61_AA37_85846D684EBE_.wvu.FilterData" localSheetId="0" hidden="1">'крайний вариант'!$A$7:$M$150</definedName>
    <definedName name="Z_ACFE6915_DD22_4745_8228_F6330B0D9B6A_.wvu.FilterData" localSheetId="0" hidden="1">'крайний вариант'!$A$209:$L$260</definedName>
    <definedName name="Z_AF3D4C74_F62D_43C9_99DD_55133B7E34A0_.wvu.FilterData" localSheetId="0" hidden="1">'крайний вариант'!$A$209:$L$260</definedName>
    <definedName name="Z_AF62705A_5DF4_4BC1_9F94_86529ED472DF_.wvu.FilterData" localSheetId="0" hidden="1">'крайний вариант'!$A$4:$K$206</definedName>
    <definedName name="Z_B0F69FAB_2ED3_4F86_AD79_1184C99F07EF_.wvu.FilterData" localSheetId="0" hidden="1">'крайний вариант'!$A$208:$M$268</definedName>
    <definedName name="Z_B0FA8E63_82F3_40B3_9164_D9685969406C_.wvu.FilterData" localSheetId="0" hidden="1">'крайний вариант'!$A$1:$N$35</definedName>
    <definedName name="Z_B1C2334B_218E_4064_8301_223FF7195406_.wvu.FilterData" localSheetId="0" hidden="1">'крайний вариант'!$A$7:$M$150</definedName>
    <definedName name="Z_B26D04BC_9763_49BA_BFE0_328B454C62F8_.wvu.FilterData" localSheetId="0" hidden="1">'крайний вариант'!$A$4:$L$206</definedName>
    <definedName name="Z_B3620646_D5EC_4D66_83BE_86DC69F10DFC_.wvu.FilterData" localSheetId="0" hidden="1">'крайний вариант'!$A$4:$K$206</definedName>
    <definedName name="Z_B50DC7B4_469E_4BC3_8601_8A5CFA51FE1D_.wvu.FilterData" localSheetId="0" hidden="1">'крайний вариант'!$A$7:$M$150</definedName>
    <definedName name="Z_B60A3A85_C259_4FCF_9553_7BA2F7E446A3_.wvu.FilterData" localSheetId="0" hidden="1">'крайний вариант'!$A$4:$K$206</definedName>
    <definedName name="Z_B61A68E8_B924_418D_9BD0_43431E085AB9_.wvu.FilterData" localSheetId="0" hidden="1">'крайний вариант'!$A$209:$L$260</definedName>
    <definedName name="Z_B94CC528_C87F_4600_AC61_D1FDF62F6D20_.wvu.FilterData" localSheetId="0" hidden="1">'крайний вариант'!$A$209:$L$260</definedName>
    <definedName name="Z_BA3EE272_2BE9_4F39_8274_70C05F08C367_.wvu.FilterData" localSheetId="0" hidden="1">'крайний вариант'!$A$4:$I$206</definedName>
    <definedName name="Z_BA6A1FD8_C4D7_4C4D_A889_9C6DD90B54C5_.wvu.PrintArea" localSheetId="0" hidden="1">'крайний вариант'!$A$1:$I$287</definedName>
    <definedName name="Z_BB25F90C_F2A0_43AC_A8EC_69FC905199E0_.wvu.FilterData" localSheetId="0" hidden="1">'крайний вариант'!$A$209:$L$260</definedName>
    <definedName name="Z_BB8FA1EA_17D5_4138_BCB3_56F070002E2D_.wvu.FilterData" localSheetId="0" hidden="1">'крайний вариант'!$A$1:$N$35</definedName>
    <definedName name="Z_BBA1005A_7312_42BC_A492_266EFE127488_.wvu.FilterData" localSheetId="0" hidden="1">'крайний вариант'!$A$2:$M$35</definedName>
    <definedName name="Z_BC02E0B2_ED65_4981_A07C_7A696E700DA3_.wvu.FilterData" localSheetId="0" hidden="1">'крайний вариант'!$A$7:$M$150</definedName>
    <definedName name="Z_BCCBEA4F_0D7A_4A17_8829_58A9F53F9252_.wvu.Cols" localSheetId="0" hidden="1">'крайний вариант'!$B:$D,'крайний вариант'!$H:$I</definedName>
    <definedName name="Z_BCCBEA4F_0D7A_4A17_8829_58A9F53F9252_.wvu.FilterData" localSheetId="0" hidden="1">'крайний вариант'!$A$209:$L$260</definedName>
    <definedName name="Z_BCCBEA4F_0D7A_4A17_8829_58A9F53F9252_.wvu.PrintArea" localSheetId="0" hidden="1">'крайний вариант'!$A$1:$K$287</definedName>
    <definedName name="Z_BCCBEA4F_0D7A_4A17_8829_58A9F53F9252_.wvu.Rows" localSheetId="0" hidden="1">'крайний вариант'!#REF!,'крайний вариант'!#REF!,'крайний вариант'!#REF!,'крайний вариант'!#REF!,'крайний вариант'!#REF!,'крайний вариант'!#REF!,'крайний вариант'!#REF!,'крайний вариант'!#REF!</definedName>
    <definedName name="Z_BDDF4053_16C9_4400_8B69_234D460D41E3_.wvu.FilterData" localSheetId="0" hidden="1">'крайний вариант'!$A$209:$L$260</definedName>
    <definedName name="Z_BF6D4345_76D4_485F_A8F3_67D4443856BE_.wvu.FilterData" localSheetId="0" hidden="1">'крайний вариант'!$A$209:$L$260</definedName>
    <definedName name="Z_C030297D_3AD0_47B3_BDF8_E79E68F550F0_.wvu.FilterData" localSheetId="0" hidden="1">'крайний вариант'!$A$4:$L$206</definedName>
    <definedName name="Z_C03C8973_1EDB_4DFC_92D5_7A74DBDE7378_.wvu.FilterData" localSheetId="0" hidden="1">'крайний вариант'!$A$4:$I$206</definedName>
    <definedName name="Z_C06E3B35_7478_457B_8B06_4BABE5A8BF0C_.wvu.FilterData" localSheetId="0" hidden="1">'крайний вариант'!$A$4:$I$206</definedName>
    <definedName name="Z_C12ECCB3_7E0E_4612_AFEC_78E64777E49A_.wvu.Cols" localSheetId="0" hidden="1">'крайний вариант'!$H:$I</definedName>
    <definedName name="Z_C12ECCB3_7E0E_4612_AFEC_78E64777E49A_.wvu.FilterData" localSheetId="0" hidden="1">'крайний вариант'!$A$4:$I$206</definedName>
    <definedName name="Z_C1566716_F0C8_4674_BC3A_97A1C8C9D195_.wvu.FilterData" localSheetId="0" hidden="1">'крайний вариант'!$A$209:$L$260</definedName>
    <definedName name="Z_C1C4D8DF_7C26_414E_B8F6_0B4B56FD0FB8_.wvu.FilterData" localSheetId="0" hidden="1">'крайний вариант'!$A$7:$M$150</definedName>
    <definedName name="Z_C249F1C0_5F87_4903_9107_68771F7F1656_.wvu.Cols" localSheetId="0" hidden="1">'крайний вариант'!$H:$I</definedName>
    <definedName name="Z_C249F1C0_5F87_4903_9107_68771F7F1656_.wvu.PrintArea" localSheetId="0" hidden="1">'крайний вариант'!$A$1:$I$275</definedName>
    <definedName name="Z_C249F1C0_5F87_4903_9107_68771F7F1656_.wvu.Rows" localSheetId="0" hidden="1">'крайний вариант'!#REF!,'крайний вариант'!#REF!,'крайний вариант'!#REF!,'крайний вариант'!#REF!,'крайний вариант'!#REF!,'крайний вариант'!#REF!,'крайний вариант'!#REF!,'крайний вариант'!#REF!,'крайний вариант'!#REF!,'крайний вариант'!#REF!,'крайний вариант'!#REF!</definedName>
    <definedName name="Z_C2AE8E85_063D_4B39_81FB_375C1B7D02AB_.wvu.FilterData" localSheetId="0" hidden="1">'крайний вариант'!$A$4:$L$4</definedName>
    <definedName name="Z_C2ED1D78_4CE1_4318_8747_C04F55BD2023_.wvu.FilterData" localSheetId="0" hidden="1">'крайний вариант'!$A$2:$M$206</definedName>
    <definedName name="Z_C444C0BA_7001_44EC_B981_694EC118B78B_.wvu.FilterData" localSheetId="0" hidden="1">'крайний вариант'!$A$2:$M$206</definedName>
    <definedName name="Z_C53B6EE5_873A_43C8_A051_FDDF376C135D_.wvu.FilterData" localSheetId="0" hidden="1">'крайний вариант'!$A$208:$M$268</definedName>
    <definedName name="Z_C5E2C4F7_497F_4C4F_8CEC_689A21BD4FC1_.wvu.FilterData" localSheetId="0" hidden="1">'крайний вариант'!$A$209:$L$260</definedName>
    <definedName name="Z_C63D0CF1_3AC5_402C_9445_CBA4126DDAD4_.wvu.FilterData" localSheetId="0" hidden="1">'крайний вариант'!$A$4:$K$206</definedName>
    <definedName name="Z_C691BD3F_20BD_4738_B220_846D29C333A7_.wvu.FilterData" localSheetId="0" hidden="1">'крайний вариант'!$A$1:$N$35</definedName>
    <definedName name="Z_C7D5881F_FCA1_466A_8D27_423502C87F0B_.wvu.FilterData" localSheetId="0" hidden="1">'крайний вариант'!$A$4:$K$206</definedName>
    <definedName name="Z_C87CF236_0D4A_4768_B9CB_0611680201FA_.wvu.FilterData" localSheetId="0" hidden="1">'крайний вариант'!$A$6:$L$35</definedName>
    <definedName name="Z_C8C9EFC6_E118_440D_961C_EB28F1B45B42_.wvu.FilterData" localSheetId="0" hidden="1">'крайний вариант'!$A$2:$M$206</definedName>
    <definedName name="Z_C94B6B35_9970_4A75_AB5B_6C6FDF773176_.wvu.FilterData" localSheetId="0" hidden="1">'крайний вариант'!$A$1:$N$35</definedName>
    <definedName name="Z_CAE73CAD_EC6F_4FA5_8811_5CC5E040C5EA_.wvu.FilterData" localSheetId="0" hidden="1">'крайний вариант'!$A$4:$K$206</definedName>
    <definedName name="Z_CB86E9C3_39FB_40ED_8FF6_E0E4E1C3393B_.wvu.FilterData" localSheetId="0" hidden="1">'крайний вариант'!$A$7:$M$147</definedName>
    <definedName name="Z_CBA67E33_AA66_4834_9489_1E119BC068BB_.wvu.FilterData" localSheetId="0" hidden="1">'крайний вариант'!$A$4:$K$206</definedName>
    <definedName name="Z_CCE6C7FF_B774_4C75_98E4_4C3A91A44C01_.wvu.FilterData" localSheetId="0" hidden="1">'крайний вариант'!$A$209:$L$260</definedName>
    <definedName name="Z_CCFCF02B_7982_46C4_A1C8_2058CA3F69A6_.wvu.FilterData" localSheetId="0" hidden="1">'крайний вариант'!$A$7:$M$150</definedName>
    <definedName name="Z_CE25C6D5_3C5C_48B6_8DD9_C7C1ECEAE1D4_.wvu.FilterData" localSheetId="0" hidden="1">'крайний вариант'!$A$6:$L$35</definedName>
    <definedName name="Z_CF0625B8_202A_475C_AA1E_1E2CF9ED4455_.wvu.FilterData" localSheetId="0" hidden="1">'крайний вариант'!$A$4:$L$206</definedName>
    <definedName name="Z_CF5649B8_37B5_47E7_8693_CA74E19C235B_.wvu.PrintArea" localSheetId="0" hidden="1">'крайний вариант'!$A$1:$I$287</definedName>
    <definedName name="Z_D068228D_50DB_4789_884F_B3F93604FF3F_.wvu.FilterData" localSheetId="0" hidden="1">'крайний вариант'!$A$7:$M$150</definedName>
    <definedName name="Z_D18CF10D_CD68_4E1B_99C4_397996DA5B52_.wvu.FilterData" localSheetId="0" hidden="1">'крайний вариант'!$A$4:$I$206</definedName>
    <definedName name="Z_D19FDF75_29A0_4D82_BE5C_08013876B004_.wvu.FilterData" localSheetId="0" hidden="1">'крайний вариант'!$A$7:$M$150</definedName>
    <definedName name="Z_D3F338E9_DD1D_41E3_82EF_D53C02909B2A_.wvu.FilterData" localSheetId="0" hidden="1">'крайний вариант'!$A$7:$M$150</definedName>
    <definedName name="Z_D47B9F52_D1AD_4953_ACCE_8C0F32680E99_.wvu.FilterData" localSheetId="0" hidden="1">'крайний вариант'!$A$7:$M$150</definedName>
    <definedName name="Z_D7D22816_E36B_4419_8C7E_965EF77ADC28_.wvu.FilterData" localSheetId="0" hidden="1">'крайний вариант'!$A$209:$L$260</definedName>
    <definedName name="Z_D9777890_D94C_4050_8979_8F66F20C2800_.wvu.FilterData" localSheetId="0" hidden="1">'крайний вариант'!$A$1:$N$35</definedName>
    <definedName name="Z_DAB3781B_BD56_4BBA_A222_384562EF01B8_.wvu.FilterData" localSheetId="0" hidden="1">'крайний вариант'!$A$209:$L$260</definedName>
    <definedName name="Z_DB357E0A_D5A1_4BBF_A99B_A98B7327C8FE_.wvu.FilterData" localSheetId="0" hidden="1">'крайний вариант'!$A$7:$M$147</definedName>
    <definedName name="Z_DB4756A9_4F2D_4D0D_9CF8_5059828AFB6E_.wvu.FilterData" localSheetId="0" hidden="1">'крайний вариант'!$A$208:$M$268</definedName>
    <definedName name="Z_DBE93354_BD96_4DD7_B10C_B32E9AB797BD_.wvu.FilterData" localSheetId="0" hidden="1">'крайний вариант'!$A$4:$K$206</definedName>
    <definedName name="Z_DCECE5D2_7AFB_481F_B396_60CFCB80BE22_.wvu.FilterData" localSheetId="0" hidden="1">'крайний вариант'!$A$4:$I$196</definedName>
    <definedName name="Z_DCF17E21_39F7_4ABB_B4AF_D58CF7E0B419_.wvu.FilterData" localSheetId="0" hidden="1">'крайний вариант'!$A$208:$M$268</definedName>
    <definedName name="Z_DE2BFFE1_598C_46EF_B770_D5CBB60D0FAC_.wvu.FilterData" localSheetId="0" hidden="1">'крайний вариант'!$A$209:$L$260</definedName>
    <definedName name="Z_DFDA67B0_6201_417E_A479_BF5C10A2E7B5_.wvu.FilterData" localSheetId="0" hidden="1">'крайний вариант'!$A$209:$L$260</definedName>
    <definedName name="Z_E1617C36_31DB_42F5_B6FD_4630D306B9FE_.wvu.FilterData" localSheetId="0" hidden="1">'крайний вариант'!$A$4:$L$206</definedName>
    <definedName name="Z_E2327625_DE5F_48B5_8E54_47EEF34E5289_.wvu.FilterData" localSheetId="0" hidden="1">'крайний вариант'!$A$1:$N$35</definedName>
    <definedName name="Z_E2333D23_38E4_4163_8DA2_52B57E651DF4_.wvu.FilterData" localSheetId="0" hidden="1">'крайний вариант'!$A$4:$L$206</definedName>
    <definedName name="Z_E53EE91D_21F4_4626_86DF_EB4C5DC8D3F5_.wvu.FilterData" localSheetId="0" hidden="1">'крайний вариант'!$A$209:$L$260</definedName>
    <definedName name="Z_E5572A25_405B_4306_8A1B_7B6A48A30782_.wvu.FilterData" localSheetId="0" hidden="1">'крайний вариант'!$A$209:$L$260</definedName>
    <definedName name="Z_E691F09F_0DE3_4D0A_92FC_17D711F9592E_.wvu.FilterData" localSheetId="0" hidden="1">'крайний вариант'!$A$209:$L$260</definedName>
    <definedName name="Z_E6D3A4BA_2842_46AC_B838_A165EA47906D_.wvu.FilterData" localSheetId="0" hidden="1">'крайний вариант'!$A$1:$N$35</definedName>
    <definedName name="Z_E85C3412_194D_4E48_843B_BE6310A493AC_.wvu.FilterData" localSheetId="0" hidden="1">'крайний вариант'!$A$7:$M$150</definedName>
    <definedName name="Z_E8D21EDF_B81E_4BE1_AE6F_1C376D079171_.wvu.FilterData" localSheetId="0" hidden="1">'крайний вариант'!$A$209:$L$260</definedName>
    <definedName name="Z_EA5DFB5F_0839_4129_9CCF_43D3A7B52806_.wvu.FilterData" localSheetId="0" hidden="1">'крайний вариант'!$A$7:$M$150</definedName>
    <definedName name="Z_ECC33229_E8A0_4A63_A2E7_ED712D476239_.wvu.FilterData" localSheetId="0" hidden="1">'крайний вариант'!$A$4:$K$206</definedName>
    <definedName name="Z_ECCE0F50_B330_42BF_A3D5_E9188FFB3B3D_.wvu.FilterData" localSheetId="0" hidden="1">'крайний вариант'!$A$209:$L$260</definedName>
    <definedName name="Z_ECDBE6D2_325B_41EB_9DAC_52F8A24B9E64_.wvu.FilterData" localSheetId="0" hidden="1">'крайний вариант'!$A$209:$L$260</definedName>
    <definedName name="Z_ECF1E92C_57DF_42D1_AD3A_385C6AF2D540_.wvu.FilterData" localSheetId="0" hidden="1">'крайний вариант'!$A$2:$M$206</definedName>
    <definedName name="Z_ED7BD0C4_3503_41CE_B569_6893D973C257_.wvu.FilterData" localSheetId="0" hidden="1">'крайний вариант'!$A$7:$M$150</definedName>
    <definedName name="Z_EE2E9C49_5063_46F3_8F43_14830C9993E1_.wvu.FilterData" localSheetId="0" hidden="1">'крайний вариант'!$A$7:$M$150</definedName>
    <definedName name="Z_EEB99D0A_BAE2_4F4B_874F_469B72F9B8B3_.wvu.FilterData" localSheetId="0" hidden="1">'крайний вариант'!$A$7:$M$150</definedName>
    <definedName name="Z_EF8CFB5C_6C76_409A_9349_92FD449FFC64_.wvu.FilterData" localSheetId="0" hidden="1">'крайний вариант'!$A$4:$L$206</definedName>
    <definedName name="Z_F01E2F6A_6756_4882_9A17_033780B7D2F0_.wvu.FilterData" localSheetId="0" hidden="1">'крайний вариант'!$A$209:$L$260</definedName>
    <definedName name="Z_F0A955BD_C369_4BAD_9CFF_7AF18EB94772_.wvu.FilterData" localSheetId="0" hidden="1">'крайний вариант'!$A$4:$L$46</definedName>
    <definedName name="Z_F0FBDE9B_39CA_4E21_A6A8_D96308928D38_.wvu.FilterData" localSheetId="0" hidden="1">'крайний вариант'!$A$7:$M$147</definedName>
    <definedName name="Z_F16D28B9_753F_4983_9882_083BB1819B3B_.wvu.FilterData" localSheetId="0" hidden="1">'крайний вариант'!$A$7:$M$150</definedName>
    <definedName name="Z_F1EA1655_D6DE_4489_A709_6FDA0CED3DCA_.wvu.FilterData" localSheetId="0" hidden="1">'крайний вариант'!$A$7:$M$150</definedName>
    <definedName name="Z_F1EA1655_D6DE_4489_A709_6FDA0CED3DCA_.wvu.PrintArea" localSheetId="0" hidden="1">'крайний вариант'!$A$1:$L$287</definedName>
    <definedName name="Z_F1EA1655_D6DE_4489_A709_6FDA0CED3DCA_.wvu.Rows" localSheetId="0" hidden="1">'крайний вариант'!$14:$31,'крайний вариант'!$86:$86,'крайний вариант'!$100:$113,'крайний вариант'!$130:$130,'крайний вариант'!$137:$145,'крайний вариант'!$156:$161,'крайний вариант'!$167:$167,'крайний вариант'!$179:$186,'крайний вариант'!$199:$204</definedName>
    <definedName name="Z_F2F7E666_3974_421F_8346_4B97BC2E1442_.wvu.FilterData" localSheetId="0" hidden="1">'крайний вариант'!$A$4:$I$206</definedName>
    <definedName name="Z_F306281C_2D89_40EF_98EE_BF6375702C0F_.wvu.FilterData" localSheetId="0" hidden="1">'крайний вариант'!$A$4:$K$206</definedName>
    <definedName name="Z_F337382C_476E_45F6_9BAA_DC942D507947_.wvu.FilterData" localSheetId="0" hidden="1">'крайний вариант'!$A$4:$K$206</definedName>
    <definedName name="Z_F36A6B0C_B4F7_40D3_BAC4_C0DCD32C19CA_.wvu.FilterData" localSheetId="0" hidden="1">'крайний вариант'!$A$1:$N$35</definedName>
    <definedName name="Z_F45F0724_565A_4062_8B49_2B7703A3CF1B_.wvu.FilterData" localSheetId="0" hidden="1">'крайний вариант'!$A$7:$M$150</definedName>
    <definedName name="Z_F46A8548_1BB2_432F_8166_5D6F64DD826E_.wvu.FilterData" localSheetId="0" hidden="1">'крайний вариант'!$A$209:$L$260</definedName>
    <definedName name="Z_F690A5B2_5A46_4F32_A52A_2E9ECE16543C_.wvu.FilterData" localSheetId="0" hidden="1">'крайний вариант'!$A$4:$K$206</definedName>
    <definedName name="Z_F6B9C387_D897_4C54_A27F_256603B3BAF9_.wvu.FilterData" localSheetId="0" hidden="1">'крайний вариант'!$A$7:$M$150</definedName>
    <definedName name="Z_F6BDB8B5_B55C_4E8F_AF66_FEB3CD2A79F4_.wvu.FilterData" localSheetId="0" hidden="1">'крайний вариант'!$A$208:$M$268</definedName>
    <definedName name="Z_F6D67FE5_1CEB_4C4D_9D44_15A729A96218_.wvu.FilterData" localSheetId="0" hidden="1">'крайний вариант'!$A$2:$M$206</definedName>
    <definedName name="Z_F703ACC3_F78A_4205_B3C3_1C40ACBC23F1_.wvu.FilterData" localSheetId="0" hidden="1">'крайний вариант'!$A$1:$N$35</definedName>
    <definedName name="Z_F7566643_F4CE_4D05_89FD_81550594355B_.wvu.FilterData" localSheetId="0" hidden="1">'крайний вариант'!$A$4:$I$196</definedName>
    <definedName name="Z_F7E29A51_5FEA_4832_ADBF_91F03899567A_.wvu.FilterData" localSheetId="0" hidden="1">'крайний вариант'!$A$4:$L$46</definedName>
    <definedName name="Z_F86DAF7B_BBBB_4DBA_9302_E73A0CD6BEC4_.wvu.FilterData" localSheetId="0" hidden="1">'крайний вариант'!$A$4:$I$196</definedName>
    <definedName name="Z_F9FAE247_6B0A_43A1_B85B_B090E6404D69_.wvu.FilterData" localSheetId="0" hidden="1">'крайний вариант'!$A$7:$M$150</definedName>
    <definedName name="Z_FA0334A4_BFAB_4046_8AF3_EFA3E8CB60C4_.wvu.FilterData" localSheetId="0" hidden="1">'крайний вариант'!$A$4:$K$206</definedName>
    <definedName name="Z_FA0A15BD_91D2_4777_A514_94E55134B498_.wvu.FilterData" localSheetId="0" hidden="1">'крайний вариант'!$A$209:$L$260</definedName>
    <definedName name="Z_FBAAC4E3_C119_4975_8A3D_8EC91E8A16C2_.wvu.FilterData" localSheetId="0" hidden="1">'крайний вариант'!$A$4:$L$46</definedName>
    <definedName name="Z_FCF92E16_270A_4A78_85A9_EA9E74DD7A95_.wvu.FilterData" localSheetId="0" hidden="1">'крайний вариант'!$A$2:$M$206</definedName>
    <definedName name="Z_FCF9D6BA_3FA2_4C37_B737_6EFD98C4B534_.wvu.FilterData" localSheetId="0" hidden="1">'крайний вариант'!$A$7:$M$150</definedName>
    <definedName name="Z_FDC09DF3_9856_4F13_97FB_FBA6970415F8_.wvu.FilterData" localSheetId="0" hidden="1">'крайний вариант'!$A$209:$L$260</definedName>
    <definedName name="Z_FE87A2CC_F007_48D6_8568_B6954A5A8129_.wvu.FilterData" localSheetId="0" hidden="1">'крайний вариант'!$A$7:$M$150</definedName>
    <definedName name="_xlnm.Print_Area" localSheetId="0">'крайний вариант'!$A$1:$K$287</definedName>
  </definedNames>
  <calcPr calcId="152511"/>
  <customWorkbookViews>
    <customWorkbookView name="Инна В. Энгель - Личное представление" guid="{F1EA1655-D6DE-4489-A709-6FDA0CED3DCA}" mergeInterval="0" personalView="1" maximized="1" xWindow="-8" yWindow="-8" windowWidth="1936" windowHeight="1056" tabRatio="598" activeSheetId="1"/>
    <customWorkbookView name="Татьяна А. Фоменко - Личное представление" guid="{678A9D6A-CD2F-4FC5-ADAB-B9CA298D42A2}" mergeInterval="0" personalView="1" maximized="1" xWindow="-8" yWindow="-8" windowWidth="1696" windowHeight="1026" activeSheetId="1"/>
    <customWorkbookView name="Татьяна М. Куприянова - Личное представление" guid="{628CE822-C2EF-47B9-A88D-DD60521BD79B}" mergeInterval="0" personalView="1" maximized="1" xWindow="-8" yWindow="-8" windowWidth="1696" windowHeight="1026" activeSheetId="1"/>
    <customWorkbookView name="Юлия А. Убийко - Личное представление" guid="{9D973A29-B18A-4300-8735-40F4D5040C33}" mergeInterval="0" personalView="1" maximized="1" xWindow="-8" yWindow="-8" windowWidth="1696" windowHeight="1026" activeSheetId="1"/>
    <customWorkbookView name="Savelyeva - Личное представление" guid="{35230852-6216-4033-A6A0-068713DB5E2D}" mergeInterval="0" personalView="1" maximized="1" xWindow="1" yWindow="1" windowWidth="1676" windowHeight="820" activeSheetId="1"/>
    <customWorkbookView name="Fomenko - Личное представление" guid="{0D5BD890-960B-4D50-B5EC-89017F4627EC}" mergeInterval="0" personalView="1" maximized="1" windowWidth="1676" windowHeight="896" activeSheetId="1"/>
    <customWorkbookView name="Григорьева - Личное представление" guid="{9EA594CF-A6B0-4DFA-8350-EDDCBE152AB4}" mergeInterval="0" personalView="1" maximized="1" windowWidth="1276" windowHeight="870" activeSheetId="1"/>
    <customWorkbookView name="Низова - Личное представление" guid="{BA6A1FD8-C4D7-4C4D-A889-9C6DD90B54C5}" mergeInterval="0" personalView="1" maximized="1" windowWidth="1676" windowHeight="817" activeSheetId="1"/>
    <customWorkbookView name="Олеся О. Захватова - Личное представление" guid="{CF5649B8-37B5-47E7-8693-CA74E19C235B}" mergeInterval="0" personalView="1" maximized="1" xWindow="1" yWindow="1" windowWidth="1276" windowHeight="794" activeSheetId="1"/>
    <customWorkbookView name="Gorenko - Личное представление" guid="{315EB68F-C10E-4E13-8D36-4E5DF58D465A}" mergeInterval="0" personalView="1" maximized="1" xWindow="171" yWindow="308" windowWidth="833" windowHeight="53" activeSheetId="1"/>
    <customWorkbookView name="Аносова Е.В. - Личное представление" guid="{F4BA6659-C8F3-4396-8F83-52B85327A8EF}" mergeInterval="0" personalView="1" maximized="1" windowWidth="1362" windowHeight="614" activeSheetId="1"/>
    <customWorkbookView name="Катя - Личное представление" guid="{70280194-3376-4229-B693-3D7B7A861716}" mergeInterval="0" personalView="1" maximized="1" windowWidth="1362" windowHeight="553" activeSheetId="1"/>
    <customWorkbookView name="Горенко Татьяна Петровна - Личное представление" guid="{6C374122-8D28-491C-94CC-357D8AB5AF80}" mergeInterval="0" personalView="1" maximized="1" windowWidth="1676" windowHeight="896" activeSheetId="3"/>
    <customWorkbookView name="USER - Личное представление" guid="{8AFB6D8F-BBFA-4C17-ABC5-2BE6D0AFD765}" mergeInterval="0" personalView="1" maximized="1" windowWidth="1276" windowHeight="852" activeSheetId="4"/>
    <customWorkbookView name="Samoylova - Личное представление" guid="{7B6637D0-A501-47D9-B8F3-675771E46FDA}" mergeInterval="0" personalView="1" maximized="1" windowWidth="1276" windowHeight="874" activeSheetId="4"/>
    <customWorkbookView name="Горенко - Личное представление" guid="{93EE0F94-C914-4DD8-8A2C-599107206092}" mergeInterval="0" personalView="1" maximized="1" windowWidth="1020" windowHeight="605" activeSheetId="4"/>
    <customWorkbookView name="Zakhvatova - Личное представление" guid="{C2FF0B92-E397-40F3-917F-5879A4EAA29D}" mergeInterval="0" personalView="1" maximized="1" windowWidth="1276" windowHeight="852" activeSheetId="4"/>
    <customWorkbookView name="Lis - Личное представление" guid="{3DA0A44E-3576-494C-81E4-189D6EBFF604}" mergeInterval="0" personalView="1" maximized="1" windowWidth="1276" windowHeight="859" activeSheetId="4"/>
    <customWorkbookView name="Григорьевы - Личное представление" guid="{EBE7AF4B-5A65-4FFE-B3DD-D31B87287713}" mergeInterval="0" personalView="1" maximized="1" xWindow="1" yWindow="1" windowWidth="1366" windowHeight="538" activeSheetId="4"/>
    <customWorkbookView name="Nizova - Личное представление" guid="{B0C92012-5BA8-4543-A636-7EE2EC9D0122}" mergeInterval="0" personalView="1" maximized="1" windowWidth="1020" windowHeight="603" activeSheetId="4"/>
    <customWorkbookView name="Захватова Олеся Олеговна - Личное представление" guid="{0F2FCB43-7EEA-4774-8F18-02811C3A2B8D}" mergeInterval="0" personalView="1" maximized="1" windowWidth="1276" windowHeight="817" activeSheetId="3"/>
    <customWorkbookView name="Захватова - Личное представление" guid="{C249F1C0-5F87-4903-9107-68771F7F1656}" mergeInterval="0" personalView="1" maximized="1" windowWidth="1676" windowHeight="843" activeSheetId="1"/>
    <customWorkbookView name="Самойлова - Личное представление" guid="{153C379D-A65B-4B4D-9755-C768171829FE}" mergeInterval="0" personalView="1" maximized="1" windowWidth="1676" windowHeight="817" activeSheetId="1"/>
    <customWorkbookView name="koshkina - Личное представление" guid="{9D51F868-3843-46D7-815D-F981066D16CF}" mergeInterval="0" personalView="1" maximized="1" windowWidth="1676" windowHeight="870" activeSheetId="1"/>
    <customWorkbookView name="Добрынин - Личное представление" guid="{C12ECCB3-7E0E-4612-AFEC-78E64777E49A}" mergeInterval="0" personalView="1" maximized="1" windowWidth="1676" windowHeight="843" activeSheetId="1"/>
    <customWorkbookView name="Kupriyanova - Личное представление" guid="{773C9A6D-D94C-4F11-A27E-04EF47427F4D}" mergeInterval="0" personalView="1" maximized="1" windowWidth="1676" windowHeight="869" activeSheetId="1"/>
    <customWorkbookView name="Степанова - Личное представление" guid="{6FF5B27E-53D8-42A1-BAA4-129DC52332D6}" mergeInterval="0" personalView="1" maximized="1" windowWidth="1676" windowHeight="844" activeSheetId="1"/>
    <customWorkbookView name="Убийко - Личное представление" guid="{93C01840-E025-4C00-A8DE-5BD6E9A42532}" mergeInterval="0" personalView="1" maximized="1" windowWidth="1676" windowHeight="817" activeSheetId="1"/>
    <customWorkbookView name="Ольга Г. Григорьева - Личное представление" guid="{BCCBEA4F-0D7A-4A17-8829-58A9F53F9252}" mergeInterval="0" personalView="1" maximized="1" xWindow="-8" yWindow="-8" windowWidth="1936" windowHeight="1056" activeSheetId="1"/>
    <customWorkbookView name="Зинаида П. Степанова - Личное представление" guid="{E85C3412-194D-4E48-843B-BE6310A493AC}" mergeInterval="0" personalView="1" maximized="1" xWindow="1" yWindow="1" windowWidth="1676" windowHeight="820" activeSheetId="1"/>
    <customWorkbookView name="Валентин В. Добрынин - Личное представление" guid="{88C336E2-DEA0-4FEC-A5C4-66485F95BE03}" mergeInterval="0" personalView="1" windowWidth="3840" windowHeight="2080" activeSheetId="1"/>
    <customWorkbookView name="Семен В. Филиппов - Личное представление" guid="{F16D28B9-753F-4983-9882-083BB1819B3B}" mergeInterval="0" personalView="1" maximized="1" xWindow="-8" yWindow="-8" windowWidth="1936" windowHeight="1048" tabRatio="59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4" i="1" l="1"/>
  <c r="F275" i="1" l="1"/>
  <c r="F135" i="1"/>
  <c r="F48" i="1" l="1"/>
  <c r="F36" i="1" s="1"/>
  <c r="F187" i="1" l="1"/>
  <c r="E42" i="1" l="1"/>
  <c r="E226" i="1"/>
  <c r="G213" i="1"/>
  <c r="G8" i="1" l="1"/>
  <c r="E154" i="1" l="1"/>
  <c r="E147" i="1"/>
  <c r="E132" i="1"/>
  <c r="E163" i="1" l="1"/>
  <c r="E169" i="1"/>
  <c r="E188" i="1"/>
  <c r="E196" i="1"/>
  <c r="E219" i="1"/>
  <c r="E218" i="1"/>
  <c r="E217" i="1"/>
  <c r="G216" i="1"/>
  <c r="E216" i="1" s="1"/>
  <c r="E215" i="1"/>
  <c r="E214" i="1"/>
  <c r="E213" i="1"/>
  <c r="G11" i="1"/>
  <c r="D275" i="1" l="1"/>
  <c r="C275" i="1"/>
  <c r="D209" i="1"/>
  <c r="C209" i="1"/>
  <c r="G209" i="1"/>
  <c r="F209" i="1"/>
  <c r="G5" i="1"/>
  <c r="F5" i="1"/>
  <c r="D5" i="1"/>
  <c r="C5" i="1"/>
  <c r="D206" i="1"/>
  <c r="C206" i="1"/>
  <c r="B275" i="1" l="1"/>
  <c r="G74" i="1"/>
  <c r="G275" i="1"/>
  <c r="E156" i="1" l="1"/>
  <c r="E155" i="1"/>
  <c r="F153" i="1"/>
  <c r="F162" i="1" l="1"/>
  <c r="F32" i="1"/>
  <c r="E176" i="1"/>
  <c r="E175" i="1"/>
  <c r="E174" i="1"/>
  <c r="E173" i="1"/>
  <c r="E172" i="1"/>
  <c r="E171" i="1"/>
  <c r="E85" i="1"/>
  <c r="E84" i="1"/>
  <c r="E83" i="1"/>
  <c r="E82" i="1"/>
  <c r="E81" i="1"/>
  <c r="E80" i="1"/>
  <c r="E79" i="1"/>
  <c r="E78" i="1"/>
  <c r="E34" i="1"/>
  <c r="E33" i="1"/>
  <c r="E224" i="1" l="1"/>
  <c r="E88" i="1"/>
  <c r="E38" i="1" l="1"/>
  <c r="E220" i="1" l="1"/>
  <c r="E221" i="1"/>
  <c r="G211" i="1" l="1"/>
  <c r="K209" i="1" l="1"/>
  <c r="J209" i="1"/>
  <c r="E13" i="1"/>
  <c r="E14" i="1"/>
  <c r="E15" i="1"/>
  <c r="E16" i="1"/>
  <c r="E17" i="1"/>
  <c r="E18" i="1"/>
  <c r="E19" i="1"/>
  <c r="E20" i="1"/>
  <c r="K5" i="1"/>
  <c r="J5" i="1"/>
  <c r="G187" i="1"/>
  <c r="K131" i="1" l="1"/>
  <c r="J131" i="1"/>
  <c r="B5" i="1" l="1"/>
  <c r="B7" i="1"/>
  <c r="F7" i="1"/>
  <c r="H7" i="1"/>
  <c r="I7" i="1"/>
  <c r="J7" i="1"/>
  <c r="K7" i="1"/>
  <c r="E8" i="1"/>
  <c r="E9" i="1"/>
  <c r="E10" i="1"/>
  <c r="E11" i="1"/>
  <c r="E12" i="1"/>
  <c r="E21" i="1"/>
  <c r="E22" i="1"/>
  <c r="E23" i="1"/>
  <c r="E24" i="1"/>
  <c r="E25" i="1"/>
  <c r="E26" i="1"/>
  <c r="E27" i="1"/>
  <c r="E28" i="1"/>
  <c r="E29" i="1"/>
  <c r="E30" i="1"/>
  <c r="E31" i="1"/>
  <c r="B32" i="1"/>
  <c r="G32" i="1"/>
  <c r="H32" i="1"/>
  <c r="I32" i="1"/>
  <c r="J32" i="1"/>
  <c r="K32" i="1"/>
  <c r="E35" i="1"/>
  <c r="B36" i="1"/>
  <c r="G36" i="1"/>
  <c r="H36" i="1"/>
  <c r="I36" i="1"/>
  <c r="J36" i="1"/>
  <c r="K36" i="1"/>
  <c r="E37" i="1"/>
  <c r="E39" i="1"/>
  <c r="E40" i="1"/>
  <c r="E41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B74" i="1"/>
  <c r="F74" i="1"/>
  <c r="H74" i="1"/>
  <c r="I74" i="1"/>
  <c r="J74" i="1"/>
  <c r="K74" i="1"/>
  <c r="E75" i="1"/>
  <c r="E76" i="1"/>
  <c r="E77" i="1"/>
  <c r="B87" i="1"/>
  <c r="F87" i="1"/>
  <c r="G87" i="1"/>
  <c r="H87" i="1"/>
  <c r="I87" i="1"/>
  <c r="J87" i="1"/>
  <c r="K87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B114" i="1"/>
  <c r="G114" i="1"/>
  <c r="H114" i="1"/>
  <c r="I114" i="1"/>
  <c r="J114" i="1"/>
  <c r="K114" i="1"/>
  <c r="E115" i="1"/>
  <c r="E116" i="1"/>
  <c r="E117" i="1"/>
  <c r="E118" i="1"/>
  <c r="E119" i="1"/>
  <c r="E120" i="1"/>
  <c r="E121" i="1"/>
  <c r="E122" i="1"/>
  <c r="E123" i="1"/>
  <c r="E124" i="1"/>
  <c r="E125" i="1"/>
  <c r="B126" i="1"/>
  <c r="F126" i="1"/>
  <c r="G126" i="1"/>
  <c r="H126" i="1"/>
  <c r="I126" i="1"/>
  <c r="J126" i="1"/>
  <c r="K126" i="1"/>
  <c r="E127" i="1"/>
  <c r="B128" i="1"/>
  <c r="F128" i="1"/>
  <c r="G128" i="1"/>
  <c r="H128" i="1"/>
  <c r="I128" i="1"/>
  <c r="J128" i="1"/>
  <c r="K128" i="1"/>
  <c r="E129" i="1"/>
  <c r="E130" i="1"/>
  <c r="B131" i="1"/>
  <c r="F131" i="1"/>
  <c r="G131" i="1"/>
  <c r="H131" i="1"/>
  <c r="I131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B146" i="1"/>
  <c r="F146" i="1"/>
  <c r="G146" i="1"/>
  <c r="H146" i="1"/>
  <c r="I146" i="1"/>
  <c r="J146" i="1"/>
  <c r="K146" i="1"/>
  <c r="E148" i="1"/>
  <c r="E149" i="1"/>
  <c r="E150" i="1"/>
  <c r="E151" i="1"/>
  <c r="B153" i="1"/>
  <c r="G153" i="1"/>
  <c r="H153" i="1"/>
  <c r="I153" i="1"/>
  <c r="J153" i="1"/>
  <c r="K153" i="1"/>
  <c r="E157" i="1"/>
  <c r="E158" i="1"/>
  <c r="E159" i="1"/>
  <c r="E160" i="1"/>
  <c r="B162" i="1"/>
  <c r="G162" i="1"/>
  <c r="H162" i="1"/>
  <c r="I162" i="1"/>
  <c r="J162" i="1"/>
  <c r="K162" i="1"/>
  <c r="E164" i="1"/>
  <c r="E165" i="1"/>
  <c r="E166" i="1"/>
  <c r="E167" i="1"/>
  <c r="B168" i="1"/>
  <c r="F168" i="1"/>
  <c r="G168" i="1"/>
  <c r="H168" i="1"/>
  <c r="I168" i="1"/>
  <c r="J168" i="1"/>
  <c r="K168" i="1"/>
  <c r="E170" i="1"/>
  <c r="E177" i="1"/>
  <c r="E178" i="1"/>
  <c r="E179" i="1"/>
  <c r="E180" i="1"/>
  <c r="E181" i="1"/>
  <c r="E182" i="1"/>
  <c r="E183" i="1"/>
  <c r="E184" i="1"/>
  <c r="E185" i="1"/>
  <c r="B187" i="1"/>
  <c r="H187" i="1"/>
  <c r="I187" i="1"/>
  <c r="J187" i="1"/>
  <c r="K187" i="1"/>
  <c r="E189" i="1"/>
  <c r="E190" i="1"/>
  <c r="E191" i="1"/>
  <c r="E192" i="1"/>
  <c r="E193" i="1"/>
  <c r="E194" i="1"/>
  <c r="B195" i="1"/>
  <c r="F195" i="1"/>
  <c r="G195" i="1"/>
  <c r="H195" i="1"/>
  <c r="I195" i="1"/>
  <c r="J195" i="1"/>
  <c r="K195" i="1"/>
  <c r="E197" i="1"/>
  <c r="E198" i="1"/>
  <c r="E199" i="1"/>
  <c r="E200" i="1"/>
  <c r="E201" i="1"/>
  <c r="E202" i="1"/>
  <c r="E203" i="1"/>
  <c r="E204" i="1"/>
  <c r="B206" i="1"/>
  <c r="C265" i="1"/>
  <c r="D265" i="1"/>
  <c r="D266" i="1" s="1"/>
  <c r="B210" i="1"/>
  <c r="C211" i="1"/>
  <c r="D211" i="1"/>
  <c r="F211" i="1"/>
  <c r="F210" i="1" s="1"/>
  <c r="G210" i="1"/>
  <c r="H211" i="1"/>
  <c r="H210" i="1" s="1"/>
  <c r="H265" i="1" s="1"/>
  <c r="I211" i="1"/>
  <c r="I210" i="1" s="1"/>
  <c r="I265" i="1" s="1"/>
  <c r="J211" i="1"/>
  <c r="J210" i="1" s="1"/>
  <c r="K211" i="1"/>
  <c r="K210" i="1" s="1"/>
  <c r="E212" i="1"/>
  <c r="E222" i="1"/>
  <c r="E223" i="1"/>
  <c r="E225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C270" i="1"/>
  <c r="D270" i="1"/>
  <c r="F270" i="1"/>
  <c r="G270" i="1"/>
  <c r="H270" i="1"/>
  <c r="H268" i="1" s="1"/>
  <c r="I270" i="1"/>
  <c r="J270" i="1"/>
  <c r="K270" i="1"/>
  <c r="B271" i="1"/>
  <c r="E271" i="1"/>
  <c r="B272" i="1"/>
  <c r="E272" i="1"/>
  <c r="I273" i="1"/>
  <c r="J273" i="1"/>
  <c r="K273" i="1"/>
  <c r="H276" i="1"/>
  <c r="B277" i="1"/>
  <c r="G277" i="1"/>
  <c r="E277" i="1" s="1"/>
  <c r="H277" i="1"/>
  <c r="G278" i="1"/>
  <c r="E281" i="1"/>
  <c r="D281" i="1" s="1"/>
  <c r="E282" i="1"/>
  <c r="D282" i="1" s="1"/>
  <c r="E285" i="1"/>
  <c r="D285" i="1" s="1"/>
  <c r="B286" i="1"/>
  <c r="B276" i="1" s="1"/>
  <c r="E286" i="1"/>
  <c r="B209" i="1" l="1"/>
  <c r="K265" i="1"/>
  <c r="E5" i="1"/>
  <c r="E275" i="1"/>
  <c r="E32" i="1"/>
  <c r="E187" i="1"/>
  <c r="E162" i="1"/>
  <c r="E131" i="1"/>
  <c r="E87" i="1"/>
  <c r="F265" i="1"/>
  <c r="F287" i="1" s="1"/>
  <c r="E74" i="1"/>
  <c r="C266" i="1"/>
  <c r="G265" i="1"/>
  <c r="E153" i="1"/>
  <c r="K268" i="1"/>
  <c r="D277" i="1"/>
  <c r="J205" i="1"/>
  <c r="J206" i="1" s="1"/>
  <c r="J268" i="1"/>
  <c r="E270" i="1"/>
  <c r="E195" i="1"/>
  <c r="I268" i="1"/>
  <c r="B265" i="1"/>
  <c r="B266" i="1" s="1"/>
  <c r="E168" i="1"/>
  <c r="E146" i="1"/>
  <c r="E128" i="1"/>
  <c r="E126" i="1"/>
  <c r="E114" i="1"/>
  <c r="E276" i="1"/>
  <c r="B270" i="1"/>
  <c r="I205" i="1"/>
  <c r="I206" i="1" s="1"/>
  <c r="I266" i="1" s="1"/>
  <c r="E36" i="1"/>
  <c r="K205" i="1"/>
  <c r="K206" i="1" s="1"/>
  <c r="E210" i="1"/>
  <c r="J265" i="1"/>
  <c r="H205" i="1"/>
  <c r="H206" i="1" s="1"/>
  <c r="H266" i="1" s="1"/>
  <c r="H267" i="1" s="1"/>
  <c r="E209" i="1"/>
  <c r="F205" i="1"/>
  <c r="F206" i="1" s="1"/>
  <c r="G274" i="1"/>
  <c r="G7" i="1"/>
  <c r="E211" i="1"/>
  <c r="C277" i="1" l="1"/>
  <c r="D274" i="1"/>
  <c r="K266" i="1"/>
  <c r="K267" i="1" s="1"/>
  <c r="J266" i="1"/>
  <c r="J267" i="1" s="1"/>
  <c r="I267" i="1"/>
  <c r="F266" i="1"/>
  <c r="E265" i="1"/>
  <c r="G205" i="1"/>
  <c r="G206" i="1" s="1"/>
  <c r="G266" i="1" s="1"/>
  <c r="E7" i="1"/>
  <c r="E205" i="1" s="1"/>
  <c r="E206" i="1" s="1"/>
  <c r="G273" i="1"/>
  <c r="G268" i="1" s="1"/>
  <c r="F274" i="1"/>
  <c r="C274" i="1" l="1"/>
  <c r="D273" i="1"/>
  <c r="D268" i="1" s="1"/>
  <c r="D267" i="1" s="1"/>
  <c r="E266" i="1"/>
  <c r="G267" i="1"/>
  <c r="F273" i="1"/>
  <c r="E274" i="1"/>
  <c r="B274" i="1" l="1"/>
  <c r="C273" i="1"/>
  <c r="F268" i="1"/>
  <c r="F267" i="1" s="1"/>
  <c r="E273" i="1"/>
  <c r="E268" i="1" s="1"/>
  <c r="E267" i="1" s="1"/>
  <c r="C268" i="1" l="1"/>
  <c r="C267" i="1" s="1"/>
  <c r="B273" i="1"/>
  <c r="B268" i="1" s="1"/>
  <c r="B267" i="1" s="1"/>
</calcChain>
</file>

<file path=xl/sharedStrings.xml><?xml version="1.0" encoding="utf-8"?>
<sst xmlns="http://schemas.openxmlformats.org/spreadsheetml/2006/main" count="381" uniqueCount="200">
  <si>
    <t>Образование</t>
  </si>
  <si>
    <t>Территориальное управление</t>
  </si>
  <si>
    <t>Борcкий  сельсовет</t>
  </si>
  <si>
    <t>Верхнеимбатский  сельсовет</t>
  </si>
  <si>
    <t>Вороговский  сельсовет</t>
  </si>
  <si>
    <t xml:space="preserve">Зотинский  сельсовет </t>
  </si>
  <si>
    <t>г.Игарка</t>
  </si>
  <si>
    <t>районные</t>
  </si>
  <si>
    <t>Управление культуры</t>
  </si>
  <si>
    <t>ДОХОДЫ</t>
  </si>
  <si>
    <t>Всего дополнительных расходов на изменение</t>
  </si>
  <si>
    <t>Всего дополнительных доходов на изменение</t>
  </si>
  <si>
    <t xml:space="preserve">в т.ч. </t>
  </si>
  <si>
    <t>Свободные средства</t>
  </si>
  <si>
    <t>Федеральные и краевые ср-ва</t>
  </si>
  <si>
    <t>рублях</t>
  </si>
  <si>
    <t>РАСХОДЫ</t>
  </si>
  <si>
    <t>РАСХОДЫ на сессию</t>
  </si>
  <si>
    <t>ИСТОЧНИК ФИНАНСИРОВАНИЯ</t>
  </si>
  <si>
    <t>Изменение остатков средств на счетах по учету средств бюджета</t>
  </si>
  <si>
    <t>Туруханский сельсовет</t>
  </si>
  <si>
    <t>целевые средства</t>
  </si>
  <si>
    <t>ДОХОДЫ на сессию</t>
  </si>
  <si>
    <t>остаток средств на начало года</t>
  </si>
  <si>
    <t>остаток средств на конец года</t>
  </si>
  <si>
    <t>после бюджетной комиссии (целевые средства)</t>
  </si>
  <si>
    <t>после бюджетной комиссии (районные средства)</t>
  </si>
  <si>
    <t>Управление культуры (средства Ванкор)</t>
  </si>
  <si>
    <t>предельный объем дефицита</t>
  </si>
  <si>
    <t>10% от собственных доходов</t>
  </si>
  <si>
    <t xml:space="preserve"> УЖКХ Программа ОАО "НК Роснефть"</t>
  </si>
  <si>
    <t>Светлогорский сельсовет</t>
  </si>
  <si>
    <t>Плановые расходы на прошлую сессию</t>
  </si>
  <si>
    <t>Плановые доходы на прошлую сессию</t>
  </si>
  <si>
    <t>Районный Совет депутатов</t>
  </si>
  <si>
    <t>Дефицит (профицит)</t>
  </si>
  <si>
    <t>Контрольно-ревизионная комиссия</t>
  </si>
  <si>
    <t>Финансовое управление</t>
  </si>
  <si>
    <t>Администрация Туруханского района</t>
  </si>
  <si>
    <t>Теруправление  (средства Ванкор)</t>
  </si>
  <si>
    <t>Управление образования (средства Ванкор)</t>
  </si>
  <si>
    <t>распределили</t>
  </si>
  <si>
    <t>нераспределенный остаток</t>
  </si>
  <si>
    <t>Плановые показатели ГРБС</t>
  </si>
  <si>
    <t>ВСЕГО</t>
  </si>
  <si>
    <t>КЦСР</t>
  </si>
  <si>
    <t>0</t>
  </si>
  <si>
    <t>Кредиты</t>
  </si>
  <si>
    <t>бюджетные кредиты</t>
  </si>
  <si>
    <t>Нераспределенный остаток 2022 г.</t>
  </si>
  <si>
    <t>2024 год всего (собст+целевые)</t>
  </si>
  <si>
    <t>Управление культуры (прочие безвозмездные)</t>
  </si>
  <si>
    <t>Управление ЖКХ и строительства</t>
  </si>
  <si>
    <t>2023 изменения на сессию</t>
  </si>
  <si>
    <t>2025 год всего (собст+целевые)</t>
  </si>
  <si>
    <t xml:space="preserve">Внесение изменений на 2023 год </t>
  </si>
  <si>
    <t>2023</t>
  </si>
  <si>
    <t>Целевые средства дополнительно на 2023 год</t>
  </si>
  <si>
    <t>Остаток по районному бюджету на 01.01.2023 г</t>
  </si>
  <si>
    <t>коммерческие кредиты</t>
  </si>
  <si>
    <r>
      <t xml:space="preserve">Материалы    сессия  </t>
    </r>
    <r>
      <rPr>
        <b/>
        <u/>
        <sz val="12"/>
        <rFont val="Times New Roman"/>
        <family val="1"/>
        <charset val="204"/>
      </rPr>
      <t xml:space="preserve">2023 год </t>
    </r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</si>
  <si>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</si>
  <si>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1240075170</t>
  </si>
  <si>
    <t>Субвенции бюджетам муниципальных районов и муниципальных округов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</si>
  <si>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Субвенция бюджету Туруханского района на организацию деятельности органа местного самоуправления, обеспечивающего решение вопросов обеспечения гарантий прав малочисленных народов (в соответствии с Законом края от 1 декабря 2011 года № 13-6668), в рамках подпрограммы «Обеспечение реализации государственной программы и прочие мероприятия» государственной программы Красноярского края «Сохранение и развитие традиционного образа жизни и хозяйственной деятельности коренных малочисленных народов»</t>
  </si>
  <si>
    <t>1140075410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</si>
  <si>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</si>
  <si>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0110074080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</si>
  <si>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</si>
  <si>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0110075880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</si>
  <si>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</si>
  <si>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0110074090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</si>
  <si>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</si>
  <si>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0110075640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</si>
  <si>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</si>
  <si>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0120075520</t>
  </si>
  <si>
    <t>Расходы на исполнение государственных полномочий по организации деятельности органа местного самоуправления, обеспечивающего решение вопросов обеспечения гарантий прав коренных малочисленных народов Севера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</si>
  <si>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Расходы на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</si>
  <si>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</si>
  <si>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</si>
  <si>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</si>
  <si>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«Охрана окружающей среды, природных комплексов и объектов» государственной программы Красноярского края «Охрана окружающей среды, воспроизводство природных ресурсов»</t>
  </si>
  <si>
    <t>0510075180</t>
  </si>
  <si>
    <t>Расходы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владельцев, в рамках подпрограммы "Регулирование качества окружающей среды Туруханского района", муниципальной программы "Охрана окружающей среды Туруханского района"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</si>
  <si>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</si>
  <si>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8620075140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</si>
  <si>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</si>
  <si>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 11-5582),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</si>
  <si>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1240076040</t>
  </si>
  <si>
    <t>1240074670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</si>
  <si>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образования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</si>
  <si>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 11-5582),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</si>
  <si>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</si>
  <si>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1240078460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</si>
  <si>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</si>
  <si>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1240002890</t>
  </si>
  <si>
    <t>Осуществление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</si>
  <si>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Осуществление государственных полномочий по опеке и попечительству в отношении совершеннолетних граждан, а также в сфере патронажа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</si>
  <si>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в ацк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</si>
  <si>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</si>
  <si>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1110076660</t>
  </si>
  <si>
    <t>Иные межбюджетные трансферты бюджетам муниципальных образований на благоустройство кладбищ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</si>
  <si>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</si>
  <si>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Расходы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</si>
  <si>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0630075190</t>
  </si>
  <si>
    <t>Субсидии бюджетам муниципальных образований на создание условий для предоставления горячего питания обучающимся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</si>
  <si>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0110074700</t>
  </si>
  <si>
    <t>Расходы на создание условий для предоставления горячего питания обучающимся общеобразовательных организаций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</si>
  <si>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Расходы на поддержку деятельности постоянно действующих коллективов самодеятельного художественного творчества (любительским творческим коллективам) на поддержку творческих фестивалей и конкурсов, в том числе для детей и молодежи в рамках подпрограммы "Искусство и народное творчество" муниципальной программы "Развитие культуры и туризма Туруханского района"</t>
  </si>
  <si>
    <t>062A274820</t>
  </si>
  <si>
    <t>Субсидии бюджетам муниципальных районов (для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молодежи, в рамках подпрограммы "Поддержка искусства и народного творчества" государственной программы Красноярского края "Развитие культуры и туризма")</t>
  </si>
  <si>
    <t>Прочие доходы от компенсации затрат бюджетов муниципальных районов (250)</t>
  </si>
  <si>
    <t>Доходы бюжетов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 (240)</t>
  </si>
  <si>
    <t>Субсидия на организацию школьного питания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</si>
  <si>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Субсидии на возмещение недополученных доходов, связанных с производством (реализацией) товаров, выполнением работ, оказанием услуг муниципальным унитарным (казенным) предприятиям в рамках непрограммных расходов администрации Туруханского района</t>
  </si>
  <si>
    <t>Пенсия за выслугу лет за счет средств бюджета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</si>
  <si>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Предоставление дополнительных мер социальной поддержки и социальной помощи лицам, получающим пенсию за выслугу лет в соответствии со ст. 9 Закона Красноярского края от 24.04.2008 № 5-1565 "Об особенностях правового регулирования муниципальной службы в Красноярском крае" в виде доплаты в размере до 50% величины прожиточного минимума для пенсионеров на территории Туруханского района, установленной в соответствии с законодательством Российской Федерации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</si>
  <si>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Предоставление, доставка и пересылка гражданам, проживающим в Туруханском районе, меры социальной поддержки в форме субсидий в размере 50% оплаты центрального отопления в пределах социальной нормы площади жилья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</si>
  <si>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Предоставление материальной помощи гражданам, проживающим на территории Туруханского района, находящимся в трудной жизненной ситуации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</si>
  <si>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Предоставление дополнительных мер социальной поддержки отдельным категориям жителей Туруханского района в виде оплаты проезда к месту получения специализированной медицинской помощи и обратно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</si>
  <si>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Предоставление единовременной материальной помощи лицам, принимающим участие в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 и (или) членам их семей на проведение ремонтных работ в принадлежащих им на праве собственности жилых помещениях (на период участия таких лиц в специальной военной операции)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</si>
  <si>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Содержание учреждений (ЕДДС)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</si>
  <si>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</t>
  </si>
  <si>
    <t>Подготовительные работы по устройству, устройство и содержание зимней автодороги Игарка - Светлогорск-Туруханск в рамках подпрограммы "Развитие транспортного комплекса, обеспечение сохранности и модернизации,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</si>
  <si>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Капитальный ремонт жилого фонда находящегося в муниципальной собственности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реконструкции, садового дома жилым домом и жилого дома садовым домом на территории Туруханского района и сельских поселений.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</si>
  <si>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Туруханского района «Развитие образования Туруханского района»</t>
  </si>
  <si>
    <t>Проведение ремонтов в муниципальных учреждениях и административных зданиях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</si>
  <si>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Обеспечение деятельности (оказание услуг) подведомственных учреждений, (справка № 038 от 15.08.2023)</t>
  </si>
  <si>
    <t>Обеспечение деятельности (оказание услуг) подведомственных учреждений, (справка № 039 от 15.08.2023)</t>
  </si>
  <si>
    <t>Обеспечение деятельности (оказание услуг) подведомственных учреждений, (справка № 036 от 15.08.2023)</t>
  </si>
  <si>
    <t>НАЛОГ НА ПРИБЫЛЬ</t>
  </si>
  <si>
    <t>Расходы на автобусные перевозки (перевозку пассажиров (неопределенного круга лиц) и багажа по заказу)  (КВСР 240 Сбалансированность)</t>
  </si>
  <si>
    <t>Обеспечение деятельности сельсовета (КВСР 240 Сбалансированность)</t>
  </si>
  <si>
    <t>Проведение плановых выборов Глав Зотинского сельсовета (КВСР 240 Сбалансированность)</t>
  </si>
  <si>
    <t>Расходы по оплате повышающего коэффициента по ХВС, ГВС муниципального жилищного фонда поселения без п/у  (КВСР 240 Сбалансированность)</t>
  </si>
  <si>
    <t>Расходы на оплату ремонта септика и наружных сетей канализации жилого дома по ул. Полярная, 4А  (КВСР 240 Сбалансированность)</t>
  </si>
  <si>
    <t>Расходы на оплату работ по рекультивации земельного участка с.Туруханск ул.Борцов революции д.3  (КВСР 240 Сбалансированность)</t>
  </si>
  <si>
    <t>Расходы на оплату ремонта пешеходного тротуара улица Попова до ул.Шадрина  (КВСР 240 Сбалансированность)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</si>
  <si>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(КВСР 247 МБТ Управ ЖКХ)</t>
  </si>
  <si>
    <t>Расходы на автобусные перевозки (перевозку пассажиров (неопределенного круга лиц) и багажа по заказу)  (КВСР 241 МБТ Администрация Туруханского района)</t>
  </si>
  <si>
    <t>Обустройство вертолетной площадки в д.Сумароково  (КВСР 240 Сбалансированность)</t>
  </si>
  <si>
    <t>Ремонт гаража  п.Бор ул. Зеленая 2  (КВСР 240 Сбалансированность)</t>
  </si>
  <si>
    <t>Приобретение и установка приборов учета ХВС и ГВС в муниципальных квартирах в п. Бор  (КВСР 240 Сбалансированность)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</si>
  <si>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оператора. (КВСР 247 МБТ Управ ЖКХ)</t>
  </si>
  <si>
    <t>Софинансирование к общей сумме пожертвований АО "НТЭК" на проведение комплексного ремонта фасада здания КДЦ "Заполярье" (ремонт отмостки)  (КВСР 240 Сбалансированность)</t>
  </si>
  <si>
    <t>Расходы на автобусные перевозки (перевозку пассажиров (неопределенного круга лиц) и багажа по заказу) (КВСР 241 МБТ Администрация Туруханского района)</t>
  </si>
  <si>
    <t>114080460</t>
  </si>
  <si>
    <t>1110081650</t>
  </si>
  <si>
    <t>Расходы за поставленные коммунальные ресурсы на отопление пустующего муниципального жилищного фонда поселения  (КВСР 241 МБТ Администрация Туруханского района)</t>
  </si>
  <si>
    <t xml:space="preserve">Прочие доходы от компенсации затрат бюджетов муниципальных районов (средства районного бюджета), 241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</si>
  <si>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241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</si>
  <si>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241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</si>
  <si>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241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</si>
  <si>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района, 247</t>
  </si>
  <si>
    <t>1150084770</t>
  </si>
  <si>
    <t>1140080460</t>
  </si>
  <si>
    <t>0910083940</t>
  </si>
  <si>
    <t>0350083950</t>
  </si>
  <si>
    <t>0110080610</t>
  </si>
  <si>
    <t>0380083730</t>
  </si>
  <si>
    <t>0350083010</t>
  </si>
  <si>
    <t>1210081020</t>
  </si>
  <si>
    <t>0920083230</t>
  </si>
  <si>
    <t>0610084010</t>
  </si>
  <si>
    <t>0640080610. 0620080610</t>
  </si>
  <si>
    <t>0640080610</t>
  </si>
  <si>
    <t>Снос ветхого аварийного здания по ул. Советская, 14  (КВСР 240 Сбалансированность)</t>
  </si>
  <si>
    <t>Субсидия на финансовое обеспечение затрат для приобретения организациями жилищно-коммунального комплекса специализированной техники, в целях повышения качества оказания услуг потребителям и осуществления обслуживания жилищного фонда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 (Приобретение специальной техники)</t>
  </si>
  <si>
    <t>0110084260</t>
  </si>
  <si>
    <t>8410080300</t>
  </si>
  <si>
    <t>0210081040</t>
  </si>
  <si>
    <t>0210084680</t>
  </si>
  <si>
    <t>0230083120</t>
  </si>
  <si>
    <t>0210081050</t>
  </si>
  <si>
    <t>0210082260</t>
  </si>
  <si>
    <t>0210084910</t>
  </si>
  <si>
    <t>Расходы на благоустройство кладбищ  рамках подпрограммы "Благоустройство сельских населенных пунктов" муниципальной программы "Обеспечение комфортной среды проживания на территории  населенных пунктов Туруханского района" (КВСР 247 МБТ Управ ЖКХ)</t>
  </si>
  <si>
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 (КВСР 240)</t>
  </si>
  <si>
    <t xml:space="preserve"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 (КВСР 240) </t>
  </si>
  <si>
    <t>0410080610</t>
  </si>
  <si>
    <t>1090082940</t>
  </si>
  <si>
    <t>Организация доступа спутниковых каналов связи к внутризоновой, междугородней и международной связи, а также к сети Интернет и создание условий по предоставлению доступа к сети подвижной радиотелефонной связи неограниченному кругу лиц с. Туруханск в рамках подпрограммы "Развитие связи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</si>
  <si>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0940081600</t>
  </si>
  <si>
    <t>0920084470</t>
  </si>
  <si>
    <t>Расходы на приобретение и доставку специальной техники и дополнительного оборудования для содержания улично-дорожной сети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 (КВСР 241)</t>
  </si>
  <si>
    <t xml:space="preserve"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 </t>
  </si>
  <si>
    <t xml:space="preserve">Предоставление субсидии на компенсацию расходов, возникающих при осуществлении подвоза воды населению п.Бахта Туруханского района в рамках отдельного мероприятия муниципальной программы "Обеспечение комфортной среды проживания на территории населенных пунктов Туруханского района" </t>
  </si>
  <si>
    <t xml:space="preserve"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 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</si>
  <si>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</si>
  <si>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06400S4800</t>
  </si>
  <si>
    <t>Софинансирование расходов на осуществление (возмещение) затрат, возникающих при реализации мероприятий на организацию туристско-рекреационных зон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</si>
  <si>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Софинансирование расходов на осуществление (возмещение) затрат, возникающих при реализации мероприятий на организацию туристско-рекреационных зон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 (КВСР 244 Упр культуры)</t>
  </si>
  <si>
    <t>Капитальный ремонт жилого фонда находящегося в муниципальной собственности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реконструкции, садового дома жилым домом и жилого дома садовым домом на территории Туруханского района и сельских поселений.в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 (МБТ Управление ЖКХ)</t>
  </si>
  <si>
    <t>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</si>
  <si>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Резервный фонд</t>
  </si>
  <si>
    <t>8510080500</t>
  </si>
  <si>
    <t>1090082490</t>
  </si>
  <si>
    <t>Установка системы видеонаблюдения, пожарной сигнализации в здании спортзала п. Бор ул. 60 Аэрофлота д.6</t>
  </si>
  <si>
    <t>1410080610</t>
  </si>
  <si>
    <t>0340084790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</si>
</sst>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?"/>
    <numFmt numFmtId="166" formatCode="#,##0.0000"/>
  </numFmts>
  <fonts count="35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i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Roman"/>
    </font>
    <font>
      <sz val="12"/>
      <name val="Times Roman"/>
      <family val="1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2B8E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4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6" borderId="0" applyNumberFormat="0" applyBorder="0" applyAlignment="0" applyProtection="0"/>
    <xf numFmtId="0" fontId="21" fillId="21" borderId="0" applyNumberFormat="0" applyBorder="0" applyAlignment="0" applyProtection="0"/>
    <xf numFmtId="0" fontId="1" fillId="7" borderId="0" applyNumberFormat="0" applyBorder="0" applyAlignment="0" applyProtection="0"/>
    <xf numFmtId="0" fontId="21" fillId="22" borderId="0" applyNumberFormat="0" applyBorder="0" applyAlignment="0" applyProtection="0"/>
    <xf numFmtId="0" fontId="1" fillId="8" borderId="0" applyNumberFormat="0" applyBorder="0" applyAlignment="0" applyProtection="0"/>
    <xf numFmtId="0" fontId="21" fillId="23" borderId="0" applyNumberFormat="0" applyBorder="0" applyAlignment="0" applyProtection="0"/>
    <xf numFmtId="0" fontId="1" fillId="9" borderId="0" applyNumberFormat="0" applyBorder="0" applyAlignment="0" applyProtection="0"/>
    <xf numFmtId="0" fontId="21" fillId="24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5" borderId="0" applyNumberFormat="0" applyBorder="0" applyAlignment="0" applyProtection="0"/>
    <xf numFmtId="0" fontId="21" fillId="25" borderId="0" applyNumberFormat="0" applyBorder="0" applyAlignment="0" applyProtection="0"/>
    <xf numFmtId="0" fontId="1" fillId="8" borderId="0" applyNumberFormat="0" applyBorder="0" applyAlignment="0" applyProtection="0"/>
    <xf numFmtId="0" fontId="21" fillId="26" borderId="0" applyNumberFormat="0" applyBorder="0" applyAlignment="0" applyProtection="0"/>
    <xf numFmtId="0" fontId="1" fillId="11" borderId="0" applyNumberFormat="0" applyBorder="0" applyAlignment="0" applyProtection="0"/>
    <xf numFmtId="0" fontId="21" fillId="27" borderId="0" applyNumberFormat="0" applyBorder="0" applyAlignment="0" applyProtection="0"/>
    <xf numFmtId="0" fontId="9" fillId="12" borderId="0" applyNumberFormat="0" applyBorder="0" applyAlignment="0" applyProtection="0"/>
    <xf numFmtId="0" fontId="22" fillId="28" borderId="0" applyNumberFormat="0" applyBorder="0" applyAlignment="0" applyProtection="0"/>
    <xf numFmtId="0" fontId="9" fillId="9" borderId="0" applyNumberFormat="0" applyBorder="0" applyAlignment="0" applyProtection="0"/>
    <xf numFmtId="0" fontId="22" fillId="29" borderId="0" applyNumberFormat="0" applyBorder="0" applyAlignment="0" applyProtection="0"/>
    <xf numFmtId="0" fontId="9" fillId="10" borderId="0" applyNumberFormat="0" applyBorder="0" applyAlignment="0" applyProtection="0"/>
    <xf numFmtId="0" fontId="22" fillId="10" borderId="0" applyNumberFormat="0" applyBorder="0" applyAlignment="0" applyProtection="0"/>
    <xf numFmtId="0" fontId="9" fillId="13" borderId="0" applyNumberFormat="0" applyBorder="0" applyAlignment="0" applyProtection="0"/>
    <xf numFmtId="0" fontId="22" fillId="13" borderId="0" applyNumberFormat="0" applyBorder="0" applyAlignment="0" applyProtection="0"/>
    <xf numFmtId="0" fontId="9" fillId="14" borderId="0" applyNumberFormat="0" applyBorder="0" applyAlignment="0" applyProtection="0"/>
    <xf numFmtId="0" fontId="22" fillId="30" borderId="0" applyNumberFormat="0" applyBorder="0" applyAlignment="0" applyProtection="0"/>
    <xf numFmtId="0" fontId="9" fillId="15" borderId="0" applyNumberFormat="0" applyBorder="0" applyAlignment="0" applyProtection="0"/>
    <xf numFmtId="0" fontId="22" fillId="15" borderId="0" applyNumberFormat="0" applyBorder="0" applyAlignment="0" applyProtection="0"/>
    <xf numFmtId="0" fontId="4" fillId="0" borderId="0"/>
    <xf numFmtId="0" fontId="21" fillId="0" borderId="0"/>
    <xf numFmtId="0" fontId="12" fillId="0" borderId="0"/>
    <xf numFmtId="164" fontId="2" fillId="0" borderId="0" applyFont="0" applyFill="0" applyBorder="0" applyAlignment="0" applyProtection="0"/>
  </cellStyleXfs>
  <cellXfs count="309">
    <xf numFmtId="0" fontId="0" fillId="0" borderId="0" xfId="0"/>
    <xf numFmtId="4" fontId="5" fillId="16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9" fontId="5" fillId="17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 shrinkToFit="1"/>
    </xf>
    <xf numFmtId="4" fontId="8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 shrinkToFit="1"/>
    </xf>
    <xf numFmtId="0" fontId="7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4" fontId="8" fillId="0" borderId="1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 wrapText="1"/>
    </xf>
    <xf numFmtId="0" fontId="8" fillId="18" borderId="0" xfId="0" applyFont="1" applyFill="1" applyAlignment="1">
      <alignment horizontal="left" vertical="center" wrapText="1"/>
    </xf>
    <xf numFmtId="4" fontId="8" fillId="0" borderId="1" xfId="4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" fontId="5" fillId="16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left" wrapText="1"/>
    </xf>
    <xf numFmtId="4" fontId="5" fillId="19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 shrinkToFit="1"/>
    </xf>
    <xf numFmtId="4" fontId="8" fillId="0" borderId="1" xfId="0" applyNumberFormat="1" applyFont="1" applyBorder="1" applyAlignment="1">
      <alignment wrapText="1" shrinkToFit="1"/>
    </xf>
    <xf numFmtId="4" fontId="7" fillId="0" borderId="1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vertical="center" wrapText="1" shrinkToFit="1"/>
    </xf>
    <xf numFmtId="4" fontId="7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 shrinkToFit="1"/>
    </xf>
    <xf numFmtId="4" fontId="8" fillId="31" borderId="1" xfId="0" applyNumberFormat="1" applyFont="1" applyFill="1" applyBorder="1" applyAlignment="1">
      <alignment vertical="center"/>
    </xf>
    <xf numFmtId="4" fontId="8" fillId="31" borderId="1" xfId="0" applyNumberFormat="1" applyFont="1" applyFill="1" applyBorder="1" applyAlignment="1">
      <alignment vertical="center" wrapText="1"/>
    </xf>
    <xf numFmtId="4" fontId="5" fillId="31" borderId="0" xfId="0" applyNumberFormat="1" applyFont="1" applyFill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5" fillId="32" borderId="1" xfId="0" applyNumberFormat="1" applyFont="1" applyFill="1" applyBorder="1" applyAlignment="1">
      <alignment horizontal="right" vertical="center" wrapText="1"/>
    </xf>
    <xf numFmtId="4" fontId="5" fillId="18" borderId="1" xfId="0" applyNumberFormat="1" applyFont="1" applyFill="1" applyBorder="1" applyAlignment="1">
      <alignment vertical="center" wrapText="1"/>
    </xf>
    <xf numFmtId="0" fontId="5" fillId="18" borderId="0" xfId="0" applyFont="1" applyFill="1" applyAlignment="1">
      <alignment horizontal="left" vertical="center" wrapText="1"/>
    </xf>
    <xf numFmtId="4" fontId="14" fillId="0" borderId="1" xfId="0" applyNumberFormat="1" applyFont="1" applyBorder="1" applyAlignment="1">
      <alignment horizontal="right" wrapText="1"/>
    </xf>
    <xf numFmtId="4" fontId="8" fillId="18" borderId="0" xfId="0" applyNumberFormat="1" applyFont="1" applyFill="1" applyAlignment="1">
      <alignment horizontal="left" vertical="center" wrapText="1"/>
    </xf>
    <xf numFmtId="4" fontId="17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 wrapText="1" shrinkToFit="1"/>
    </xf>
    <xf numFmtId="4" fontId="17" fillId="0" borderId="1" xfId="0" applyNumberFormat="1" applyFont="1" applyBorder="1" applyAlignment="1">
      <alignment horizontal="center" vertical="center" wrapText="1"/>
    </xf>
    <xf numFmtId="4" fontId="5" fillId="32" borderId="1" xfId="0" applyNumberFormat="1" applyFont="1" applyFill="1" applyBorder="1" applyAlignment="1">
      <alignment vertical="center" wrapText="1"/>
    </xf>
    <xf numFmtId="4" fontId="5" fillId="33" borderId="1" xfId="0" applyNumberFormat="1" applyFont="1" applyFill="1" applyBorder="1" applyAlignment="1">
      <alignment vertical="center" wrapText="1"/>
    </xf>
    <xf numFmtId="4" fontId="5" fillId="33" borderId="1" xfId="0" applyNumberFormat="1" applyFont="1" applyFill="1" applyBorder="1" applyAlignment="1">
      <alignment horizontal="right" vertical="center" wrapText="1"/>
    </xf>
    <xf numFmtId="4" fontId="8" fillId="34" borderId="1" xfId="0" applyNumberFormat="1" applyFont="1" applyFill="1" applyBorder="1" applyAlignment="1">
      <alignment horizontal="right" vertical="center" wrapText="1"/>
    </xf>
    <xf numFmtId="4" fontId="5" fillId="35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5" fillId="37" borderId="1" xfId="0" applyNumberFormat="1" applyFont="1" applyFill="1" applyBorder="1" applyAlignment="1">
      <alignment vertical="center" wrapText="1"/>
    </xf>
    <xf numFmtId="4" fontId="5" fillId="37" borderId="1" xfId="0" applyNumberFormat="1" applyFont="1" applyFill="1" applyBorder="1" applyAlignment="1">
      <alignment horizontal="center" vertical="center" wrapText="1"/>
    </xf>
    <xf numFmtId="4" fontId="5" fillId="37" borderId="1" xfId="0" applyNumberFormat="1" applyFont="1" applyFill="1" applyBorder="1" applyAlignment="1">
      <alignment horizontal="center" vertical="center"/>
    </xf>
    <xf numFmtId="4" fontId="5" fillId="38" borderId="1" xfId="0" applyNumberFormat="1" applyFont="1" applyFill="1" applyBorder="1" applyAlignment="1">
      <alignment vertical="center" wrapText="1"/>
    </xf>
    <xf numFmtId="4" fontId="5" fillId="38" borderId="1" xfId="0" applyNumberFormat="1" applyFont="1" applyFill="1" applyBorder="1" applyAlignment="1">
      <alignment horizontal="right" vertical="center" wrapText="1"/>
    </xf>
    <xf numFmtId="4" fontId="5" fillId="39" borderId="1" xfId="0" applyNumberFormat="1" applyFont="1" applyFill="1" applyBorder="1" applyAlignment="1">
      <alignment vertical="center" wrapText="1"/>
    </xf>
    <xf numFmtId="4" fontId="5" fillId="39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center" vertical="center" wrapText="1" shrinkToFit="1"/>
    </xf>
    <xf numFmtId="4" fontId="8" fillId="18" borderId="1" xfId="0" applyNumberFormat="1" applyFont="1" applyFill="1" applyBorder="1" applyAlignment="1">
      <alignment vertical="center" wrapText="1" shrinkToFit="1"/>
    </xf>
    <xf numFmtId="4" fontId="23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left"/>
    </xf>
    <xf numFmtId="4" fontId="23" fillId="0" borderId="1" xfId="0" applyNumberFormat="1" applyFont="1" applyBorder="1" applyAlignment="1">
      <alignment horizontal="left" wrapText="1"/>
    </xf>
    <xf numFmtId="166" fontId="8" fillId="0" borderId="1" xfId="0" applyNumberFormat="1" applyFont="1" applyBorder="1" applyAlignment="1">
      <alignment horizontal="right" vertical="center" wrapText="1" shrinkToFit="1"/>
    </xf>
    <xf numFmtId="166" fontId="23" fillId="0" borderId="1" xfId="0" applyNumberFormat="1" applyFont="1" applyBorder="1" applyAlignment="1">
      <alignment horizontal="right" vertical="center" wrapText="1" shrinkToFit="1"/>
    </xf>
    <xf numFmtId="4" fontId="5" fillId="40" borderId="1" xfId="0" applyNumberFormat="1" applyFont="1" applyFill="1" applyBorder="1" applyAlignment="1">
      <alignment horizontal="right" vertical="center" wrapText="1"/>
    </xf>
    <xf numFmtId="4" fontId="10" fillId="40" borderId="1" xfId="0" applyNumberFormat="1" applyFont="1" applyFill="1" applyBorder="1" applyAlignment="1">
      <alignment horizontal="right" vertical="center"/>
    </xf>
    <xf numFmtId="4" fontId="7" fillId="40" borderId="1" xfId="0" applyNumberFormat="1" applyFont="1" applyFill="1" applyBorder="1" applyAlignment="1">
      <alignment vertical="center" wrapText="1"/>
    </xf>
    <xf numFmtId="4" fontId="7" fillId="40" borderId="1" xfId="0" applyNumberFormat="1" applyFont="1" applyFill="1" applyBorder="1" applyAlignment="1">
      <alignment horizontal="right" vertical="center"/>
    </xf>
    <xf numFmtId="4" fontId="7" fillId="40" borderId="1" xfId="0" applyNumberFormat="1" applyFont="1" applyFill="1" applyBorder="1" applyAlignment="1">
      <alignment horizontal="right" vertical="center" wrapText="1"/>
    </xf>
    <xf numFmtId="4" fontId="7" fillId="41" borderId="1" xfId="0" applyNumberFormat="1" applyFont="1" applyFill="1" applyBorder="1" applyAlignment="1">
      <alignment vertical="center" wrapText="1"/>
    </xf>
    <xf numFmtId="4" fontId="7" fillId="41" borderId="1" xfId="0" applyNumberFormat="1" applyFont="1" applyFill="1" applyBorder="1" applyAlignment="1">
      <alignment horizontal="right" vertical="center"/>
    </xf>
    <xf numFmtId="4" fontId="7" fillId="41" borderId="1" xfId="0" applyNumberFormat="1" applyFont="1" applyFill="1" applyBorder="1" applyAlignment="1">
      <alignment horizontal="right" vertical="center" wrapText="1"/>
    </xf>
    <xf numFmtId="4" fontId="5" fillId="42" borderId="1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Alignment="1">
      <alignment horizontal="left" vertical="center" wrapText="1"/>
    </xf>
    <xf numFmtId="4" fontId="10" fillId="41" borderId="1" xfId="0" applyNumberFormat="1" applyFont="1" applyFill="1" applyBorder="1" applyAlignment="1">
      <alignment horizontal="right" vertical="center"/>
    </xf>
    <xf numFmtId="4" fontId="8" fillId="31" borderId="1" xfId="0" applyNumberFormat="1" applyFont="1" applyFill="1" applyBorder="1" applyAlignment="1">
      <alignment horizontal="center" vertical="center" wrapText="1" shrinkToFit="1"/>
    </xf>
    <xf numFmtId="4" fontId="5" fillId="40" borderId="1" xfId="0" applyNumberFormat="1" applyFont="1" applyFill="1" applyBorder="1" applyAlignment="1">
      <alignment vertical="center" wrapText="1"/>
    </xf>
    <xf numFmtId="4" fontId="5" fillId="43" borderId="1" xfId="0" applyNumberFormat="1" applyFont="1" applyFill="1" applyBorder="1" applyAlignment="1">
      <alignment vertical="center" wrapText="1"/>
    </xf>
    <xf numFmtId="4" fontId="5" fillId="43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left" wrapText="1"/>
    </xf>
    <xf numFmtId="0" fontId="5" fillId="0" borderId="2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left" vertical="center" wrapText="1" shrinkToFit="1"/>
    </xf>
    <xf numFmtId="0" fontId="5" fillId="16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horizontal="left" wrapText="1"/>
    </xf>
    <xf numFmtId="0" fontId="8" fillId="0" borderId="5" xfId="0" applyFont="1" applyBorder="1" applyAlignment="1">
      <alignment vertical="top" wrapText="1"/>
    </xf>
    <xf numFmtId="165" fontId="8" fillId="0" borderId="5" xfId="39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wrapText="1"/>
    </xf>
    <xf numFmtId="0" fontId="8" fillId="31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 wrapText="1"/>
    </xf>
    <xf numFmtId="165" fontId="5" fillId="16" borderId="5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wrapText="1"/>
    </xf>
    <xf numFmtId="0" fontId="18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vertical="top" wrapText="1"/>
    </xf>
    <xf numFmtId="49" fontId="8" fillId="0" borderId="5" xfId="0" applyNumberFormat="1" applyFont="1" applyBorder="1" applyAlignment="1">
      <alignment horizontal="left" vertical="center" wrapText="1"/>
    </xf>
    <xf numFmtId="0" fontId="5" fillId="16" borderId="5" xfId="0" applyFont="1" applyFill="1" applyBorder="1" applyAlignment="1">
      <alignment horizontal="left" vertical="center" wrapText="1" shrinkToFit="1"/>
    </xf>
    <xf numFmtId="0" fontId="20" fillId="0" borderId="5" xfId="0" applyFont="1" applyBorder="1" applyAlignment="1">
      <alignment horizontal="left" wrapText="1"/>
    </xf>
    <xf numFmtId="0" fontId="20" fillId="0" borderId="5" xfId="0" applyFont="1" applyBorder="1" applyAlignment="1">
      <alignment wrapText="1"/>
    </xf>
    <xf numFmtId="0" fontId="15" fillId="0" borderId="5" xfId="0" applyFont="1" applyBorder="1" applyAlignment="1">
      <alignment horizontal="left" vertical="top" wrapText="1"/>
    </xf>
    <xf numFmtId="0" fontId="15" fillId="0" borderId="5" xfId="0" applyFont="1" applyBorder="1" applyAlignment="1">
      <alignment wrapText="1"/>
    </xf>
    <xf numFmtId="0" fontId="24" fillId="0" borderId="5" xfId="38" applyFont="1" applyBorder="1" applyAlignment="1">
      <alignment horizontal="left" vertical="center" wrapText="1"/>
    </xf>
    <xf numFmtId="2" fontId="5" fillId="16" borderId="5" xfId="0" applyNumberFormat="1" applyFont="1" applyFill="1" applyBorder="1" applyAlignment="1">
      <alignment vertical="center" wrapText="1"/>
    </xf>
    <xf numFmtId="2" fontId="8" fillId="0" borderId="5" xfId="0" applyNumberFormat="1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 shrinkToFit="1"/>
    </xf>
    <xf numFmtId="0" fontId="13" fillId="18" borderId="5" xfId="0" applyFont="1" applyFill="1" applyBorder="1" applyAlignment="1">
      <alignment horizontal="left" vertical="center" wrapText="1"/>
    </xf>
    <xf numFmtId="2" fontId="13" fillId="0" borderId="5" xfId="0" applyNumberFormat="1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center" wrapText="1"/>
    </xf>
    <xf numFmtId="0" fontId="5" fillId="32" borderId="5" xfId="0" applyFont="1" applyFill="1" applyBorder="1" applyAlignment="1">
      <alignment vertical="center" wrapText="1"/>
    </xf>
    <xf numFmtId="0" fontId="23" fillId="0" borderId="5" xfId="0" applyFont="1" applyBorder="1" applyAlignment="1">
      <alignment wrapText="1"/>
    </xf>
    <xf numFmtId="0" fontId="5" fillId="43" borderId="5" xfId="0" applyFont="1" applyFill="1" applyBorder="1" applyAlignment="1">
      <alignment vertical="center" wrapText="1"/>
    </xf>
    <xf numFmtId="4" fontId="5" fillId="0" borderId="5" xfId="0" applyNumberFormat="1" applyFont="1" applyBorder="1" applyAlignment="1">
      <alignment vertical="center" wrapText="1"/>
    </xf>
    <xf numFmtId="0" fontId="5" fillId="19" borderId="5" xfId="0" applyFont="1" applyFill="1" applyBorder="1" applyAlignment="1">
      <alignment vertical="center" wrapText="1"/>
    </xf>
    <xf numFmtId="0" fontId="5" fillId="37" borderId="5" xfId="0" applyFont="1" applyFill="1" applyBorder="1" applyAlignment="1">
      <alignment vertical="center" wrapText="1"/>
    </xf>
    <xf numFmtId="0" fontId="5" fillId="38" borderId="5" xfId="0" applyFont="1" applyFill="1" applyBorder="1" applyAlignment="1">
      <alignment vertical="center" wrapText="1"/>
    </xf>
    <xf numFmtId="0" fontId="5" fillId="39" borderId="5" xfId="0" applyFont="1" applyFill="1" applyBorder="1" applyAlignment="1">
      <alignment vertical="center" wrapText="1"/>
    </xf>
    <xf numFmtId="165" fontId="8" fillId="0" borderId="5" xfId="0" applyNumberFormat="1" applyFont="1" applyBorder="1" applyAlignment="1">
      <alignment horizontal="left" vertical="center" wrapText="1"/>
    </xf>
    <xf numFmtId="165" fontId="16" fillId="0" borderId="5" xfId="0" applyNumberFormat="1" applyFont="1" applyBorder="1" applyAlignment="1">
      <alignment horizontal="left" vertical="center" wrapText="1"/>
    </xf>
    <xf numFmtId="165" fontId="8" fillId="31" borderId="5" xfId="0" applyNumberFormat="1" applyFont="1" applyFill="1" applyBorder="1" applyAlignment="1">
      <alignment horizontal="left" vertical="center" wrapText="1" shrinkToFit="1"/>
    </xf>
    <xf numFmtId="165" fontId="8" fillId="18" borderId="5" xfId="0" applyNumberFormat="1" applyFont="1" applyFill="1" applyBorder="1" applyAlignment="1">
      <alignment horizontal="left" wrapText="1" shrinkToFit="1"/>
    </xf>
    <xf numFmtId="0" fontId="8" fillId="0" borderId="5" xfId="0" applyFont="1" applyBorder="1" applyAlignment="1">
      <alignment vertical="center" wrapText="1"/>
    </xf>
    <xf numFmtId="0" fontId="5" fillId="33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" fontId="8" fillId="34" borderId="5" xfId="0" applyNumberFormat="1" applyFont="1" applyFill="1" applyBorder="1" applyAlignment="1">
      <alignment vertical="center" wrapText="1" shrinkToFit="1"/>
    </xf>
    <xf numFmtId="0" fontId="5" fillId="40" borderId="5" xfId="0" applyFont="1" applyFill="1" applyBorder="1" applyAlignment="1">
      <alignment vertical="center" wrapText="1"/>
    </xf>
    <xf numFmtId="0" fontId="7" fillId="40" borderId="5" xfId="0" applyFont="1" applyFill="1" applyBorder="1" applyAlignment="1">
      <alignment vertical="center" wrapText="1"/>
    </xf>
    <xf numFmtId="4" fontId="7" fillId="40" borderId="5" xfId="0" applyNumberFormat="1" applyFont="1" applyFill="1" applyBorder="1" applyAlignment="1">
      <alignment vertical="center" wrapText="1"/>
    </xf>
    <xf numFmtId="4" fontId="10" fillId="41" borderId="5" xfId="0" applyNumberFormat="1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8" fillId="31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17" fillId="18" borderId="1" xfId="0" applyNumberFormat="1" applyFont="1" applyFill="1" applyBorder="1" applyAlignment="1">
      <alignment horizontal="center" vertical="center"/>
    </xf>
    <xf numFmtId="4" fontId="17" fillId="18" borderId="1" xfId="0" applyNumberFormat="1" applyFont="1" applyFill="1" applyBorder="1" applyAlignment="1">
      <alignment horizontal="center" vertical="center" wrapText="1"/>
    </xf>
    <xf numFmtId="4" fontId="5" fillId="32" borderId="1" xfId="0" applyNumberFormat="1" applyFont="1" applyFill="1" applyBorder="1" applyAlignment="1">
      <alignment horizontal="center" vertical="center" wrapText="1"/>
    </xf>
    <xf numFmtId="4" fontId="8" fillId="18" borderId="1" xfId="0" applyNumberFormat="1" applyFont="1" applyFill="1" applyBorder="1" applyAlignment="1">
      <alignment horizontal="center" vertical="center" wrapText="1"/>
    </xf>
    <xf numFmtId="4" fontId="8" fillId="31" borderId="1" xfId="0" applyNumberFormat="1" applyFont="1" applyFill="1" applyBorder="1" applyAlignment="1">
      <alignment horizontal="center" vertical="center" wrapText="1"/>
    </xf>
    <xf numFmtId="4" fontId="8" fillId="0" borderId="1" xfId="40" applyNumberFormat="1" applyFont="1" applyFill="1" applyBorder="1" applyAlignment="1">
      <alignment horizontal="center" vertical="center" wrapText="1"/>
    </xf>
    <xf numFmtId="4" fontId="5" fillId="31" borderId="1" xfId="0" applyNumberFormat="1" applyFont="1" applyFill="1" applyBorder="1" applyAlignment="1">
      <alignment horizontal="center" vertical="center" wrapText="1"/>
    </xf>
    <xf numFmtId="4" fontId="8" fillId="0" borderId="1" xfId="40" applyNumberFormat="1" applyFont="1" applyFill="1" applyBorder="1" applyAlignment="1">
      <alignment horizontal="center" vertical="center"/>
    </xf>
    <xf numFmtId="4" fontId="24" fillId="0" borderId="1" xfId="40" applyNumberFormat="1" applyFont="1" applyFill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5" fillId="43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wrapText="1"/>
    </xf>
    <xf numFmtId="4" fontId="8" fillId="20" borderId="1" xfId="0" applyNumberFormat="1" applyFont="1" applyFill="1" applyBorder="1" applyAlignment="1">
      <alignment horizontal="center" vertical="center" wrapText="1"/>
    </xf>
    <xf numFmtId="4" fontId="5" fillId="38" borderId="1" xfId="0" applyNumberFormat="1" applyFont="1" applyFill="1" applyBorder="1" applyAlignment="1">
      <alignment horizontal="center" vertical="center" wrapText="1"/>
    </xf>
    <xf numFmtId="4" fontId="5" fillId="39" borderId="1" xfId="0" applyNumberFormat="1" applyFont="1" applyFill="1" applyBorder="1" applyAlignment="1">
      <alignment horizontal="center" vertical="center" wrapText="1"/>
    </xf>
    <xf numFmtId="4" fontId="23" fillId="18" borderId="1" xfId="0" applyNumberFormat="1" applyFont="1" applyFill="1" applyBorder="1" applyAlignment="1">
      <alignment horizontal="center" vertical="center" wrapText="1"/>
    </xf>
    <xf numFmtId="4" fontId="5" fillId="33" borderId="1" xfId="0" applyNumberFormat="1" applyFont="1" applyFill="1" applyBorder="1" applyAlignment="1">
      <alignment horizontal="center" vertical="center" wrapText="1"/>
    </xf>
    <xf numFmtId="4" fontId="5" fillId="35" borderId="1" xfId="0" applyNumberFormat="1" applyFont="1" applyFill="1" applyBorder="1" applyAlignment="1">
      <alignment horizontal="center" vertical="center" wrapText="1"/>
    </xf>
    <xf numFmtId="4" fontId="5" fillId="40" borderId="1" xfId="0" applyNumberFormat="1" applyFont="1" applyFill="1" applyBorder="1" applyAlignment="1">
      <alignment horizontal="center" vertical="center" wrapText="1"/>
    </xf>
    <xf numFmtId="4" fontId="8" fillId="34" borderId="1" xfId="0" applyNumberFormat="1" applyFont="1" applyFill="1" applyBorder="1" applyAlignment="1">
      <alignment horizontal="center" vertical="center" wrapText="1"/>
    </xf>
    <xf numFmtId="4" fontId="8" fillId="40" borderId="1" xfId="0" applyNumberFormat="1" applyFont="1" applyFill="1" applyBorder="1" applyAlignment="1">
      <alignment horizontal="center" vertical="center" wrapText="1"/>
    </xf>
    <xf numFmtId="4" fontId="25" fillId="40" borderId="1" xfId="0" applyNumberFormat="1" applyFont="1" applyFill="1" applyBorder="1" applyAlignment="1">
      <alignment horizontal="center" vertical="center" wrapText="1"/>
    </xf>
    <xf numFmtId="4" fontId="7" fillId="40" borderId="1" xfId="0" applyNumberFormat="1" applyFont="1" applyFill="1" applyBorder="1" applyAlignment="1">
      <alignment horizontal="center" vertical="center" wrapText="1"/>
    </xf>
    <xf numFmtId="4" fontId="7" fillId="40" borderId="1" xfId="0" applyNumberFormat="1" applyFont="1" applyFill="1" applyBorder="1" applyAlignment="1">
      <alignment horizontal="center" vertical="center"/>
    </xf>
    <xf numFmtId="4" fontId="10" fillId="41" borderId="1" xfId="0" applyNumberFormat="1" applyFont="1" applyFill="1" applyBorder="1" applyAlignment="1">
      <alignment horizontal="center" vertical="center" wrapText="1"/>
    </xf>
    <xf numFmtId="4" fontId="7" fillId="41" borderId="1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44" borderId="5" xfId="0" applyFont="1" applyFill="1" applyBorder="1" applyAlignment="1">
      <alignment vertical="center" wrapText="1"/>
    </xf>
    <xf numFmtId="4" fontId="5" fillId="44" borderId="1" xfId="0" applyNumberFormat="1" applyFont="1" applyFill="1" applyBorder="1" applyAlignment="1">
      <alignment horizontal="center" vertical="center" wrapText="1"/>
    </xf>
    <xf numFmtId="4" fontId="5" fillId="44" borderId="1" xfId="0" applyNumberFormat="1" applyFont="1" applyFill="1" applyBorder="1" applyAlignment="1">
      <alignment horizontal="right" vertical="center"/>
    </xf>
    <xf numFmtId="4" fontId="5" fillId="44" borderId="1" xfId="0" applyNumberFormat="1" applyFont="1" applyFill="1" applyBorder="1" applyAlignment="1">
      <alignment horizontal="right" vertical="center" wrapText="1"/>
    </xf>
    <xf numFmtId="4" fontId="5" fillId="44" borderId="1" xfId="0" applyNumberFormat="1" applyFont="1" applyFill="1" applyBorder="1" applyAlignment="1">
      <alignment horizontal="right" vertical="center" wrapText="1" shrinkToFit="1"/>
    </xf>
    <xf numFmtId="0" fontId="5" fillId="45" borderId="5" xfId="0" applyFont="1" applyFill="1" applyBorder="1" applyAlignment="1">
      <alignment vertical="center" wrapText="1"/>
    </xf>
    <xf numFmtId="4" fontId="5" fillId="45" borderId="1" xfId="0" applyNumberFormat="1" applyFont="1" applyFill="1" applyBorder="1" applyAlignment="1">
      <alignment horizontal="right" vertical="center" wrapText="1"/>
    </xf>
    <xf numFmtId="0" fontId="8" fillId="45" borderId="5" xfId="0" applyFont="1" applyFill="1" applyBorder="1" applyAlignment="1">
      <alignment vertical="center" wrapText="1"/>
    </xf>
    <xf numFmtId="4" fontId="7" fillId="45" borderId="1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 shrinkToFit="1"/>
    </xf>
    <xf numFmtId="0" fontId="8" fillId="46" borderId="5" xfId="0" applyFont="1" applyFill="1" applyBorder="1" applyAlignment="1">
      <alignment vertical="center" wrapText="1"/>
    </xf>
    <xf numFmtId="4" fontId="5" fillId="46" borderId="1" xfId="0" applyNumberFormat="1" applyFont="1" applyFill="1" applyBorder="1" applyAlignment="1">
      <alignment horizontal="right" vertical="center" wrapText="1"/>
    </xf>
    <xf numFmtId="4" fontId="5" fillId="46" borderId="1" xfId="0" applyNumberFormat="1" applyFont="1" applyFill="1" applyBorder="1" applyAlignment="1">
      <alignment horizontal="center" vertical="center" wrapText="1"/>
    </xf>
    <xf numFmtId="4" fontId="8" fillId="46" borderId="1" xfId="0" applyNumberFormat="1" applyFont="1" applyFill="1" applyBorder="1" applyAlignment="1">
      <alignment horizontal="center" vertical="center" wrapText="1"/>
    </xf>
    <xf numFmtId="0" fontId="8" fillId="47" borderId="5" xfId="0" applyFont="1" applyFill="1" applyBorder="1" applyAlignment="1">
      <alignment vertical="center" wrapText="1"/>
    </xf>
    <xf numFmtId="4" fontId="8" fillId="47" borderId="1" xfId="0" applyNumberFormat="1" applyFont="1" applyFill="1" applyBorder="1" applyAlignment="1">
      <alignment horizontal="right" vertical="center" wrapText="1"/>
    </xf>
    <xf numFmtId="4" fontId="7" fillId="47" borderId="1" xfId="0" applyNumberFormat="1" applyFont="1" applyFill="1" applyBorder="1" applyAlignment="1">
      <alignment horizontal="center" vertical="center" wrapText="1"/>
    </xf>
    <xf numFmtId="4" fontId="8" fillId="47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center" wrapText="1"/>
    </xf>
    <xf numFmtId="0" fontId="8" fillId="18" borderId="5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44" borderId="11" xfId="0" applyNumberFormat="1" applyFont="1" applyFill="1" applyBorder="1" applyAlignment="1">
      <alignment horizontal="center" vertical="center" wrapText="1"/>
    </xf>
    <xf numFmtId="49" fontId="5" fillId="45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31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43" borderId="11" xfId="0" applyNumberFormat="1" applyFont="1" applyFill="1" applyBorder="1" applyAlignment="1">
      <alignment horizontal="center" vertical="center" wrapText="1"/>
    </xf>
    <xf numFmtId="49" fontId="5" fillId="36" borderId="11" xfId="0" applyNumberFormat="1" applyFont="1" applyFill="1" applyBorder="1" applyAlignment="1">
      <alignment horizontal="center" vertical="center" wrapText="1"/>
    </xf>
    <xf numFmtId="49" fontId="5" fillId="37" borderId="11" xfId="0" applyNumberFormat="1" applyFont="1" applyFill="1" applyBorder="1" applyAlignment="1">
      <alignment horizontal="center" vertical="center" wrapText="1"/>
    </xf>
    <xf numFmtId="49" fontId="5" fillId="38" borderId="11" xfId="0" applyNumberFormat="1" applyFont="1" applyFill="1" applyBorder="1" applyAlignment="1">
      <alignment horizontal="center" vertical="center" wrapText="1"/>
    </xf>
    <xf numFmtId="49" fontId="5" fillId="39" borderId="11" xfId="0" applyNumberFormat="1" applyFont="1" applyFill="1" applyBorder="1" applyAlignment="1">
      <alignment horizontal="center" vertical="center" wrapText="1"/>
    </xf>
    <xf numFmtId="49" fontId="25" fillId="18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9" fontId="5" fillId="40" borderId="11" xfId="0" applyNumberFormat="1" applyFont="1" applyFill="1" applyBorder="1" applyAlignment="1">
      <alignment horizontal="center" vertical="center" wrapText="1"/>
    </xf>
    <xf numFmtId="49" fontId="10" fillId="40" borderId="11" xfId="0" applyNumberFormat="1" applyFont="1" applyFill="1" applyBorder="1" applyAlignment="1">
      <alignment horizontal="center" vertical="center" wrapText="1"/>
    </xf>
    <xf numFmtId="49" fontId="10" fillId="41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4" fontId="8" fillId="0" borderId="14" xfId="0" applyNumberFormat="1" applyFon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left" vertical="center" wrapText="1"/>
    </xf>
    <xf numFmtId="4" fontId="8" fillId="0" borderId="14" xfId="0" applyNumberFormat="1" applyFont="1" applyBorder="1" applyAlignment="1">
      <alignment horizontal="lef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4" fontId="5" fillId="44" borderId="6" xfId="0" applyNumberFormat="1" applyFont="1" applyFill="1" applyBorder="1" applyAlignment="1">
      <alignment horizontal="right" vertical="center" wrapText="1"/>
    </xf>
    <xf numFmtId="4" fontId="5" fillId="45" borderId="6" xfId="0" applyNumberFormat="1" applyFont="1" applyFill="1" applyBorder="1" applyAlignment="1">
      <alignment horizontal="right" vertical="center" wrapText="1"/>
    </xf>
    <xf numFmtId="4" fontId="5" fillId="32" borderId="6" xfId="0" applyNumberFormat="1" applyFont="1" applyFill="1" applyBorder="1" applyAlignment="1">
      <alignment horizontal="center" vertical="center" wrapText="1"/>
    </xf>
    <xf numFmtId="4" fontId="8" fillId="31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17" fillId="18" borderId="6" xfId="0" applyNumberFormat="1" applyFont="1" applyFill="1" applyBorder="1" applyAlignment="1">
      <alignment horizontal="center" vertical="center"/>
    </xf>
    <xf numFmtId="4" fontId="17" fillId="0" borderId="6" xfId="0" applyNumberFormat="1" applyFont="1" applyBorder="1" applyAlignment="1">
      <alignment horizontal="center" vertical="center" wrapText="1"/>
    </xf>
    <xf numFmtId="4" fontId="17" fillId="18" borderId="6" xfId="0" applyNumberFormat="1" applyFont="1" applyFill="1" applyBorder="1" applyAlignment="1">
      <alignment horizontal="center" vertical="center" wrapText="1"/>
    </xf>
    <xf numFmtId="4" fontId="8" fillId="18" borderId="6" xfId="0" applyNumberFormat="1" applyFont="1" applyFill="1" applyBorder="1" applyAlignment="1">
      <alignment horizontal="center" vertical="center" wrapText="1"/>
    </xf>
    <xf numFmtId="0" fontId="8" fillId="18" borderId="5" xfId="0" applyFont="1" applyFill="1" applyBorder="1" applyAlignment="1">
      <alignment horizontal="left" vertical="center" wrapText="1" shrinkToFit="1"/>
    </xf>
    <xf numFmtId="4" fontId="5" fillId="31" borderId="6" xfId="0" applyNumberFormat="1" applyFont="1" applyFill="1" applyBorder="1" applyAlignment="1">
      <alignment horizontal="center" vertical="center" wrapText="1"/>
    </xf>
    <xf numFmtId="4" fontId="5" fillId="43" borderId="6" xfId="0" applyNumberFormat="1" applyFont="1" applyFill="1" applyBorder="1" applyAlignment="1">
      <alignment horizontal="center" vertical="center" wrapText="1"/>
    </xf>
    <xf numFmtId="4" fontId="8" fillId="20" borderId="6" xfId="0" applyNumberFormat="1" applyFont="1" applyFill="1" applyBorder="1" applyAlignment="1">
      <alignment horizontal="center" vertical="center" wrapText="1"/>
    </xf>
    <xf numFmtId="4" fontId="5" fillId="37" borderId="6" xfId="0" applyNumberFormat="1" applyFont="1" applyFill="1" applyBorder="1" applyAlignment="1">
      <alignment horizontal="center" vertical="center" wrapText="1"/>
    </xf>
    <xf numFmtId="4" fontId="5" fillId="38" borderId="6" xfId="0" applyNumberFormat="1" applyFont="1" applyFill="1" applyBorder="1" applyAlignment="1">
      <alignment horizontal="center" vertical="center" wrapText="1"/>
    </xf>
    <xf numFmtId="4" fontId="5" fillId="39" borderId="6" xfId="0" applyNumberFormat="1" applyFont="1" applyFill="1" applyBorder="1" applyAlignment="1">
      <alignment horizontal="center" vertical="center" wrapText="1"/>
    </xf>
    <xf numFmtId="4" fontId="8" fillId="31" borderId="6" xfId="0" applyNumberFormat="1" applyFont="1" applyFill="1" applyBorder="1" applyAlignment="1">
      <alignment horizontal="center" vertical="center" wrapText="1"/>
    </xf>
    <xf numFmtId="4" fontId="23" fillId="18" borderId="6" xfId="0" applyNumberFormat="1" applyFont="1" applyFill="1" applyBorder="1" applyAlignment="1">
      <alignment horizontal="center" vertical="center" wrapText="1"/>
    </xf>
    <xf numFmtId="4" fontId="5" fillId="33" borderId="6" xfId="0" applyNumberFormat="1" applyFont="1" applyFill="1" applyBorder="1" applyAlignment="1">
      <alignment horizontal="center" vertical="center" wrapText="1"/>
    </xf>
    <xf numFmtId="4" fontId="5" fillId="35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8" fillId="47" borderId="6" xfId="0" applyNumberFormat="1" applyFont="1" applyFill="1" applyBorder="1" applyAlignment="1">
      <alignment horizontal="center" vertical="center" wrapText="1"/>
    </xf>
    <xf numFmtId="4" fontId="8" fillId="46" borderId="6" xfId="0" applyNumberFormat="1" applyFont="1" applyFill="1" applyBorder="1" applyAlignment="1">
      <alignment horizontal="center" vertical="center" wrapText="1"/>
    </xf>
    <xf numFmtId="4" fontId="8" fillId="34" borderId="6" xfId="0" applyNumberFormat="1" applyFont="1" applyFill="1" applyBorder="1" applyAlignment="1">
      <alignment horizontal="center" vertical="center" wrapText="1"/>
    </xf>
    <xf numFmtId="4" fontId="8" fillId="40" borderId="6" xfId="0" applyNumberFormat="1" applyFont="1" applyFill="1" applyBorder="1" applyAlignment="1">
      <alignment horizontal="center" vertical="center" wrapText="1"/>
    </xf>
    <xf numFmtId="4" fontId="7" fillId="40" borderId="6" xfId="0" applyNumberFormat="1" applyFont="1" applyFill="1" applyBorder="1" applyAlignment="1">
      <alignment horizontal="center" vertical="center" wrapText="1"/>
    </xf>
    <xf numFmtId="4" fontId="7" fillId="41" borderId="6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9" fontId="5" fillId="41" borderId="3" xfId="0" applyNumberFormat="1" applyFont="1" applyFill="1" applyBorder="1" applyAlignment="1">
      <alignment horizontal="center" vertical="center" wrapText="1"/>
    </xf>
    <xf numFmtId="4" fontId="5" fillId="41" borderId="3" xfId="0" applyNumberFormat="1" applyFont="1" applyFill="1" applyBorder="1" applyAlignment="1">
      <alignment horizontal="left" vertical="center" wrapText="1"/>
    </xf>
    <xf numFmtId="4" fontId="5" fillId="41" borderId="4" xfId="0" applyNumberFormat="1" applyFont="1" applyFill="1" applyBorder="1" applyAlignment="1">
      <alignment horizontal="left" vertical="center" wrapText="1"/>
    </xf>
    <xf numFmtId="0" fontId="5" fillId="48" borderId="5" xfId="0" applyFont="1" applyFill="1" applyBorder="1" applyAlignment="1">
      <alignment vertical="center" wrapText="1"/>
    </xf>
    <xf numFmtId="4" fontId="5" fillId="48" borderId="1" xfId="0" applyNumberFormat="1" applyFont="1" applyFill="1" applyBorder="1" applyAlignment="1">
      <alignment vertical="center" wrapText="1"/>
    </xf>
    <xf numFmtId="4" fontId="5" fillId="48" borderId="1" xfId="0" applyNumberFormat="1" applyFont="1" applyFill="1" applyBorder="1" applyAlignment="1">
      <alignment horizontal="right" vertical="center"/>
    </xf>
    <xf numFmtId="4" fontId="5" fillId="48" borderId="1" xfId="0" applyNumberFormat="1" applyFont="1" applyFill="1" applyBorder="1" applyAlignment="1">
      <alignment horizontal="right" vertical="center" wrapText="1"/>
    </xf>
    <xf numFmtId="4" fontId="5" fillId="48" borderId="1" xfId="0" applyNumberFormat="1" applyFont="1" applyFill="1" applyBorder="1" applyAlignment="1">
      <alignment horizontal="center" vertical="center" wrapText="1"/>
    </xf>
    <xf numFmtId="4" fontId="5" fillId="48" borderId="6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horizontal="center"/>
    </xf>
    <xf numFmtId="0" fontId="8" fillId="0" borderId="1" xfId="39" applyFont="1" applyBorder="1" applyAlignment="1">
      <alignment horizontal="left" vertical="top" wrapText="1"/>
    </xf>
    <xf numFmtId="4" fontId="5" fillId="31" borderId="1" xfId="0" applyNumberFormat="1" applyFont="1" applyFill="1" applyBorder="1" applyAlignment="1">
      <alignment vertical="center" wrapText="1"/>
    </xf>
    <xf numFmtId="4" fontId="8" fillId="31" borderId="0" xfId="0" applyNumberFormat="1" applyFont="1" applyFill="1" applyAlignment="1">
      <alignment horizontal="left" vertical="center" wrapText="1"/>
    </xf>
    <xf numFmtId="0" fontId="8" fillId="31" borderId="0" xfId="0" applyFont="1" applyFill="1" applyAlignment="1">
      <alignment horizontal="left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4" fontId="24" fillId="31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/>
    </xf>
    <xf numFmtId="4" fontId="27" fillId="16" borderId="1" xfId="0" applyNumberFormat="1" applyFont="1" applyFill="1" applyBorder="1" applyAlignment="1">
      <alignment horizontal="right" vertical="center" wrapText="1"/>
    </xf>
    <xf numFmtId="4" fontId="27" fillId="32" borderId="1" xfId="0" applyNumberFormat="1" applyFont="1" applyFill="1" applyBorder="1" applyAlignment="1">
      <alignment horizontal="center" vertical="center" wrapText="1"/>
    </xf>
    <xf numFmtId="4" fontId="27" fillId="42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31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0" fontId="8" fillId="0" borderId="5" xfId="38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wrapText="1"/>
    </xf>
    <xf numFmtId="49" fontId="29" fillId="31" borderId="11" xfId="0" applyNumberFormat="1" applyFont="1" applyFill="1" applyBorder="1" applyAlignment="1">
      <alignment horizontal="center" vertical="center" wrapText="1"/>
    </xf>
    <xf numFmtId="165" fontId="28" fillId="0" borderId="5" xfId="39" applyNumberFormat="1" applyFont="1" applyBorder="1" applyAlignment="1">
      <alignment horizontal="left" vertical="center" wrapText="1"/>
    </xf>
    <xf numFmtId="0" fontId="28" fillId="31" borderId="5" xfId="0" applyFont="1" applyFill="1" applyBorder="1" applyAlignment="1">
      <alignment horizontal="left" vertical="center" wrapText="1"/>
    </xf>
    <xf numFmtId="4" fontId="28" fillId="31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center" wrapText="1"/>
    </xf>
    <xf numFmtId="4" fontId="30" fillId="0" borderId="0" xfId="0" applyNumberFormat="1" applyFont="1" applyAlignment="1">
      <alignment horizontal="left" vertical="center" wrapText="1"/>
    </xf>
    <xf numFmtId="4" fontId="5" fillId="32" borderId="17" xfId="0" applyNumberFormat="1" applyFont="1" applyFill="1" applyBorder="1" applyAlignment="1">
      <alignment horizontal="center" vertical="center" wrapText="1"/>
    </xf>
    <xf numFmtId="49" fontId="5" fillId="31" borderId="1" xfId="0" applyNumberFormat="1" applyFont="1" applyFill="1" applyBorder="1" applyAlignment="1">
      <alignment horizontal="center" vertical="center" wrapText="1"/>
    </xf>
    <xf numFmtId="4" fontId="31" fillId="31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Border="1" applyAlignment="1">
      <alignment horizontal="center" vertical="center" wrapText="1"/>
    </xf>
    <xf numFmtId="4" fontId="32" fillId="31" borderId="1" xfId="0" applyNumberFormat="1" applyFont="1" applyFill="1" applyBorder="1" applyAlignment="1">
      <alignment horizontal="center" vertical="center" wrapText="1"/>
    </xf>
    <xf numFmtId="49" fontId="33" fillId="31" borderId="11" xfId="0" applyNumberFormat="1" applyFont="1" applyFill="1" applyBorder="1" applyAlignment="1">
      <alignment horizontal="center" vertical="center" wrapText="1"/>
    </xf>
    <xf numFmtId="49" fontId="33" fillId="0" borderId="21" xfId="0" applyNumberFormat="1" applyFont="1" applyBorder="1" applyAlignment="1">
      <alignment horizontal="center" vertical="center"/>
    </xf>
    <xf numFmtId="49" fontId="33" fillId="31" borderId="1" xfId="0" applyNumberFormat="1" applyFont="1" applyFill="1" applyBorder="1" applyAlignment="1">
      <alignment horizontal="center" vertical="center" wrapText="1"/>
    </xf>
    <xf numFmtId="4" fontId="31" fillId="31" borderId="1" xfId="0" applyNumberFormat="1" applyFont="1" applyFill="1" applyBorder="1" applyAlignment="1">
      <alignment horizontal="center" vertical="center"/>
    </xf>
    <xf numFmtId="49" fontId="8" fillId="0" borderId="5" xfId="0" applyNumberFormat="1" applyFont="1" applyBorder="1" applyAlignment="1">
      <alignment vertical="center" wrapText="1"/>
    </xf>
    <xf numFmtId="4" fontId="5" fillId="45" borderId="1" xfId="0" applyNumberFormat="1" applyFont="1" applyFill="1" applyBorder="1" applyAlignment="1">
      <alignment horizontal="center" vertical="center" wrapText="1"/>
    </xf>
    <xf numFmtId="0" fontId="0" fillId="45" borderId="1" xfId="0" applyFill="1" applyBorder="1" applyAlignment="1">
      <alignment horizontal="center" vertical="center" wrapText="1"/>
    </xf>
    <xf numFmtId="49" fontId="8" fillId="31" borderId="1" xfId="0" applyNumberFormat="1" applyFont="1" applyFill="1" applyBorder="1" applyAlignment="1">
      <alignment horizontal="left" vertical="top" wrapText="1"/>
    </xf>
    <xf numFmtId="49" fontId="34" fillId="0" borderId="1" xfId="0" applyNumberFormat="1" applyFont="1" applyBorder="1" applyAlignment="1">
      <alignment horizontal="center" vertical="center" wrapText="1"/>
    </xf>
  </cellXfs>
  <cellStyles count="41">
    <cellStyle name="20% - Акцент1" xfId="1"/>
    <cellStyle name="20% - Акцент1_крайний вариант" xfId="2"/>
    <cellStyle name="20% - Акцент2" xfId="3"/>
    <cellStyle name="20% - Акцент2_крайний вариант" xfId="4"/>
    <cellStyle name="20% - Акцент3" xfId="5"/>
    <cellStyle name="20% - Акцент3_крайний вариант" xfId="6"/>
    <cellStyle name="20% - Акцент4" xfId="7"/>
    <cellStyle name="20% - Акцент4_крайний вариант" xfId="8"/>
    <cellStyle name="20% - Акцент5" xfId="9"/>
    <cellStyle name="20% - Акцент5_крайний вариант" xfId="10"/>
    <cellStyle name="20% - Акцент6" xfId="11"/>
    <cellStyle name="20% - Акцент6_крайний вариант" xfId="12"/>
    <cellStyle name="40% - Акцент1" xfId="13"/>
    <cellStyle name="40% - Акцент1_крайний вариант" xfId="14"/>
    <cellStyle name="40% - Акцент2" xfId="15"/>
    <cellStyle name="40% - Акцент2_крайний вариант" xfId="16"/>
    <cellStyle name="40% - Акцент3" xfId="17"/>
    <cellStyle name="40% - Акцент3_крайний вариант" xfId="18"/>
    <cellStyle name="40% - Акцент4" xfId="19"/>
    <cellStyle name="40% - Акцент4_крайний вариант" xfId="20"/>
    <cellStyle name="40% - Акцент5" xfId="21"/>
    <cellStyle name="40% - Акцент5_крайний вариант" xfId="22"/>
    <cellStyle name="40% - Акцент6" xfId="23"/>
    <cellStyle name="40% - Акцент6_крайний вариант" xfId="24"/>
    <cellStyle name="60% - Акцент1" xfId="25"/>
    <cellStyle name="60% - Акцент1_крайний вариант" xfId="26"/>
    <cellStyle name="60% - Акцент2" xfId="27"/>
    <cellStyle name="60% - Акцент2_крайний вариант" xfId="28"/>
    <cellStyle name="60% - Акцент3" xfId="29"/>
    <cellStyle name="60% - Акцент3_крайний вариант" xfId="30"/>
    <cellStyle name="60% - Акцент4" xfId="31"/>
    <cellStyle name="60% - Акцент4_крайний вариант" xfId="32"/>
    <cellStyle name="60% - Акцент5" xfId="33"/>
    <cellStyle name="60% - Акцент5_крайний вариант" xfId="34"/>
    <cellStyle name="60% - Акцент6" xfId="35"/>
    <cellStyle name="60% - Акцент6_крайний вариант" xfId="36"/>
    <cellStyle name="Обычный" xfId="0" builtinId="0"/>
    <cellStyle name="Обычный 2 2" xfId="37"/>
    <cellStyle name="Обычный 3" xfId="38"/>
    <cellStyle name="Обычный_Лист1" xfId="39"/>
    <cellStyle name="Финансовый" xfId="40" builtinId="3"/>
  </cellStyles>
  <dxfs count="1">
    <dxf>
      <font>
        <b/>
        <sz val="12"/>
        <name val="Times New Roman"/>
      </font>
      <numFmt numFmtId="30" formatCode="@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00FF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26.xml"/><Relationship Id="rId117" Type="http://schemas.openxmlformats.org/officeDocument/2006/relationships/revisionLog" Target="revisionLog114.xml"/><Relationship Id="rId21" Type="http://schemas.openxmlformats.org/officeDocument/2006/relationships/revisionLog" Target="revisionLog21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63" Type="http://schemas.openxmlformats.org/officeDocument/2006/relationships/revisionLog" Target="revisionLog63.xml"/><Relationship Id="rId68" Type="http://schemas.openxmlformats.org/officeDocument/2006/relationships/revisionLog" Target="revisionLog68.xml"/><Relationship Id="rId84" Type="http://schemas.openxmlformats.org/officeDocument/2006/relationships/revisionLog" Target="revisionLog84.xml"/><Relationship Id="rId89" Type="http://schemas.openxmlformats.org/officeDocument/2006/relationships/revisionLog" Target="revisionLog89.xml"/><Relationship Id="rId112" Type="http://schemas.openxmlformats.org/officeDocument/2006/relationships/revisionLog" Target="revisionLog109.xml"/><Relationship Id="rId16" Type="http://schemas.openxmlformats.org/officeDocument/2006/relationships/revisionLog" Target="revisionLog16.xml"/><Relationship Id="rId107" Type="http://schemas.openxmlformats.org/officeDocument/2006/relationships/revisionLog" Target="revisionLog1.xml"/><Relationship Id="rId11" Type="http://schemas.openxmlformats.org/officeDocument/2006/relationships/revisionLog" Target="revisionLog11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53" Type="http://schemas.openxmlformats.org/officeDocument/2006/relationships/revisionLog" Target="revisionLog53.xml"/><Relationship Id="rId58" Type="http://schemas.openxmlformats.org/officeDocument/2006/relationships/revisionLog" Target="revisionLog58.xml"/><Relationship Id="rId74" Type="http://schemas.openxmlformats.org/officeDocument/2006/relationships/revisionLog" Target="revisionLog74.xml"/><Relationship Id="rId79" Type="http://schemas.openxmlformats.org/officeDocument/2006/relationships/revisionLog" Target="revisionLog79.xml"/><Relationship Id="rId102" Type="http://schemas.openxmlformats.org/officeDocument/2006/relationships/revisionLog" Target="revisionLog102.xml"/><Relationship Id="rId123" Type="http://schemas.openxmlformats.org/officeDocument/2006/relationships/revisionLog" Target="revisionLog120.xml"/><Relationship Id="rId128" Type="http://schemas.openxmlformats.org/officeDocument/2006/relationships/revisionLog" Target="revisionLog125.xml"/><Relationship Id="rId90" Type="http://schemas.openxmlformats.org/officeDocument/2006/relationships/revisionLog" Target="revisionLog90.xml"/><Relationship Id="rId95" Type="http://schemas.openxmlformats.org/officeDocument/2006/relationships/revisionLog" Target="revisionLog95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43" Type="http://schemas.openxmlformats.org/officeDocument/2006/relationships/revisionLog" Target="revisionLog43.xml"/><Relationship Id="rId48" Type="http://schemas.openxmlformats.org/officeDocument/2006/relationships/revisionLog" Target="revisionLog48.xml"/><Relationship Id="rId64" Type="http://schemas.openxmlformats.org/officeDocument/2006/relationships/revisionLog" Target="revisionLog64.xml"/><Relationship Id="rId69" Type="http://schemas.openxmlformats.org/officeDocument/2006/relationships/revisionLog" Target="revisionLog69.xml"/><Relationship Id="rId113" Type="http://schemas.openxmlformats.org/officeDocument/2006/relationships/revisionLog" Target="revisionLog110.xml"/><Relationship Id="rId118" Type="http://schemas.openxmlformats.org/officeDocument/2006/relationships/revisionLog" Target="revisionLog115.xml"/><Relationship Id="rId80" Type="http://schemas.openxmlformats.org/officeDocument/2006/relationships/revisionLog" Target="revisionLog80.xml"/><Relationship Id="rId85" Type="http://schemas.openxmlformats.org/officeDocument/2006/relationships/revisionLog" Target="revisionLog85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59" Type="http://schemas.openxmlformats.org/officeDocument/2006/relationships/revisionLog" Target="revisionLog59.xml"/><Relationship Id="rId103" Type="http://schemas.openxmlformats.org/officeDocument/2006/relationships/revisionLog" Target="revisionLog103.xml"/><Relationship Id="rId108" Type="http://schemas.openxmlformats.org/officeDocument/2006/relationships/revisionLog" Target="revisionLog2.xml"/><Relationship Id="rId124" Type="http://schemas.openxmlformats.org/officeDocument/2006/relationships/revisionLog" Target="revisionLog121.xml"/><Relationship Id="rId129" Type="http://schemas.openxmlformats.org/officeDocument/2006/relationships/revisionLog" Target="revisionLog126.xml"/><Relationship Id="rId54" Type="http://schemas.openxmlformats.org/officeDocument/2006/relationships/revisionLog" Target="revisionLog54.xml"/><Relationship Id="rId70" Type="http://schemas.openxmlformats.org/officeDocument/2006/relationships/revisionLog" Target="revisionLog70.xml"/><Relationship Id="rId75" Type="http://schemas.openxmlformats.org/officeDocument/2006/relationships/revisionLog" Target="revisionLog75.xml"/><Relationship Id="rId91" Type="http://schemas.openxmlformats.org/officeDocument/2006/relationships/revisionLog" Target="revisionLog91.xml"/><Relationship Id="rId96" Type="http://schemas.openxmlformats.org/officeDocument/2006/relationships/revisionLog" Target="revisionLog96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49" Type="http://schemas.openxmlformats.org/officeDocument/2006/relationships/revisionLog" Target="revisionLog49.xml"/><Relationship Id="rId114" Type="http://schemas.openxmlformats.org/officeDocument/2006/relationships/revisionLog" Target="revisionLog111.xml"/><Relationship Id="rId119" Type="http://schemas.openxmlformats.org/officeDocument/2006/relationships/revisionLog" Target="revisionLog116.xml"/><Relationship Id="rId44" Type="http://schemas.openxmlformats.org/officeDocument/2006/relationships/revisionLog" Target="revisionLog44.xml"/><Relationship Id="rId60" Type="http://schemas.openxmlformats.org/officeDocument/2006/relationships/revisionLog" Target="revisionLog60.xml"/><Relationship Id="rId65" Type="http://schemas.openxmlformats.org/officeDocument/2006/relationships/revisionLog" Target="revisionLog65.xml"/><Relationship Id="rId81" Type="http://schemas.openxmlformats.org/officeDocument/2006/relationships/revisionLog" Target="revisionLog81.xml"/><Relationship Id="rId86" Type="http://schemas.openxmlformats.org/officeDocument/2006/relationships/revisionLog" Target="revisionLog86.xml"/><Relationship Id="rId130" Type="http://schemas.openxmlformats.org/officeDocument/2006/relationships/revisionLog" Target="revisionLog4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9" Type="http://schemas.openxmlformats.org/officeDocument/2006/relationships/revisionLog" Target="revisionLog39.xml"/><Relationship Id="rId109" Type="http://schemas.openxmlformats.org/officeDocument/2006/relationships/revisionLog" Target="revisionLog3.xml"/><Relationship Id="rId34" Type="http://schemas.openxmlformats.org/officeDocument/2006/relationships/revisionLog" Target="revisionLog34.xml"/><Relationship Id="rId50" Type="http://schemas.openxmlformats.org/officeDocument/2006/relationships/revisionLog" Target="revisionLog50.xml"/><Relationship Id="rId55" Type="http://schemas.openxmlformats.org/officeDocument/2006/relationships/revisionLog" Target="revisionLog55.xml"/><Relationship Id="rId76" Type="http://schemas.openxmlformats.org/officeDocument/2006/relationships/revisionLog" Target="revisionLog76.xml"/><Relationship Id="rId97" Type="http://schemas.openxmlformats.org/officeDocument/2006/relationships/revisionLog" Target="revisionLog97.xml"/><Relationship Id="rId104" Type="http://schemas.openxmlformats.org/officeDocument/2006/relationships/revisionLog" Target="revisionLog104.xml"/><Relationship Id="rId120" Type="http://schemas.openxmlformats.org/officeDocument/2006/relationships/revisionLog" Target="revisionLog117.xml"/><Relationship Id="rId125" Type="http://schemas.openxmlformats.org/officeDocument/2006/relationships/revisionLog" Target="revisionLog122.xml"/><Relationship Id="rId92" Type="http://schemas.openxmlformats.org/officeDocument/2006/relationships/revisionLog" Target="revisionLog92.xml"/><Relationship Id="rId71" Type="http://schemas.openxmlformats.org/officeDocument/2006/relationships/revisionLog" Target="revisionLog71.xml"/><Relationship Id="rId29" Type="http://schemas.openxmlformats.org/officeDocument/2006/relationships/revisionLog" Target="revisionLog29.xml"/><Relationship Id="rId24" Type="http://schemas.openxmlformats.org/officeDocument/2006/relationships/revisionLog" Target="revisionLog24.xml"/><Relationship Id="rId40" Type="http://schemas.openxmlformats.org/officeDocument/2006/relationships/revisionLog" Target="revisionLog40.xml"/><Relationship Id="rId45" Type="http://schemas.openxmlformats.org/officeDocument/2006/relationships/revisionLog" Target="revisionLog45.xml"/><Relationship Id="rId66" Type="http://schemas.openxmlformats.org/officeDocument/2006/relationships/revisionLog" Target="revisionLog66.xml"/><Relationship Id="rId87" Type="http://schemas.openxmlformats.org/officeDocument/2006/relationships/revisionLog" Target="revisionLog87.xml"/><Relationship Id="rId110" Type="http://schemas.openxmlformats.org/officeDocument/2006/relationships/revisionLog" Target="revisionLog107.xml"/><Relationship Id="rId115" Type="http://schemas.openxmlformats.org/officeDocument/2006/relationships/revisionLog" Target="revisionLog112.xml"/><Relationship Id="rId131" Type="http://schemas.openxmlformats.org/officeDocument/2006/relationships/revisionLog" Target="revisionLog5.xml"/><Relationship Id="rId82" Type="http://schemas.openxmlformats.org/officeDocument/2006/relationships/revisionLog" Target="revisionLog82.xml"/><Relationship Id="rId61" Type="http://schemas.openxmlformats.org/officeDocument/2006/relationships/revisionLog" Target="revisionLog61.xml"/><Relationship Id="rId19" Type="http://schemas.openxmlformats.org/officeDocument/2006/relationships/revisionLog" Target="revisionLog19.xml"/><Relationship Id="rId14" Type="http://schemas.openxmlformats.org/officeDocument/2006/relationships/revisionLog" Target="revisionLog14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56" Type="http://schemas.openxmlformats.org/officeDocument/2006/relationships/revisionLog" Target="revisionLog56.xml"/><Relationship Id="rId77" Type="http://schemas.openxmlformats.org/officeDocument/2006/relationships/revisionLog" Target="revisionLog77.xml"/><Relationship Id="rId100" Type="http://schemas.openxmlformats.org/officeDocument/2006/relationships/revisionLog" Target="revisionLog100.xml"/><Relationship Id="rId105" Type="http://schemas.openxmlformats.org/officeDocument/2006/relationships/revisionLog" Target="revisionLog105.xml"/><Relationship Id="rId126" Type="http://schemas.openxmlformats.org/officeDocument/2006/relationships/revisionLog" Target="revisionLog123.xml"/><Relationship Id="rId121" Type="http://schemas.openxmlformats.org/officeDocument/2006/relationships/revisionLog" Target="revisionLog118.xml"/><Relationship Id="rId51" Type="http://schemas.openxmlformats.org/officeDocument/2006/relationships/revisionLog" Target="revisionLog51.xml"/><Relationship Id="rId72" Type="http://schemas.openxmlformats.org/officeDocument/2006/relationships/revisionLog" Target="revisionLog72.xml"/><Relationship Id="rId93" Type="http://schemas.openxmlformats.org/officeDocument/2006/relationships/revisionLog" Target="revisionLog93.xml"/><Relationship Id="rId98" Type="http://schemas.openxmlformats.org/officeDocument/2006/relationships/revisionLog" Target="revisionLog98.xml"/><Relationship Id="rId25" Type="http://schemas.openxmlformats.org/officeDocument/2006/relationships/revisionLog" Target="revisionLog25.xml"/><Relationship Id="rId46" Type="http://schemas.openxmlformats.org/officeDocument/2006/relationships/revisionLog" Target="revisionLog46.xml"/><Relationship Id="rId67" Type="http://schemas.openxmlformats.org/officeDocument/2006/relationships/revisionLog" Target="revisionLog67.xml"/><Relationship Id="rId116" Type="http://schemas.openxmlformats.org/officeDocument/2006/relationships/revisionLog" Target="revisionLog113.xml"/><Relationship Id="rId20" Type="http://schemas.openxmlformats.org/officeDocument/2006/relationships/revisionLog" Target="revisionLog20.xml"/><Relationship Id="rId41" Type="http://schemas.openxmlformats.org/officeDocument/2006/relationships/revisionLog" Target="revisionLog41.xml"/><Relationship Id="rId62" Type="http://schemas.openxmlformats.org/officeDocument/2006/relationships/revisionLog" Target="revisionLog62.xml"/><Relationship Id="rId83" Type="http://schemas.openxmlformats.org/officeDocument/2006/relationships/revisionLog" Target="revisionLog83.xml"/><Relationship Id="rId88" Type="http://schemas.openxmlformats.org/officeDocument/2006/relationships/revisionLog" Target="revisionLog88.xml"/><Relationship Id="rId111" Type="http://schemas.openxmlformats.org/officeDocument/2006/relationships/revisionLog" Target="revisionLog108.xml"/><Relationship Id="rId132" Type="http://schemas.openxmlformats.org/officeDocument/2006/relationships/revisionLog" Target="revisionLog6.xml"/><Relationship Id="rId15" Type="http://schemas.openxmlformats.org/officeDocument/2006/relationships/revisionLog" Target="revisionLog15.xml"/><Relationship Id="rId36" Type="http://schemas.openxmlformats.org/officeDocument/2006/relationships/revisionLog" Target="revisionLog36.xml"/><Relationship Id="rId57" Type="http://schemas.openxmlformats.org/officeDocument/2006/relationships/revisionLog" Target="revisionLog57.xml"/><Relationship Id="rId106" Type="http://schemas.openxmlformats.org/officeDocument/2006/relationships/revisionLog" Target="revisionLog106.xml"/><Relationship Id="rId127" Type="http://schemas.openxmlformats.org/officeDocument/2006/relationships/revisionLog" Target="revisionLog124.xml"/><Relationship Id="rId10" Type="http://schemas.openxmlformats.org/officeDocument/2006/relationships/revisionLog" Target="revisionLog10.xml"/><Relationship Id="rId31" Type="http://schemas.openxmlformats.org/officeDocument/2006/relationships/revisionLog" Target="revisionLog31.xml"/><Relationship Id="rId52" Type="http://schemas.openxmlformats.org/officeDocument/2006/relationships/revisionLog" Target="revisionLog52.xml"/><Relationship Id="rId73" Type="http://schemas.openxmlformats.org/officeDocument/2006/relationships/revisionLog" Target="revisionLog73.xml"/><Relationship Id="rId78" Type="http://schemas.openxmlformats.org/officeDocument/2006/relationships/revisionLog" Target="revisionLog78.xml"/><Relationship Id="rId94" Type="http://schemas.openxmlformats.org/officeDocument/2006/relationships/revisionLog" Target="revisionLog94.xml"/><Relationship Id="rId99" Type="http://schemas.openxmlformats.org/officeDocument/2006/relationships/revisionLog" Target="revisionLog99.xml"/><Relationship Id="rId101" Type="http://schemas.openxmlformats.org/officeDocument/2006/relationships/revisionLog" Target="revisionLog101.xml"/><Relationship Id="rId122" Type="http://schemas.openxmlformats.org/officeDocument/2006/relationships/revisionLog" Target="revisionLog11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ABB294D-96F6-41A2-8921-65BEA4A982DB}" diskRevisions="1" revisionId="565" version="40">
  <header guid="{D7A013E1-384B-494D-AB0D-4FDBD7AE6433}" dateTime="2023-07-27T14:40:40" maxSheetId="2" userName="Татьяна М. Куприянова" r:id="rId10" minRId="36">
    <sheetIdMap count="1">
      <sheetId val="1"/>
    </sheetIdMap>
  </header>
  <header guid="{0AF71D15-FA2A-41C1-B2A7-ED1643585135}" dateTime="2023-07-27T17:26:07" maxSheetId="2" userName="Инна В. Энгель" r:id="rId11" minRId="38">
    <sheetIdMap count="1">
      <sheetId val="1"/>
    </sheetIdMap>
  </header>
  <header guid="{9695C1A4-9435-4545-AF97-9F6A909DB3C3}" dateTime="2023-08-01T16:09:25" maxSheetId="2" userName="Татьяна А. Фоменко" r:id="rId12">
    <sheetIdMap count="1">
      <sheetId val="1"/>
    </sheetIdMap>
  </header>
  <header guid="{6DE4E5C6-35AF-402A-A184-7B3EEA25C899}" dateTime="2023-08-02T17:14:55" maxSheetId="2" userName="Инна В. Энгель" r:id="rId13" minRId="45" maxRId="48">
    <sheetIdMap count="1">
      <sheetId val="1"/>
    </sheetIdMap>
  </header>
  <header guid="{1424DB16-6744-478E-9A90-7588A3CF076F}" dateTime="2023-08-02T17:15:45" maxSheetId="2" userName="Инна В. Энгель" r:id="rId14">
    <sheetIdMap count="1">
      <sheetId val="1"/>
    </sheetIdMap>
  </header>
  <header guid="{3D9504E7-FD14-46B0-A404-DDBB71130F05}" dateTime="2023-08-04T12:06:08" maxSheetId="2" userName="Татьяна А. Фоменко" r:id="rId15" minRId="52">
    <sheetIdMap count="1">
      <sheetId val="1"/>
    </sheetIdMap>
  </header>
  <header guid="{D753E1B2-27AF-4A54-B3C9-EE38D04C9D88}" dateTime="2023-08-08T09:13:40" maxSheetId="2" userName="Татьяна М. Куприянова" r:id="rId16" minRId="53" maxRId="59">
    <sheetIdMap count="1">
      <sheetId val="1"/>
    </sheetIdMap>
  </header>
  <header guid="{909470B2-695D-4E8B-AA0F-2937C6C94381}" dateTime="2023-08-08T09:15:01" maxSheetId="2" userName="Татьяна М. Куприянова" r:id="rId17">
    <sheetIdMap count="1">
      <sheetId val="1"/>
    </sheetIdMap>
  </header>
  <header guid="{E1ECD164-B2D7-4B2C-8002-C784699832F5}" dateTime="2023-08-08T09:15:39" maxSheetId="2" userName="Татьяна М. Куприянова" r:id="rId18">
    <sheetIdMap count="1">
      <sheetId val="1"/>
    </sheetIdMap>
  </header>
  <header guid="{79D4D4E5-10FA-4F1D-9030-D07DF67B3A73}" dateTime="2023-08-08T09:34:30" maxSheetId="2" userName="Инна В. Энгель" r:id="rId19" minRId="62" maxRId="64">
    <sheetIdMap count="1">
      <sheetId val="1"/>
    </sheetIdMap>
  </header>
  <header guid="{86502764-CC6A-412C-B436-07C837365D2F}" dateTime="2023-08-08T14:22:25" maxSheetId="2" userName="Инна В. Энгель" r:id="rId20" minRId="68" maxRId="69">
    <sheetIdMap count="1">
      <sheetId val="1"/>
    </sheetIdMap>
  </header>
  <header guid="{B86951CA-189B-4981-ABE0-2F2FC5B9C324}" dateTime="2023-08-08T15:29:23" maxSheetId="2" userName="Инна В. Энгель" r:id="rId21" minRId="73" maxRId="76">
    <sheetIdMap count="1">
      <sheetId val="1"/>
    </sheetIdMap>
  </header>
  <header guid="{82A03303-6F92-4933-957E-A2FF1027383C}" dateTime="2023-08-09T12:30:10" maxSheetId="2" userName="Татьяна А. Фоменко" r:id="rId22">
    <sheetIdMap count="1">
      <sheetId val="1"/>
    </sheetIdMap>
  </header>
  <header guid="{CA4EFF16-622E-4D99-9D7C-2A09E8176F39}" dateTime="2023-08-14T11:47:05" maxSheetId="2" userName="Татьяна М. Куприянова" r:id="rId23">
    <sheetIdMap count="1">
      <sheetId val="1"/>
    </sheetIdMap>
  </header>
  <header guid="{2B99F966-6EC3-4FBC-BC28-DA2E0B864696}" dateTime="2023-08-15T14:21:22" maxSheetId="2" userName="Татьяна А. Фоменко" r:id="rId24" minRId="83">
    <sheetIdMap count="1">
      <sheetId val="1"/>
    </sheetIdMap>
  </header>
  <header guid="{0C3F8363-73FA-4C86-8748-178015274739}" dateTime="2023-08-15T14:22:09" maxSheetId="2" userName="Татьяна А. Фоменко" r:id="rId25" minRId="84">
    <sheetIdMap count="1">
      <sheetId val="1"/>
    </sheetIdMap>
  </header>
  <header guid="{B9399725-B87A-412F-B5AD-A6E044D4D60F}" dateTime="2023-08-15T14:24:31" maxSheetId="2" userName="Татьяна А. Фоменко" r:id="rId26" minRId="88">
    <sheetIdMap count="1">
      <sheetId val="1"/>
    </sheetIdMap>
  </header>
  <header guid="{F326FBB4-2C54-44E8-B053-E1B48A82AB63}" dateTime="2023-08-15T14:54:47" maxSheetId="2" userName="Татьяна А. Фоменко" r:id="rId27" minRId="89" maxRId="90">
    <sheetIdMap count="1">
      <sheetId val="1"/>
    </sheetIdMap>
  </header>
  <header guid="{73DC89C5-81B8-4EA2-B52C-3897293D87D5}" dateTime="2023-08-21T11:51:18" maxSheetId="2" userName="Юлия А. Убийко" r:id="rId28" minRId="91" maxRId="204">
    <sheetIdMap count="1">
      <sheetId val="1"/>
    </sheetIdMap>
  </header>
  <header guid="{5165F6E5-EEFC-4BDD-9AED-415E60218CFF}" dateTime="2023-08-21T11:55:02" maxSheetId="2" userName="Юлия А. Убийко" r:id="rId29" minRId="209" maxRId="213">
    <sheetIdMap count="1">
      <sheetId val="1"/>
    </sheetIdMap>
  </header>
  <header guid="{B94AD8BA-FFE8-4C75-8438-B66AAF3111B4}" dateTime="2023-08-21T12:04:11" maxSheetId="2" userName="Юлия А. Убийко" r:id="rId30" minRId="214" maxRId="215">
    <sheetIdMap count="1">
      <sheetId val="1"/>
    </sheetIdMap>
  </header>
  <header guid="{F1532466-A4A8-40AD-8C62-250AA63F0521}" dateTime="2023-08-21T12:04:28" maxSheetId="2" userName="Татьяна А. Фоменко" r:id="rId31" minRId="216">
    <sheetIdMap count="1">
      <sheetId val="1"/>
    </sheetIdMap>
  </header>
  <header guid="{6BB66940-3DC5-4051-8C87-63A7A0D158F5}" dateTime="2023-08-21T12:05:14" maxSheetId="2" userName="Юлия А. Убийко" r:id="rId32" minRId="220" maxRId="233">
    <sheetIdMap count="1">
      <sheetId val="1"/>
    </sheetIdMap>
  </header>
  <header guid="{3815AE6F-16C5-461A-B5E3-63F57B0EA0FC}" dateTime="2023-08-21T12:04:40" maxSheetId="2" userName="Татьяна А. Фоменко" r:id="rId33">
    <sheetIdMap count="1">
      <sheetId val="1"/>
    </sheetIdMap>
  </header>
  <header guid="{85A8D444-3F3A-4044-849A-4B420FE8BD6A}" dateTime="2023-08-21T12:06:27" maxSheetId="2" userName="Юлия А. Убийко" r:id="rId34" minRId="234">
    <sheetIdMap count="1">
      <sheetId val="1"/>
    </sheetIdMap>
  </header>
  <header guid="{0FD14669-E5B9-4DC8-80B5-22A870A02670}" dateTime="2023-08-21T12:16:42" maxSheetId="2" userName="Татьяна А. Фоменко" r:id="rId35" minRId="235" maxRId="239">
    <sheetIdMap count="1">
      <sheetId val="1"/>
    </sheetIdMap>
  </header>
  <header guid="{BC8EE91D-83A7-4AA0-8B1C-80971A981F95}" dateTime="2023-08-21T12:22:36" maxSheetId="2" userName="Татьяна М. Куприянова" r:id="rId36" minRId="240" maxRId="247">
    <sheetIdMap count="1">
      <sheetId val="1"/>
    </sheetIdMap>
  </header>
  <header guid="{2440D2D8-31C0-4E93-8334-747B716A8FE0}" dateTime="2023-08-21T12:24:31" maxSheetId="2" userName="Татьяна М. Куприянова" r:id="rId37" minRId="248" maxRId="249">
    <sheetIdMap count="1">
      <sheetId val="1"/>
    </sheetIdMap>
  </header>
  <header guid="{4B83B486-BD23-4B92-A95E-27976E57B725}" dateTime="2023-08-21T12:40:15" maxSheetId="2" userName="Татьяна А. Фоменко" r:id="rId38">
    <sheetIdMap count="1">
      <sheetId val="1"/>
    </sheetIdMap>
  </header>
  <header guid="{AC94BD3B-0D77-4FA9-88C5-33CFE2BE1D16}" dateTime="2023-08-21T12:40:25" maxSheetId="2" userName="Татьяна А. Фоменко" r:id="rId39" minRId="250" maxRId="251">
    <sheetIdMap count="1">
      <sheetId val="1"/>
    </sheetIdMap>
  </header>
  <header guid="{032EE08B-A4CE-4BCD-995A-BD585DE981BC}" dateTime="2023-08-21T12:46:43" maxSheetId="2" userName="Татьяна М. Куприянова" r:id="rId40" minRId="252" maxRId="261">
    <sheetIdMap count="1">
      <sheetId val="1"/>
    </sheetIdMap>
  </header>
  <header guid="{002534EE-E1FD-4ECE-BFF4-9EC609630C60}" dateTime="2023-08-21T14:18:41" maxSheetId="2" userName="Татьяна А. Фоменко" r:id="rId41">
    <sheetIdMap count="1">
      <sheetId val="1"/>
    </sheetIdMap>
  </header>
  <header guid="{C8E685F6-7976-40A2-BD07-146F16038E7B}" dateTime="2023-08-21T14:18:49" maxSheetId="2" userName="Татьяна А. Фоменко" r:id="rId42" minRId="265" maxRId="267">
    <sheetIdMap count="1">
      <sheetId val="1"/>
    </sheetIdMap>
  </header>
  <header guid="{A3B9C867-6E14-4FF8-92ED-E8926B2E2019}" dateTime="2023-08-21T14:21:29" maxSheetId="2" userName="Юлия А. Убийко" r:id="rId43" minRId="268" maxRId="270">
    <sheetIdMap count="1">
      <sheetId val="1"/>
    </sheetIdMap>
  </header>
  <header guid="{E144DC53-4B1E-4846-AD46-A69667B98659}" dateTime="2023-08-21T14:39:39" maxSheetId="2" userName="Татьяна А. Фоменко" r:id="rId44" minRId="271">
    <sheetIdMap count="1">
      <sheetId val="1"/>
    </sheetIdMap>
  </header>
  <header guid="{E74D2F3C-EE0A-4242-BD01-1B4CC690F27A}" dateTime="2023-08-21T14:39:58" maxSheetId="2" userName="Татьяна А. Фоменко" r:id="rId45">
    <sheetIdMap count="1">
      <sheetId val="1"/>
    </sheetIdMap>
  </header>
  <header guid="{C2AB8F6E-210B-420B-BC00-63524F30227A}" dateTime="2023-08-21T14:41:56" maxSheetId="2" userName="Татьяна М. Куприянова" r:id="rId46" minRId="275" maxRId="282">
    <sheetIdMap count="1">
      <sheetId val="1"/>
    </sheetIdMap>
  </header>
  <header guid="{2943352C-5503-4534-B0B9-3F255D1CE066}" dateTime="2023-08-21T14:48:43" maxSheetId="2" userName="Татьяна М. Куприянова" r:id="rId47" minRId="283" maxRId="286">
    <sheetIdMap count="1">
      <sheetId val="1"/>
    </sheetIdMap>
  </header>
  <header guid="{C087A08A-D970-4F7D-888A-500BEAE5070C}" dateTime="2023-08-21T14:58:52" maxSheetId="2" userName="Татьяна А. Фоменко" r:id="rId48" minRId="287">
    <sheetIdMap count="1">
      <sheetId val="1"/>
    </sheetIdMap>
  </header>
  <header guid="{8D14EAC6-F6F4-46E2-A709-32AA516ABBBD}" dateTime="2023-08-21T14:59:08" maxSheetId="2" userName="Татьяна А. Фоменко" r:id="rId49">
    <sheetIdMap count="1">
      <sheetId val="1"/>
    </sheetIdMap>
  </header>
  <header guid="{06C83BDF-39A8-486B-90B8-CB9BC208210E}" dateTime="2023-08-21T15:05:22" maxSheetId="2" userName="Татьяна М. Куприянова" r:id="rId50" minRId="288" maxRId="293">
    <sheetIdMap count="1">
      <sheetId val="1"/>
    </sheetIdMap>
  </header>
  <header guid="{2723DEFD-2DC2-4087-98C5-3CFEE992A1E7}" dateTime="2023-08-21T15:17:49" maxSheetId="2" userName="Юлия А. Убийко" r:id="rId51" minRId="294" maxRId="324">
    <sheetIdMap count="1">
      <sheetId val="1"/>
    </sheetIdMap>
  </header>
  <header guid="{CF873AE3-BC9C-47E2-80B0-24FD3314BA0A}" dateTime="2023-08-21T16:16:13" maxSheetId="2" userName="Татьяна М. Куприянова" r:id="rId52" minRId="325" maxRId="330">
    <sheetIdMap count="1">
      <sheetId val="1"/>
    </sheetIdMap>
  </header>
  <header guid="{0B329335-0E16-486C-A443-496ECA25F431}" dateTime="2023-08-21T16:21:53" maxSheetId="2" userName="Юлия А. Убийко" r:id="rId53" minRId="331">
    <sheetIdMap count="1">
      <sheetId val="1"/>
    </sheetIdMap>
  </header>
  <header guid="{5930C306-B810-40B2-BEEB-2AB98CD78BEA}" dateTime="2023-08-21T16:33:36" maxSheetId="2" userName="Инна В. Энгель" r:id="rId54" minRId="332">
    <sheetIdMap count="1">
      <sheetId val="1"/>
    </sheetIdMap>
  </header>
  <header guid="{7AA2D9E4-AF23-4D1A-A566-C73359BD85C1}" dateTime="2023-08-21T16:20:36" maxSheetId="2" userName="Татьяна М. Куприянова" r:id="rId55" minRId="333" maxRId="334">
    <sheetIdMap count="1">
      <sheetId val="1"/>
    </sheetIdMap>
  </header>
  <header guid="{5FD6E0E2-3AE6-4A06-94C8-FC864D3EB970}" dateTime="2023-08-21T16:34:56" maxSheetId="2" userName="Юлия А. Убийко" r:id="rId56" minRId="335">
    <sheetIdMap count="1">
      <sheetId val="1"/>
    </sheetIdMap>
  </header>
  <header guid="{89EDD2FB-2330-4183-85F7-5E89195136F0}" dateTime="2023-08-21T16:37:40" maxSheetId="2" userName="Юлия А. Убийко" r:id="rId57" minRId="336">
    <sheetIdMap count="1">
      <sheetId val="1"/>
    </sheetIdMap>
  </header>
  <header guid="{11302226-0CFA-4F9D-BCF6-FE8E5FE3CCB6}" dateTime="2023-08-21T17:23:54" maxSheetId="2" userName="Юлия А. Убийко" r:id="rId58">
    <sheetIdMap count="1">
      <sheetId val="1"/>
    </sheetIdMap>
  </header>
  <header guid="{92F304A9-A7DB-4A6B-ABE3-F38D16806C04}" dateTime="2023-08-22T10:21:27" maxSheetId="2" userName="Инна В. Энгель" r:id="rId59" minRId="341" maxRId="342">
    <sheetIdMap count="1">
      <sheetId val="1"/>
    </sheetIdMap>
  </header>
  <header guid="{33B23516-B683-4F3D-933A-98E2AEFFDED0}" dateTime="2023-08-22T10:26:51" maxSheetId="2" userName="Инна В. Энгель" r:id="rId60" minRId="343" maxRId="360">
    <sheetIdMap count="1">
      <sheetId val="1"/>
    </sheetIdMap>
  </header>
  <header guid="{BB2B8FA4-E500-4212-91D3-210572438DCF}" dateTime="2023-08-22T10:17:21" maxSheetId="2" userName="Татьяна А. Фоменко" r:id="rId61" minRId="361" maxRId="364">
    <sheetIdMap count="1">
      <sheetId val="1"/>
    </sheetIdMap>
  </header>
  <header guid="{7F8D02E7-00AE-4902-8718-CB7370D300B0}" dateTime="2023-08-22T10:23:11" maxSheetId="2" userName="Татьяна А. Фоменко" r:id="rId62" minRId="368" maxRId="371">
    <sheetIdMap count="1">
      <sheetId val="1"/>
    </sheetIdMap>
  </header>
  <header guid="{F6E11A16-604D-48ED-86DC-67426E6AD188}" dateTime="2023-08-22T10:23:31" maxSheetId="2" userName="Татьяна А. Фоменко" r:id="rId63" minRId="372">
    <sheetIdMap count="1">
      <sheetId val="1"/>
    </sheetIdMap>
  </header>
  <header guid="{40FCEED8-B371-409C-9A3B-EB2C81EC6A83}" dateTime="2023-08-22T10:24:03" maxSheetId="2" userName="Татьяна А. Фоменко" r:id="rId64" minRId="373">
    <sheetIdMap count="1">
      <sheetId val="1"/>
    </sheetIdMap>
  </header>
  <header guid="{EB26B678-74B3-4BCD-B41E-5931DF8B6B4D}" dateTime="2023-08-22T10:24:24" maxSheetId="2" userName="Татьяна А. Фоменко" r:id="rId65" minRId="374">
    <sheetIdMap count="1">
      <sheetId val="1"/>
    </sheetIdMap>
  </header>
  <header guid="{8BEA1E68-DAAF-4A0D-B7C3-B234CBC83B99}" dateTime="2023-08-22T10:24:42" maxSheetId="2" userName="Татьяна А. Фоменко" r:id="rId66" minRId="375">
    <sheetIdMap count="1">
      <sheetId val="1"/>
    </sheetIdMap>
  </header>
  <header guid="{C3C7547C-687D-46F4-AE79-A980882300D4}" dateTime="2023-08-22T10:24:56" maxSheetId="2" userName="Татьяна А. Фоменко" r:id="rId67" minRId="376">
    <sheetIdMap count="1">
      <sheetId val="1"/>
    </sheetIdMap>
  </header>
  <header guid="{14ECAB9A-B2E4-47D1-A3CC-690AB632DD41}" dateTime="2023-08-22T10:25:08" maxSheetId="2" userName="Татьяна А. Фоменко" r:id="rId68" minRId="377">
    <sheetIdMap count="1">
      <sheetId val="1"/>
    </sheetIdMap>
  </header>
  <header guid="{D6E11141-881B-4DB1-BC9D-1E37EB952787}" dateTime="2023-08-22T10:25:19" maxSheetId="2" userName="Татьяна А. Фоменко" r:id="rId69" minRId="378">
    <sheetIdMap count="1">
      <sheetId val="1"/>
    </sheetIdMap>
  </header>
  <header guid="{78732D47-1666-418A-BE34-2DD34CB6C4F7}" dateTime="2023-08-22T10:25:32" maxSheetId="2" userName="Татьяна А. Фоменко" r:id="rId70" minRId="379">
    <sheetIdMap count="1">
      <sheetId val="1"/>
    </sheetIdMap>
  </header>
  <header guid="{24F6C133-6476-47C7-8302-9CCC1D438E3E}" dateTime="2023-08-22T10:25:44" maxSheetId="2" userName="Татьяна А. Фоменко" r:id="rId71" minRId="380">
    <sheetIdMap count="1">
      <sheetId val="1"/>
    </sheetIdMap>
  </header>
  <header guid="{D94E8F3C-BE56-4948-9586-0BDE91E98258}" dateTime="2023-08-22T10:26:55" maxSheetId="2" userName="Татьяна А. Фоменко" r:id="rId72" minRId="381">
    <sheetIdMap count="1">
      <sheetId val="1"/>
    </sheetIdMap>
  </header>
  <header guid="{D4E3EF27-7C4C-4931-9BCA-273216D8E238}" dateTime="2023-08-22T10:27:08" maxSheetId="2" userName="Татьяна А. Фоменко" r:id="rId73" minRId="385" maxRId="386">
    <sheetIdMap count="1">
      <sheetId val="1"/>
    </sheetIdMap>
  </header>
  <header guid="{0830039D-D6DB-44D5-A95D-13838BA62D20}" dateTime="2023-08-22T10:27:15" maxSheetId="2" userName="Татьяна А. Фоменко" r:id="rId74" minRId="387">
    <sheetIdMap count="1">
      <sheetId val="1"/>
    </sheetIdMap>
  </header>
  <header guid="{86B459D6-BEB2-4C7F-B659-04E4C108BB14}" dateTime="2023-08-22T10:27:36" maxSheetId="2" userName="Татьяна А. Фоменко" r:id="rId75" minRId="388">
    <sheetIdMap count="1">
      <sheetId val="1"/>
    </sheetIdMap>
  </header>
  <header guid="{3719BD91-0C0F-4413-BD2D-8994B2FDE8A9}" dateTime="2023-08-22T10:27:49" maxSheetId="2" userName="Татьяна А. Фоменко" r:id="rId76" minRId="389" maxRId="390">
    <sheetIdMap count="1">
      <sheetId val="1"/>
    </sheetIdMap>
  </header>
  <header guid="{B5B654B0-E7D7-4B60-9F1D-E7FF0EFE2D83}" dateTime="2023-08-22T10:28:14" maxSheetId="2" userName="Татьяна А. Фоменко" r:id="rId77" minRId="391" maxRId="392">
    <sheetIdMap count="1">
      <sheetId val="1"/>
    </sheetIdMap>
  </header>
  <header guid="{E270AEE3-5A98-461B-ABC2-91FC431CEEB3}" dateTime="2023-08-22T10:28:27" maxSheetId="2" userName="Татьяна А. Фоменко" r:id="rId78" minRId="393" maxRId="394">
    <sheetIdMap count="1">
      <sheetId val="1"/>
    </sheetIdMap>
  </header>
  <header guid="{C3DC9198-D4BB-401D-B3B8-D3712DD0A92F}" dateTime="2023-08-22T10:28:43" maxSheetId="2" userName="Татьяна А. Фоменко" r:id="rId79" minRId="395" maxRId="397">
    <sheetIdMap count="1">
      <sheetId val="1"/>
    </sheetIdMap>
  </header>
  <header guid="{B6B813E0-ACA4-4DEF-8841-1AC8F4CF94F4}" dateTime="2023-08-22T10:30:29" maxSheetId="2" userName="Татьяна А. Фоменко" r:id="rId80" minRId="398">
    <sheetIdMap count="1">
      <sheetId val="1"/>
    </sheetIdMap>
  </header>
  <header guid="{77BFB27F-A79D-471B-ADC9-270FABF5D229}" dateTime="2023-08-22T10:30:56" maxSheetId="2" userName="Татьяна А. Фоменко" r:id="rId81" minRId="399" maxRId="401">
    <sheetIdMap count="1">
      <sheetId val="1"/>
    </sheetIdMap>
  </header>
  <header guid="{5D8C53C8-BB62-455D-98A7-5E9E79B5289B}" dateTime="2023-08-22T10:31:38" maxSheetId="2" userName="Татьяна А. Фоменко" r:id="rId82">
    <sheetIdMap count="1">
      <sheetId val="1"/>
    </sheetIdMap>
  </header>
  <header guid="{D0A71D6C-0046-4242-A720-AB84970065AF}" dateTime="2023-08-22T10:31:57" maxSheetId="2" userName="Татьяна А. Фоменко" r:id="rId83" minRId="402">
    <sheetIdMap count="1">
      <sheetId val="1"/>
    </sheetIdMap>
  </header>
  <header guid="{A96B84A6-E626-48A8-B3B8-CE553604180C}" dateTime="2023-08-22T10:32:18" maxSheetId="2" userName="Татьяна А. Фоменко" r:id="rId84">
    <sheetIdMap count="1">
      <sheetId val="1"/>
    </sheetIdMap>
  </header>
  <header guid="{85DACBD4-31E9-487B-9B12-0F30F7B46354}" dateTime="2023-08-22T10:32:30" maxSheetId="2" userName="Татьяна А. Фоменко" r:id="rId85">
    <sheetIdMap count="1">
      <sheetId val="1"/>
    </sheetIdMap>
  </header>
  <header guid="{BB1908E0-D099-472F-AA6A-D7F5F5134436}" dateTime="2023-08-22T10:32:47" maxSheetId="2" userName="Татьяна А. Фоменко" r:id="rId86">
    <sheetIdMap count="1">
      <sheetId val="1"/>
    </sheetIdMap>
  </header>
  <header guid="{E67CCCD7-A223-449C-95C1-BBE500AD2B73}" dateTime="2023-08-22T11:02:15" maxSheetId="2" userName="Инна В. Энгель" r:id="rId87" minRId="403" maxRId="404">
    <sheetIdMap count="1">
      <sheetId val="1"/>
    </sheetIdMap>
  </header>
  <header guid="{DE3495E9-E3EC-4CAD-9810-4207D985DD12}" dateTime="2023-08-22T11:45:53" maxSheetId="2" userName="Татьяна А. Фоменко" r:id="rId88" minRId="405">
    <sheetIdMap count="1">
      <sheetId val="1"/>
    </sheetIdMap>
  </header>
  <header guid="{55642A8C-38BD-4122-8FBF-DE9A885F717F}" dateTime="2023-08-22T11:46:09" maxSheetId="2" userName="Татьяна А. Фоменко" r:id="rId89" minRId="406">
    <sheetIdMap count="1">
      <sheetId val="1"/>
    </sheetIdMap>
  </header>
  <header guid="{F1CBCFF5-4091-4E6A-9B82-C62E1416F571}" dateTime="2023-08-23T09:33:34" maxSheetId="2" userName="Татьяна М. Куприянова" r:id="rId90" minRId="407" maxRId="411">
    <sheetIdMap count="1">
      <sheetId val="1"/>
    </sheetIdMap>
  </header>
  <header guid="{96C0593B-7B43-4308-A894-78A9E8E5F242}" dateTime="2023-08-23T10:06:09" maxSheetId="2" userName="Инна В. Энгель" r:id="rId91" minRId="413" maxRId="416">
    <sheetIdMap count="1">
      <sheetId val="1"/>
    </sheetIdMap>
  </header>
  <header guid="{96048498-CB63-4B09-874A-72722F2241E9}" dateTime="2023-08-23T09:57:29" maxSheetId="2" userName="Татьяна А. Фоменко" r:id="rId92" minRId="420">
    <sheetIdMap count="1">
      <sheetId val="1"/>
    </sheetIdMap>
  </header>
  <header guid="{2C92EF39-B71F-41A7-95A8-52844A0DD3F3}" dateTime="2023-08-23T10:47:21" maxSheetId="2" userName="Инна В. Энгель" r:id="rId93" minRId="424" maxRId="427">
    <sheetIdMap count="1">
      <sheetId val="1"/>
    </sheetIdMap>
  </header>
  <header guid="{20A21166-817A-47F2-9D6F-7B189E362080}" dateTime="2023-08-23T11:10:06" maxSheetId="2" userName="Инна В. Энгель" r:id="rId94" minRId="431" maxRId="433">
    <sheetIdMap count="1">
      <sheetId val="1"/>
    </sheetIdMap>
  </header>
  <header guid="{F292FD4D-887A-4113-B858-5B23C41EBE03}" dateTime="2023-08-23T11:12:36" maxSheetId="2" userName="Инна В. Энгель" r:id="rId95">
    <sheetIdMap count="1">
      <sheetId val="1"/>
    </sheetIdMap>
  </header>
  <header guid="{52CD350F-4513-4564-99C9-83D26F5D8991}" dateTime="2023-08-23T11:13:08" maxSheetId="2" userName="Инна В. Энгель" r:id="rId96">
    <sheetIdMap count="1">
      <sheetId val="1"/>
    </sheetIdMap>
  </header>
  <header guid="{7322E856-0B27-4879-ABE7-30085797D12F}" dateTime="2023-08-23T11:01:01" maxSheetId="2" userName="Татьяна М. Куприянова" r:id="rId97">
    <sheetIdMap count="1">
      <sheetId val="1"/>
    </sheetIdMap>
  </header>
  <header guid="{DDE34518-C0EB-4C11-A565-79C18E46B4A8}" dateTime="2023-08-23T11:32:26" maxSheetId="2" userName="Инна В. Энгель" r:id="rId98" minRId="444" maxRId="445">
    <sheetIdMap count="1">
      <sheetId val="1"/>
    </sheetIdMap>
  </header>
  <header guid="{E068C6EF-AA94-4E32-B088-3407D1A7C46E}" dateTime="2023-08-23T11:27:09" maxSheetId="2" userName="Юлия А. Убийко" r:id="rId99" minRId="449">
    <sheetIdMap count="1">
      <sheetId val="1"/>
    </sheetIdMap>
  </header>
  <header guid="{1A15AC02-148E-4D4F-B9C8-03CA0C6E3C8B}" dateTime="2023-08-23T11:28:44" maxSheetId="2" userName="Татьяна А. Фоменко" r:id="rId100">
    <sheetIdMap count="1">
      <sheetId val="1"/>
    </sheetIdMap>
  </header>
  <header guid="{0EF37F8C-2DFD-486D-9AA2-058CE3C1A0D1}" dateTime="2023-08-23T11:43:41" maxSheetId="2" userName="Юлия А. Убийко" r:id="rId101">
    <sheetIdMap count="1">
      <sheetId val="1"/>
    </sheetIdMap>
  </header>
  <header guid="{34489A2C-3E4A-42A8-AEC2-55A733909901}" dateTime="2023-08-23T12:39:54" maxSheetId="2" userName="Татьяна А. Фоменко" r:id="rId102">
    <sheetIdMap count="1">
      <sheetId val="1"/>
    </sheetIdMap>
  </header>
  <header guid="{9754E1CF-5CFB-44C5-989C-070E8BCCD684}" dateTime="2023-08-23T14:14:33" maxSheetId="2" userName="Татьяна М. Куприянова" r:id="rId103">
    <sheetIdMap count="1">
      <sheetId val="1"/>
    </sheetIdMap>
  </header>
  <header guid="{6162CF51-C6CF-46C9-A5F4-67844C8A8768}" dateTime="2023-08-23T17:31:24" maxSheetId="2" userName="Юлия А. Убийко" r:id="rId104" minRId="465" maxRId="467">
    <sheetIdMap count="1">
      <sheetId val="1"/>
    </sheetIdMap>
  </header>
  <header guid="{FFDB8C23-8842-4514-B984-853DBE3A27DA}" dateTime="2023-08-24T09:12:40" maxSheetId="2" userName="Юлия А. Убийко" r:id="rId105" minRId="472" maxRId="474">
    <sheetIdMap count="1">
      <sheetId val="1"/>
    </sheetIdMap>
  </header>
  <header guid="{30DD1773-B40A-4523-A80A-D61E9E362D9D}" dateTime="2023-08-24T09:12:24" maxSheetId="2" userName="Татьяна А. Фоменко" r:id="rId106">
    <sheetIdMap count="1">
      <sheetId val="1"/>
    </sheetIdMap>
  </header>
  <header guid="{B8F02CAA-0DCD-4963-9F4A-F66161A5D198}" dateTime="2023-08-24T09:41:32" maxSheetId="2" userName="Юлия А. Убийко" r:id="rId107" minRId="482" maxRId="483">
    <sheetIdMap count="1">
      <sheetId val="1"/>
    </sheetIdMap>
  </header>
  <header guid="{76167C4D-C50C-48EB-AD3A-B78B98EBC1DC}" dateTime="2023-08-24T09:41:04" maxSheetId="2" userName="Татьяна А. Фоменко" r:id="rId108">
    <sheetIdMap count="1">
      <sheetId val="1"/>
    </sheetIdMap>
  </header>
  <header guid="{AFA7D092-76E1-411F-B50C-E32910335230}" dateTime="2023-08-24T11:43:10" maxSheetId="2" userName="Татьяна А. Фоменко" r:id="rId109">
    <sheetIdMap count="1">
      <sheetId val="1"/>
    </sheetIdMap>
  </header>
  <header guid="{FEE9BE1B-482B-4882-8D41-DDD1E9C5F4E6}" dateTime="2023-08-24T11:43:20" maxSheetId="2" userName="Татьяна А. Фоменко" r:id="rId110" minRId="487">
    <sheetIdMap count="1">
      <sheetId val="1"/>
    </sheetIdMap>
  </header>
  <header guid="{2CC1E142-5038-42D0-B20B-1E85987E2EE0}" dateTime="2023-08-24T11:43:29" maxSheetId="2" userName="Татьяна А. Фоменко" r:id="rId111">
    <sheetIdMap count="1">
      <sheetId val="1"/>
    </sheetIdMap>
  </header>
  <header guid="{6E8CFBBB-08A8-4288-8C69-BC7E66CD1431}" dateTime="2023-08-24T11:43:46" maxSheetId="2" userName="Татьяна А. Фоменко" r:id="rId112">
    <sheetIdMap count="1">
      <sheetId val="1"/>
    </sheetIdMap>
  </header>
  <header guid="{C930A10C-EE2A-4E03-8C1A-A06D9FD3C322}" dateTime="2023-08-24T12:11:31" maxSheetId="2" userName="Татьяна А. Фоменко" r:id="rId113" minRId="488">
    <sheetIdMap count="1">
      <sheetId val="1"/>
    </sheetIdMap>
  </header>
  <header guid="{291B3F25-CFD8-4ACF-8283-34461575BED9}" dateTime="2023-08-24T12:11:40" maxSheetId="2" userName="Татьяна А. Фоменко" r:id="rId114" minRId="489">
    <sheetIdMap count="1">
      <sheetId val="1"/>
    </sheetIdMap>
  </header>
  <header guid="{CC6C2846-95F3-43B1-B8CB-42B7D4664811}" dateTime="2023-08-24T12:19:27" maxSheetId="2" userName="Татьяна А. Фоменко" r:id="rId115" minRId="490">
    <sheetIdMap count="1">
      <sheetId val="1"/>
    </sheetIdMap>
  </header>
  <header guid="{83AC4B0A-3E34-4504-8F9E-2F986EC692DE}" dateTime="2023-08-24T12:20:03" maxSheetId="2" userName="Татьяна А. Фоменко" r:id="rId116" minRId="494">
    <sheetIdMap count="1">
      <sheetId val="1"/>
    </sheetIdMap>
  </header>
  <header guid="{7A6B8E27-F68A-421D-ACA5-89E214CAD494}" dateTime="2023-08-24T12:20:50" maxSheetId="2" userName="Татьяна А. Фоменко" r:id="rId117" minRId="498">
    <sheetIdMap count="1">
      <sheetId val="1"/>
    </sheetIdMap>
  </header>
  <header guid="{C9E21EB5-1BE9-435D-BC6A-B21EB88D00BD}" dateTime="2023-08-24T12:21:39" maxSheetId="2" userName="Татьяна А. Фоменко" r:id="rId118" minRId="499">
    <sheetIdMap count="1">
      <sheetId val="1"/>
    </sheetIdMap>
  </header>
  <header guid="{B7158366-A205-4F19-AE61-C760E4CE4C07}" dateTime="2023-08-24T12:21:48" maxSheetId="2" userName="Татьяна А. Фоменко" r:id="rId119" minRId="503">
    <sheetIdMap count="1">
      <sheetId val="1"/>
    </sheetIdMap>
  </header>
  <header guid="{89DC80FA-1216-4A0B-AA0E-3CE106473C65}" dateTime="2023-08-24T12:25:59" maxSheetId="2" userName="Юлия А. Убийко" r:id="rId120" minRId="504" maxRId="514">
    <sheetIdMap count="1">
      <sheetId val="1"/>
    </sheetIdMap>
  </header>
  <header guid="{B150E157-CE14-4821-B6B6-83CCD0949166}" dateTime="2023-08-24T12:27:40" maxSheetId="2" userName="Татьяна А. Фоменко" r:id="rId121" minRId="515">
    <sheetIdMap count="1">
      <sheetId val="1"/>
    </sheetIdMap>
  </header>
  <header guid="{A7D01219-559D-4F8C-BF1C-3991629DB2A1}" dateTime="2023-08-24T17:43:02" maxSheetId="2" userName="Юлия А. Убийко" r:id="rId122" minRId="516">
    <sheetIdMap count="1">
      <sheetId val="1"/>
    </sheetIdMap>
  </header>
  <header guid="{AA811710-C642-4E43-9F5A-D10134FB811E}" dateTime="2023-08-25T09:23:38" maxSheetId="2" userName="Юлия А. Убийко" r:id="rId123" minRId="517">
    <sheetIdMap count="1">
      <sheetId val="1"/>
    </sheetIdMap>
  </header>
  <header guid="{ADDA7D35-026F-4D12-BAFD-46FB5C560EE4}" dateTime="2023-08-25T09:34:09" maxSheetId="2" userName="Юлия А. Убийко" r:id="rId124" minRId="518" maxRId="528">
    <sheetIdMap count="1">
      <sheetId val="1"/>
    </sheetIdMap>
  </header>
  <header guid="{FA0337D0-55E1-4CA3-8A7A-8DEF7D3CD89A}" dateTime="2023-08-25T09:33:36" maxSheetId="2" userName="Татьяна А. Фоменко" r:id="rId125">
    <sheetIdMap count="1">
      <sheetId val="1"/>
    </sheetIdMap>
  </header>
  <header guid="{FB2DEC49-4062-44E4-BEA1-959414150E67}" dateTime="2023-08-25T09:34:44" maxSheetId="2" userName="Татьяна А. Фоменко" r:id="rId126" minRId="536">
    <sheetIdMap count="1">
      <sheetId val="1"/>
    </sheetIdMap>
  </header>
  <header guid="{23E5189D-6AFF-4723-BB34-93846A06A039}" dateTime="2023-08-25T09:51:18" maxSheetId="2" userName="Инна В. Энгель" r:id="rId127">
    <sheetIdMap count="1">
      <sheetId val="1"/>
    </sheetIdMap>
  </header>
  <header guid="{CA8E5443-CA7C-4A0B-BB3F-B7A8E18FD05C}" dateTime="2023-08-25T09:58:18" maxSheetId="2" userName="Инна В. Энгель" r:id="rId128" minRId="540" maxRId="541">
    <sheetIdMap count="1">
      <sheetId val="1"/>
    </sheetIdMap>
  </header>
  <header guid="{3B4DCABD-162F-4498-AA4C-B1704DF564F1}" dateTime="2023-08-25T09:51:34" maxSheetId="2" userName="Татьяна М. Куприянова" r:id="rId129" minRId="542" maxRId="554">
    <sheetIdMap count="1">
      <sheetId val="1"/>
    </sheetIdMap>
  </header>
  <header guid="{D5FCB988-BEBE-4CC0-9AA7-C8EC368801AF}" dateTime="2023-08-25T10:33:18" maxSheetId="2" userName="Татьяна А. Фоменко" r:id="rId130">
    <sheetIdMap count="1">
      <sheetId val="1"/>
    </sheetIdMap>
  </header>
  <header guid="{86C47FBD-4087-477C-9805-83867EE852B1}" dateTime="2023-08-25T10:37:18" maxSheetId="2" userName="Юлия А. Убийко" r:id="rId131" minRId="559">
    <sheetIdMap count="1">
      <sheetId val="1"/>
    </sheetIdMap>
  </header>
  <header guid="{8ABB294D-96F6-41A2-8921-65BEA4A982DB}" dateTime="2023-08-25T11:08:06" maxSheetId="2" userName="Инна В. Энгель" r:id="rId132" minRId="560" maxRId="56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82" sId="1" ref="A203:XFD203" action="deleteRow">
    <undo index="18" exp="area" ref3D="1" dr="$A$205:$XFD$210" dn="Z_F1EA1655_D6DE_4489_A709_6FDA0CED3DCA_.wvu.Rows" sId="1"/>
    <undo index="0" exp="area" ref3D="1" dr="$H$1:$I$1048576" dn="Z_C249F1C0_5F87_4903_9107_68771F7F1656_.wvu.Cols" sId="1"/>
    <undo index="0" exp="area" ref3D="1" dr="$H$1:$I$1048576" dn="Z_C12ECCB3_7E0E_4612_AFEC_78E64777E49A_.wvu.Cols" sId="1"/>
    <undo index="2" exp="area" ref3D="1" dr="$H$1:$I$1048576" dn="Z_BCCBEA4F_0D7A_4A17_8829_58A9F53F9252_.wvu.Cols" sId="1"/>
    <undo index="1" exp="area" ref3D="1" dr="$B$1:$D$1048576" dn="Z_BCCBEA4F_0D7A_4A17_8829_58A9F53F9252_.wvu.Cols" sId="1"/>
    <undo index="10" exp="area" ref3D="1" dr="$A$243:$XFD$270" dn="Z_9D973A29_B18A_4300_8735_40F4D5040C33_.wvu.Rows" sId="1"/>
    <undo index="0" exp="area" ref3D="1" dr="$B$1:$D$1048576" dn="Z_9D973A29_B18A_4300_8735_40F4D5040C33_.wvu.Cols" sId="1"/>
    <undo index="28" exp="area" ref3D="1" dr="$A$236:$XFD$270" dn="Z_88C336E2_DEA0_4FEC_A5C4_66485F95BE03_.wvu.Rows" sId="1"/>
    <undo index="26" exp="area" ref3D="1" dr="$A$208:$XFD$210" dn="Z_88C336E2_DEA0_4FEC_A5C4_66485F95BE03_.wvu.Rows" sId="1"/>
    <undo index="22" exp="area" ref3D="1" dr="$A$205:$XFD$210" dn="Z_678A9D6A_CD2F_4FC5_ADAB_B9CA298D42A2_.wvu.Rows" sId="1"/>
    <undo index="0" exp="area" ref3D="1" dr="$B$1:$D$1048576" dn="Z_678A9D6A_CD2F_4FC5_ADAB_B9CA298D42A2_.wvu.Cols" sId="1"/>
    <rfmt sheetId="1" xfDxf="1" sqref="A203:XFD203" start="0" length="0">
      <dxf>
        <font>
          <sz val="12"/>
          <name val="Times New Roman"/>
          <scheme val="none"/>
        </font>
        <alignment horizontal="left" vertical="center" wrapText="1" readingOrder="0"/>
      </dxf>
    </rfmt>
    <rcc rId="0" sId="1" dxf="1">
      <nc r="A203" t="inlineStr">
        <is>
          <t>Паромная переправа на территории Туруханского района (КВСР 240 Сбалансированность)</t>
        </is>
      </nc>
      <ndxf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03" start="0" length="0">
      <dxf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3" start="0" length="0">
      <dxf>
        <numFmt numFmtId="166" formatCode="#,##0.0000"/>
        <alignment horizontal="right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3" start="0" length="0">
      <dxf>
        <numFmt numFmtId="4" formatCode="#,##0.00"/>
        <alignment horizontal="right"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03">
        <f>F203+G203</f>
      </nc>
      <ndxf>
        <font>
          <b/>
          <sz val="12"/>
          <name val="Times New Roman"/>
          <scheme val="none"/>
        </font>
        <numFmt numFmtId="4" formatCode="#,##0.00"/>
        <fill>
          <patternFill patternType="solid">
            <bgColor rgb="FF00FF0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03">
        <v>3000000</v>
      </nc>
      <ndxf>
        <numFmt numFmtId="4" formatCode="#,##0.00"/>
        <alignment horizont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03" start="0" length="0">
      <dxf>
        <numFmt numFmtId="4" formatCode="#,##0.00"/>
        <alignment horizontal="center"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3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03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3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3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203" t="inlineStr">
        <is>
          <t>1210081020</t>
        </is>
      </nc>
      <ndxf>
        <font>
          <b/>
          <sz val="12"/>
          <name val="Times New Roman"/>
          <scheme val="none"/>
        </font>
        <numFmt numFmtId="30" formatCode="@"/>
        <alignment horizont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03" t="inlineStr">
        <is>
          <t>в ацк</t>
        </is>
      </nc>
      <ndxf>
        <font>
          <b/>
          <sz val="12"/>
          <name val="Times New Roman"/>
          <scheme val="none"/>
        </font>
        <numFmt numFmtId="4" formatCode="#,##0.00"/>
        <alignment horizontal="center" readingOrder="0"/>
      </ndxf>
    </rcc>
    <rfmt sheetId="1" sqref="N203" start="0" length="0">
      <dxf>
        <numFmt numFmtId="4" formatCode="#,##0.00"/>
      </dxf>
    </rfmt>
  </rrc>
  <rcc rId="483" sId="1">
    <oc r="F241">
      <f>81000000+6700000-2000000</f>
    </oc>
    <nc r="F241">
      <f>81000000+6700000-5000000</f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" sId="1">
    <oc r="M8" t="inlineStr">
      <is>
        <t>в ацк, последняя сумма еще не внесена</t>
      </is>
    </oc>
    <nc r="M8" t="inlineStr">
      <is>
        <t>в ацк</t>
      </is>
    </nc>
  </rcc>
  <rcv guid="{628CE822-C2EF-47B9-A88D-DD60521BD79B}" action="delete"/>
  <rdn rId="0" localSheetId="1" customView="1" name="Z_628CE822_C2EF_47B9_A88D_DD60521BD79B_.wvu.FilterData" hidden="1" oldHidden="1">
    <formula>'крайний вариант'!$A$7:$M$155</formula>
    <oldFormula>'крайний вариант'!$A$7:$M$155</oldFormula>
  </rdn>
  <rcv guid="{628CE822-C2EF-47B9-A88D-DD60521BD79B}" action="add"/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formula>
    <old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D973A29-B18A-4300-8735-40F4D5040C33}" action="delete"/>
  <rdn rId="0" localSheetId="1" customView="1" name="Z_9D973A29_B18A_4300_8735_40F4D5040C33_.wvu.PrintArea" hidden="1" oldHidden="1">
    <formula>'крайний вариант'!$A$1:$K$293</formula>
    <oldFormula>'крайний вариант'!$A$1:$K$293</oldFormula>
  </rdn>
  <rdn rId="0" localSheetId="1" customView="1" name="Z_9D973A29_B18A_4300_8735_40F4D5040C33_.wvu.Rows" hidden="1" oldHidden="1">
    <formula>'крайний вариант'!$14:$31,'крайний вариант'!$55:$74,'крайний вариант'!$101:$118,'крайний вариант'!$124:$130,'крайний вариант'!$143:$150,'крайний вариант'!$188:$191,'крайний вариант'!$204:$210,'крайний вариант'!$243:$270</formula>
    <oldFormula>'крайний вариант'!$14:$31,'крайний вариант'!$54:$74,'крайний вариант'!$101:$118,'крайний вариант'!$124:$130,'крайний вариант'!$143:$150,'крайний вариант'!$188:$191,'крайний вариант'!$204:$210,'крайний вариант'!$243:$270</oldFormula>
  </rdn>
  <rdn rId="0" localSheetId="1" customView="1" name="Z_9D973A29_B18A_4300_8735_40F4D5040C33_.wvu.Cols" hidden="1" oldHidden="1">
    <formula>'крайний вариант'!$B:$D</formula>
    <oldFormula>'крайний вариант'!$B:$D</oldFormula>
  </rdn>
  <rdn rId="0" localSheetId="1" customView="1" name="Z_9D973A29_B18A_4300_8735_40F4D5040C33_.wvu.FilterData" hidden="1" oldHidden="1">
    <formula>'крайний вариант'!$A$7:$M$155</formula>
    <oldFormula>'крайний вариант'!$A$7:$M$155</oldFormula>
  </rdn>
  <rcv guid="{9D973A29-B18A-4300-8735-40F4D5040C33}" action="add"/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вариант'!$143:$150,'крайний вариант'!$154:$157,'крайний вариант'!$161:$166,'крайний вариант'!$172:$172,'крайний вариант'!$184:$191,'крайний вариант'!$205:$210</formula>
    <old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28CE822-C2EF-47B9-A88D-DD60521BD79B}" action="delete"/>
  <rdn rId="0" localSheetId="1" customView="1" name="Z_628CE822_C2EF_47B9_A88D_DD60521BD79B_.wvu.FilterData" hidden="1" oldHidden="1">
    <formula>'крайний вариант'!$A$7:$M$155</formula>
    <oldFormula>'крайний вариант'!$A$7:$M$155</oldFormula>
  </rdn>
  <rcv guid="{628CE822-C2EF-47B9-A88D-DD60521BD79B}" action="add"/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5" sId="1">
    <oc r="A154" t="inlineStr">
      <is>
        <t>Расходы на приобретение и доставку специальной техники и дополнительного оборудования для содержания улично-дорожной сети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    </is>
    </oc>
    <nc r="A154" t="inlineStr">
      <is>
        <t>Расходы на приобретение и доставку специальной техники и дополнительного оборудования для содержания улично-дорожной сети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 (КВСР 241)</t>
      </is>
    </nc>
  </rcc>
  <rcc rId="466" sId="1" numFmtId="4">
    <nc r="F204">
      <v>-193878</v>
    </nc>
  </rcc>
  <rcc rId="467" sId="1" numFmtId="4">
    <nc r="F124">
      <v>-193878</v>
    </nc>
  </rcc>
  <rcv guid="{9D973A29-B18A-4300-8735-40F4D5040C33}" action="delete"/>
  <rdn rId="0" localSheetId="1" customView="1" name="Z_9D973A29_B18A_4300_8735_40F4D5040C33_.wvu.PrintArea" hidden="1" oldHidden="1">
    <formula>'крайний вариант'!$A$1:$K$293</formula>
    <oldFormula>'крайний вариант'!$A$1:$K$293</oldFormula>
  </rdn>
  <rdn rId="0" localSheetId="1" customView="1" name="Z_9D973A29_B18A_4300_8735_40F4D5040C33_.wvu.Rows" hidden="1" oldHidden="1">
    <formula>'крайний вариант'!$14:$31,'крайний вариант'!$55:$74,'крайний вариант'!$101:$118,'крайний вариант'!$143:$150,'крайний вариант'!$188:$191,'крайний вариант'!$243:$270</formula>
    <oldFormula>'крайний вариант'!$14:$31,'крайний вариант'!$55:$74,'крайний вариант'!$101:$118,'крайний вариант'!$124:$130,'крайний вариант'!$143:$150,'крайний вариант'!$188:$191,'крайний вариант'!$204:$210,'крайний вариант'!$243:$270</oldFormula>
  </rdn>
  <rdn rId="0" localSheetId="1" customView="1" name="Z_9D973A29_B18A_4300_8735_40F4D5040C33_.wvu.Cols" hidden="1" oldHidden="1">
    <formula>'крайний вариант'!$B:$D</formula>
    <oldFormula>'крайний вариант'!$B:$D</oldFormula>
  </rdn>
  <rdn rId="0" localSheetId="1" customView="1" name="Z_9D973A29_B18A_4300_8735_40F4D5040C33_.wvu.FilterData" hidden="1" oldHidden="1">
    <formula>'крайний вариант'!$A$7:$M$155</formula>
    <oldFormula>'крайний вариант'!$A$7:$M$155</oldFormula>
  </rdn>
  <rcv guid="{9D973A29-B18A-4300-8735-40F4D5040C33}" action="add"/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2" sId="1" numFmtId="4">
    <oc r="F203">
      <v>5000000</v>
    </oc>
    <nc r="F203">
      <v>3000000</v>
    </nc>
  </rcc>
  <rcc rId="473" sId="1">
    <oc r="F242">
      <f>81000000+6700000</f>
    </oc>
    <nc r="F242">
      <f>81000000+6700000-2000000</f>
    </nc>
  </rcc>
  <rcc rId="474" sId="1" numFmtId="4">
    <oc r="F124">
      <v>-193878</v>
    </oc>
    <nc r="F124">
      <v>193878</v>
    </nc>
  </rcc>
  <rcv guid="{9D973A29-B18A-4300-8735-40F4D5040C33}" action="delete"/>
  <rdn rId="0" localSheetId="1" customView="1" name="Z_9D973A29_B18A_4300_8735_40F4D5040C33_.wvu.PrintArea" hidden="1" oldHidden="1">
    <formula>'крайний вариант'!$A$1:$K$293</formula>
    <oldFormula>'крайний вариант'!$A$1:$K$293</oldFormula>
  </rdn>
  <rdn rId="0" localSheetId="1" customView="1" name="Z_9D973A29_B18A_4300_8735_40F4D5040C33_.wvu.Rows" hidden="1" oldHidden="1">
    <formula>'крайний вариант'!$14:$31,'крайний вариант'!$55:$74,'крайний вариант'!$101:$118,'крайний вариант'!$143:$150,'крайний вариант'!$188:$191,'крайний вариант'!$243:$270</formula>
    <oldFormula>'крайний вариант'!$14:$31,'крайний вариант'!$55:$74,'крайний вариант'!$101:$118,'крайний вариант'!$143:$150,'крайний вариант'!$188:$191,'крайний вариант'!$243:$270</oldFormula>
  </rdn>
  <rdn rId="0" localSheetId="1" customView="1" name="Z_9D973A29_B18A_4300_8735_40F4D5040C33_.wvu.Cols" hidden="1" oldHidden="1">
    <formula>'крайний вариант'!$B:$D</formula>
    <oldFormula>'крайний вариант'!$B:$D</oldFormula>
  </rdn>
  <rdn rId="0" localSheetId="1" customView="1" name="Z_9D973A29_B18A_4300_8735_40F4D5040C33_.wvu.FilterData" hidden="1" oldHidden="1">
    <formula>'крайний вариант'!$A$7:$M$155</formula>
    <oldFormula>'крайний вариант'!$A$7:$M$155</oldFormula>
  </rdn>
  <rcv guid="{9D973A29-B18A-4300-8735-40F4D5040C33}" action="add"/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вариант'!$143:$150,'крайний вариант'!$154:$157,'крайний вариант'!$161:$166,'крайний вариант'!$172:$172,'крайний вариант'!$184:$191,'крайний вариант'!$205:$210</formula>
    <old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вариант'!$143:$150,'крайний вариант'!$154:$157,'крайний вариант'!$161:$166,'крайний вариант'!$172:$172,'крайний вариант'!$184:$191,'крайний вариант'!$205:$210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7" sId="1">
    <nc r="M94" t="inlineStr">
      <is>
        <t>в ацк</t>
      </is>
    </nc>
  </rcc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80">
    <dxf>
      <fill>
        <patternFill>
          <bgColor theme="0"/>
        </patternFill>
      </fill>
    </dxf>
  </rfmt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44:F45">
    <dxf>
      <fill>
        <patternFill>
          <bgColor theme="0"/>
        </patternFill>
      </fill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" sId="1" odxf="1" dxf="1">
    <nc r="M43" t="inlineStr">
      <is>
        <t>в ацк</t>
      </is>
    </nc>
    <odxf>
      <alignment horizontal="center"/>
    </odxf>
    <ndxf>
      <alignment horizontal="left"/>
    </ndxf>
  </rcc>
  <rcv guid="{F1EA1655-D6DE-4489-A709-6FDA0CED3DCA}" action="delete"/>
  <rdn rId="0" localSheetId="1" customView="1" name="Z_F1EA1655_D6DE_4489_A709_6FDA0CED3DCA_.wvu.PrintArea" hidden="1" oldHidden="1">
    <formula>'крайний вариант'!$A$1:$L$293</formula>
    <oldFormula>'крайний вариант'!$A$1:$L$293</oldFormula>
  </rdn>
  <rdn rId="0" localSheetId="1" customView="1" name="Z_F1EA1655_D6DE_4489_A709_6FDA0CED3DCA_.wvu.Rows" hidden="1" oldHidden="1">
    <formula>'крайний вариант'!$14:$31,'крайний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formula>
    <oldFormula>'крайний вариант'!$14:$31,'крайний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oldFormula>
  </rdn>
  <rdn rId="0" localSheetId="1" customView="1" name="Z_F1EA1655_D6DE_4489_A709_6FDA0CED3DCA_.wvu.FilterData" hidden="1" oldHidden="1">
    <formula>'крайний вариант'!$A$7:$M$155</formula>
    <oldFormula>'крайний вариант'!$A$7:$M$155</oldFormula>
  </rdn>
  <rcv guid="{F1EA1655-D6DE-4489-A709-6FDA0CED3DCA}" action="add"/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8" sId="1">
    <nc r="L124" t="inlineStr">
      <is>
        <t>06400S4800</t>
      </is>
    </nc>
  </rcc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9" sId="1">
    <nc r="M124" t="inlineStr">
      <is>
        <t>в ацк</t>
      </is>
    </nc>
  </rcc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0" sId="1">
    <nc r="A124" t="inlineStr">
      <is>
        <t>Софинансирование расходов на осуществление (возмещение) затрат, возникающих при реализации мероприятий на организацию туристско-рекреационных зон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    </is>
    </nc>
  </rcc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вариант'!$88:$91,'крайний вариант'!$105:$118,'крайний вариант'!$125:$130,'крайний вариант'!$135:$135,'крайний вариант'!$143:$150,'крайний вариант'!$161:$166,'крайний вариант'!$172:$172,'крайний вариант'!$184:$191,'крайний вариант'!$204:$209</formula>
    <old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вариант'!$143:$150,'крайний вариант'!$161:$166,'крайний вариант'!$172:$172,'крайний вариант'!$184:$191,'крайний вариант'!$204:$209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4" sId="1">
    <nc r="A203" t="inlineStr">
      <is>
        <t>Софинансирование расходов на осуществление (возмещение) затрат, возникающих при реализации мероприятий на организацию туристско-рекреационных зон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    </is>
    </nc>
  </rcc>
  <rfmt sheetId="1" sqref="A203">
    <dxf>
      <alignment vertical="center" readingOrder="0"/>
    </dxf>
  </rfmt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вариант'!$88:$91,'крайний вариант'!$105:$118,'крайний вариант'!$125:$130,'крайний вариант'!$135:$135,'крайний вариант'!$143:$150,'крайний вариант'!$161:$166,'крайний вариант'!$172:$172,'крайний вариант'!$184:$191,'крайний вариант'!$204:$209</formula>
    <oldFormula>'крайний вариант'!$16:$31,'крайний вариант'!$88:$91,'крайний вариант'!$105:$118,'крайний вариант'!$125:$130,'крайний вариант'!$135:$135,'крайний вариант'!$143:$150,'крайний вариант'!$161:$166,'крайний вариант'!$172:$172,'крайний вариант'!$184:$191,'крайний вариант'!$204:$209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8" sId="1">
    <oc r="A203" t="inlineStr">
      <is>
        <t>Софинансирование расходов на осуществление (возмещение) затрат, возникающих при реализации мероприятий на организацию туристско-рекреационных зон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    </is>
    </oc>
    <nc r="A203" t="inlineStr">
      <is>
        <t>Софинансирование расходов на осуществление (возмещение) затрат, возникающих при реализации мероприятий на организацию туристско-рекреационных зон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 (КВСР 244 Упр культуры)</t>
      </is>
    </nc>
  </rcc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9" sId="1">
    <nc r="L203" t="inlineStr">
      <is>
        <t>06400S4800</t>
      </is>
    </nc>
  </rcc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вариант'!$88:$91,'крайний вариант'!$105:$118,'крайний вариант'!$125:$130,'крайний вариант'!$135:$135,'крайний вариант'!$143:$150,'крайний вариант'!$161:$166,'крайний вариант'!$172:$172,'крайний вариант'!$184:$191,'крайний вариант'!$204:$209</formula>
    <oldFormula>'крайний вариант'!$16:$31,'крайний вариант'!$88:$91,'крайний вариант'!$105:$118,'крайний вариант'!$125:$130,'крайний вариант'!$135:$135,'крайний вариант'!$143:$150,'крайний вариант'!$161:$166,'крайний вариант'!$172:$172,'крайний вариант'!$184:$191,'крайний вариант'!$204:$209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3" sId="1">
    <nc r="M203" t="inlineStr">
      <is>
        <t>в ацк</t>
      </is>
    </nc>
  </rcc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4" start="0" length="0">
    <dxf>
      <font>
        <sz val="12"/>
        <name val="Times New Roman"/>
        <scheme val="none"/>
      </font>
    </dxf>
  </rfmt>
  <rfmt sheetId="1" sqref="A45" start="0" length="0">
    <dxf>
      <font>
        <sz val="12"/>
        <color indexed="8"/>
        <name val="Times New Roman"/>
        <scheme val="none"/>
      </font>
    </dxf>
  </rfmt>
  <rfmt sheetId="1" sqref="A48" start="0" length="0">
    <dxf>
      <font>
        <sz val="12"/>
        <color indexed="8"/>
        <name val="Times New Roman"/>
        <scheme val="none"/>
      </font>
    </dxf>
  </rfmt>
  <rfmt sheetId="1" sqref="A47" start="0" length="0">
    <dxf>
      <font>
        <sz val="12"/>
        <color indexed="8"/>
        <name val="Times New Roman"/>
        <scheme val="none"/>
      </font>
    </dxf>
  </rfmt>
  <rcc rId="504" sId="1">
    <oc r="A79" t="inlineStr">
      <is>
    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 (КВР 121, 129)</t>
      </is>
    </oc>
    <nc r="A79" t="inlineStr">
      <is>
        <t xml:space="preserve"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 </t>
      </is>
    </nc>
  </rcc>
  <rcc rId="505" sId="1">
    <oc r="A78" t="inlineStr">
      <is>
    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 (КВР 122)</t>
      </is>
    </oc>
    <nc r="A78" t="inlineStr">
      <is>
        <t xml:space="preserve"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 </t>
      </is>
    </nc>
  </rcc>
  <rcc rId="506" sId="1">
    <oc r="A80" t="inlineStr">
      <is>
        <t>Предоставление субсидии на компенсацию расходов, возникающих при осуществлении подвоза воды населению п.Бахта Туруханского района в рамках отдельного мероприятия муниципальной программы "Обеспечение комфортной среды проживания на территории населенных пунктов Туруханского района" (КВР 811)</t>
      </is>
    </oc>
    <nc r="A80" t="inlineStr">
      <is>
        <t xml:space="preserve">Предоставление субсидии на компенсацию расходов, возникающих при осуществлении подвоза воды населению п.Бахта Туруханского района в рамках отдельного мероприятия муниципальной программы "Обеспечение комфортной среды проживания на территории населенных пунктов Туруханского района" </t>
      </is>
    </nc>
  </rcc>
  <rcc rId="507" sId="1">
    <oc r="A81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 (КВР 244)</t>
      </is>
    </oc>
    <nc r="A81" t="inlineStr">
      <is>
        <t xml:space="preserve"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 </t>
      </is>
    </nc>
  </rcc>
  <rcc rId="508" sId="1">
    <oc r="A77" t="inlineStr">
      <is>
    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 (КВР 244)</t>
      </is>
    </oc>
    <nc r="A77" t="inlineStr">
      <is>
    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</t>
      </is>
    </nc>
  </rcc>
  <rcc rId="509" sId="1">
    <oc r="A82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 (КВР 244)</t>
      </is>
    </oc>
    <nc r="A82" t="inlineStr">
      <is>
        <t xml:space="preserve"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 </t>
      </is>
    </nc>
  </rcc>
  <rcc rId="510" sId="1">
    <oc r="A83" t="inlineStr">
      <is>
    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 (КВР 321)</t>
      </is>
    </oc>
    <nc r="A83" t="inlineStr">
      <is>
        <t xml:space="preserve"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 </t>
      </is>
    </nc>
  </rcc>
  <rcc rId="511" sId="1">
    <oc r="A84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 (КВР 244)</t>
      </is>
    </oc>
    <nc r="A84" t="inlineStr">
      <is>
        <t xml:space="preserve"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 </t>
      </is>
    </nc>
  </rcc>
  <rcc rId="512" sId="1">
    <oc r="A85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 (КВР 244)</t>
      </is>
    </oc>
    <nc r="A85" t="inlineStr">
      <is>
        <t xml:space="preserve"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 </t>
      </is>
    </nc>
  </rcc>
  <rcc rId="513" sId="1">
    <oc r="A86" t="inlineStr">
      <is>
    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 (КВР 244)</t>
      </is>
    </oc>
    <nc r="A86" t="inlineStr">
      <is>
    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</t>
      </is>
    </nc>
  </rcc>
  <rcc rId="514" sId="1">
    <oc r="A87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 (КВР 244)</t>
      </is>
    </oc>
    <nc r="A87" t="inlineStr">
      <is>
        <t xml:space="preserve"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 </t>
      </is>
    </nc>
  </rcc>
</revisions>
</file>

<file path=xl/revisions/revisionLog1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5" sId="1">
    <oc r="A153" t="inlineStr">
      <is>
        <r>
          <t xml:space="preserve">Капитальный ремонт жилого фонда находящегося в муниципальной собственности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реконструкции, садового дома жилым домом и жилого дома садовым домом на территории Туруханского района и сельских поселений.в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 </t>
        </r>
        <r>
          <rPr>
            <b/>
            <sz val="12"/>
            <rFont val="Times New Roman"/>
            <family val="1"/>
            <charset val="204"/>
          </rPr>
          <t>(МБТ Управление ЖКХ)</t>
        </r>
      </is>
    </oc>
    <nc r="A153" t="inlineStr">
      <is>
        <t>Капитальный ремонт жилого фонда находящегося в муниципальной собственности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реконструкции, садового дома жилым домом и жилого дома садовым домом на территории Туруханского района и сельских поселений.в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 (МБТ Управление ЖКХ)</t>
      </is>
    </nc>
  </rcc>
</revisions>
</file>

<file path=xl/revisions/revisionLog1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140">
    <dxf>
      <fill>
        <patternFill patternType="solid">
          <bgColor rgb="FF00B0F0"/>
        </patternFill>
      </fill>
    </dxf>
  </rfmt>
  <rcc rId="516" sId="1">
    <oc r="F140">
      <v>2000000</v>
    </oc>
    <nc r="F140">
      <f>2000000</f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formula>
    <old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1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7" sId="1" numFmtId="4">
    <oc r="F49">
      <v>7000000</v>
    </oc>
    <nc r="F49">
      <f>7000000+2000000</f>
    </nc>
  </rcc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8" sId="1">
    <nc r="A55" t="inlineStr">
      <is>
        <t>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    </is>
    </nc>
  </rcc>
  <rcc rId="519" sId="1" numFmtId="4">
    <nc r="F55">
      <v>5000000</v>
    </nc>
  </rcc>
  <rcc rId="520" sId="1">
    <oc r="F37">
      <f>SUM(F38:F74)</f>
    </oc>
    <nc r="F37">
      <f>SUM(F38:F74)</f>
    </nc>
  </rcc>
  <rcc rId="521" sId="1" numFmtId="4">
    <nc r="F125">
      <v>566652</v>
    </nc>
  </rcc>
  <rcc rId="522" sId="1">
    <nc r="A34" t="inlineStr">
      <is>
        <t>Резервный фонд</t>
      </is>
    </nc>
  </rcc>
  <rcc rId="523" sId="1" numFmtId="4">
    <nc r="F34">
      <v>7000000</v>
    </nc>
  </rcc>
  <rfmt sheetId="1" sqref="A35">
    <dxf>
      <fill>
        <patternFill>
          <bgColor theme="0"/>
        </patternFill>
      </fill>
    </dxf>
  </rfmt>
  <rrc rId="524" sId="1" ref="A33:XFD33" action="deleteRow">
    <undo index="0" exp="area" dr="F33:F36" r="F32" sId="1"/>
    <undo index="18" exp="area" ref3D="1" dr="$A$204:$XFD$209" dn="Z_F1EA1655_D6DE_4489_A709_6FDA0CED3DCA_.wvu.Rows" sId="1"/>
    <undo index="16" exp="area" ref3D="1" dr="$A$184:$XFD$191" dn="Z_F1EA1655_D6DE_4489_A709_6FDA0CED3DCA_.wvu.Rows" sId="1"/>
    <undo index="14" exp="area" ref3D="1" dr="$A$172:$XFD$172" dn="Z_F1EA1655_D6DE_4489_A709_6FDA0CED3DCA_.wvu.Rows" sId="1"/>
    <undo index="12" exp="area" ref3D="1" dr="$A$161:$XFD$166" dn="Z_F1EA1655_D6DE_4489_A709_6FDA0CED3DCA_.wvu.Rows" sId="1"/>
    <undo index="10" exp="area" ref3D="1" dr="$A$142:$XFD$150" dn="Z_F1EA1655_D6DE_4489_A709_6FDA0CED3DCA_.wvu.Rows" sId="1"/>
    <undo index="8" exp="area" ref3D="1" dr="$A$135:$XFD$135" dn="Z_F1EA1655_D6DE_4489_A709_6FDA0CED3DCA_.wvu.Rows" sId="1"/>
    <undo index="6" exp="area" ref3D="1" dr="$A$125:$XFD$130" dn="Z_F1EA1655_D6DE_4489_A709_6FDA0CED3DCA_.wvu.Rows" sId="1"/>
    <undo index="4" exp="area" ref3D="1" dr="$A$105:$XFD$118" dn="Z_F1EA1655_D6DE_4489_A709_6FDA0CED3DCA_.wvu.Rows" sId="1"/>
    <undo index="2" exp="area" ref3D="1" dr="$A$87:$XFD$91" dn="Z_F1EA1655_D6DE_4489_A709_6FDA0CED3DCA_.wvu.Rows" sId="1"/>
    <undo index="0" exp="area" ref3D="1" dr="$H$1:$I$1048576" dn="Z_C249F1C0_5F87_4903_9107_68771F7F1656_.wvu.Cols" sId="1"/>
    <undo index="0" exp="area" ref3D="1" dr="$H$1:$I$1048576" dn="Z_C12ECCB3_7E0E_4612_AFEC_78E64777E49A_.wvu.Cols" sId="1"/>
    <undo index="2" exp="area" ref3D="1" dr="$H$1:$I$1048576" dn="Z_BCCBEA4F_0D7A_4A17_8829_58A9F53F9252_.wvu.Cols" sId="1"/>
    <undo index="1" exp="area" ref3D="1" dr="$B$1:$D$1048576" dn="Z_BCCBEA4F_0D7A_4A17_8829_58A9F53F9252_.wvu.Cols" sId="1"/>
    <undo index="10" exp="area" ref3D="1" dr="$A$242:$XFD$269" dn="Z_9D973A29_B18A_4300_8735_40F4D5040C33_.wvu.Rows" sId="1"/>
    <undo index="8" exp="area" ref3D="1" dr="$A$188:$XFD$191" dn="Z_9D973A29_B18A_4300_8735_40F4D5040C33_.wvu.Rows" sId="1"/>
    <undo index="6" exp="area" ref3D="1" dr="$A$143:$XFD$150" dn="Z_9D973A29_B18A_4300_8735_40F4D5040C33_.wvu.Rows" sId="1"/>
    <undo index="4" exp="area" ref3D="1" dr="$A$101:$XFD$118" dn="Z_9D973A29_B18A_4300_8735_40F4D5040C33_.wvu.Rows" sId="1"/>
    <undo index="2" exp="area" ref3D="1" dr="$A$55:$XFD$74" dn="Z_9D973A29_B18A_4300_8735_40F4D5040C33_.wvu.Rows" sId="1"/>
    <undo index="0" exp="area" ref3D="1" dr="$B$1:$D$1048576" dn="Z_9D973A29_B18A_4300_8735_40F4D5040C33_.wvu.Cols" sId="1"/>
    <undo index="28" exp="area" ref3D="1" dr="$A$235:$XFD$269" dn="Z_88C336E2_DEA0_4FEC_A5C4_66485F95BE03_.wvu.Rows" sId="1"/>
    <undo index="26" exp="area" ref3D="1" dr="$A$207:$XFD$209" dn="Z_88C336E2_DEA0_4FEC_A5C4_66485F95BE03_.wvu.Rows" sId="1"/>
    <undo index="24" exp="area" ref3D="1" dr="$A$198:$XFD$199" dn="Z_88C336E2_DEA0_4FEC_A5C4_66485F95BE03_.wvu.Rows" sId="1"/>
    <undo index="22" exp="area" ref3D="1" dr="$A$184:$XFD$191" dn="Z_88C336E2_DEA0_4FEC_A5C4_66485F95BE03_.wvu.Rows" sId="1"/>
    <undo index="20" exp="area" ref3D="1" dr="$A$169:$XFD$172" dn="Z_88C336E2_DEA0_4FEC_A5C4_66485F95BE03_.wvu.Rows" sId="1"/>
    <undo index="18" exp="area" ref3D="1" dr="$A$164:$XFD$166" dn="Z_88C336E2_DEA0_4FEC_A5C4_66485F95BE03_.wvu.Rows" sId="1"/>
    <undo index="16" exp="area" ref3D="1" dr="$A$155:$XFD$157" dn="Z_88C336E2_DEA0_4FEC_A5C4_66485F95BE03_.wvu.Rows" sId="1"/>
    <undo index="14" exp="area" ref3D="1" dr="$A$141:$XFD$150" dn="Z_88C336E2_DEA0_4FEC_A5C4_66485F95BE03_.wvu.Rows" sId="1"/>
    <undo index="12" exp="area" ref3D="1" dr="$A$134:$XFD$135" dn="Z_88C336E2_DEA0_4FEC_A5C4_66485F95BE03_.wvu.Rows" sId="1"/>
    <undo index="10" exp="area" ref3D="1" dr="$A$128:$XFD$130" dn="Z_88C336E2_DEA0_4FEC_A5C4_66485F95BE03_.wvu.Rows" sId="1"/>
    <undo index="8" exp="area" ref3D="1" dr="$A$95:$XFD$118" dn="Z_88C336E2_DEA0_4FEC_A5C4_66485F95BE03_.wvu.Rows" sId="1"/>
    <undo index="4" exp="area" ref3D="1" dr="$A$44:$XFD$74" dn="Z_88C336E2_DEA0_4FEC_A5C4_66485F95BE03_.wvu.Rows" sId="1"/>
    <undo index="2" exp="area" ref3D="1" dr="$A$36:$XFD$36" dn="Z_88C336E2_DEA0_4FEC_A5C4_66485F95BE03_.wvu.Rows" sId="1"/>
    <undo index="4" exp="area" ref3D="1" dr="$A$134:$XFD$134" dn="Z_773C9A6D_D94C_4F11_A27E_04EF47427F4D_.wvu.Rows" sId="1"/>
    <undo index="2" exp="area" ref3D="1" dr="$A$132:$XFD$132" dn="Z_773C9A6D_D94C_4F11_A27E_04EF47427F4D_.wvu.Rows" sId="1"/>
    <undo index="18" exp="area" ref3D="1" dr="$A$204:$XFD$209" dn="Z_678A9D6A_CD2F_4FC5_ADAB_B9CA298D42A2_.wvu.Rows" sId="1"/>
    <undo index="16" exp="area" ref3D="1" dr="$A$184:$XFD$191" dn="Z_678A9D6A_CD2F_4FC5_ADAB_B9CA298D42A2_.wvu.Rows" sId="1"/>
    <undo index="14" exp="area" ref3D="1" dr="$A$172:$XFD$172" dn="Z_678A9D6A_CD2F_4FC5_ADAB_B9CA298D42A2_.wvu.Rows" sId="1"/>
    <undo index="12" exp="area" ref3D="1" dr="$A$161:$XFD$166" dn="Z_678A9D6A_CD2F_4FC5_ADAB_B9CA298D42A2_.wvu.Rows" sId="1"/>
    <undo index="10" exp="area" ref3D="1" dr="$A$143:$XFD$150" dn="Z_678A9D6A_CD2F_4FC5_ADAB_B9CA298D42A2_.wvu.Rows" sId="1"/>
    <undo index="8" exp="area" ref3D="1" dr="$A$135:$XFD$135" dn="Z_678A9D6A_CD2F_4FC5_ADAB_B9CA298D42A2_.wvu.Rows" sId="1"/>
    <undo index="6" exp="area" ref3D="1" dr="$A$125:$XFD$130" dn="Z_678A9D6A_CD2F_4FC5_ADAB_B9CA298D42A2_.wvu.Rows" sId="1"/>
    <undo index="4" exp="area" ref3D="1" dr="$A$105:$XFD$118" dn="Z_678A9D6A_CD2F_4FC5_ADAB_B9CA298D42A2_.wvu.Rows" sId="1"/>
    <undo index="2" exp="area" ref3D="1" dr="$A$88:$XFD$91" dn="Z_678A9D6A_CD2F_4FC5_ADAB_B9CA298D42A2_.wvu.Rows" sId="1"/>
    <undo index="0" exp="area" ref3D="1" dr="$B$1:$D$1048576" dn="Z_678A9D6A_CD2F_4FC5_ADAB_B9CA298D42A2_.wvu.Cols" sId="1"/>
    <rfmt sheetId="1" xfDxf="1" sqref="A33:XFD33" start="0" length="0">
      <dxf>
        <font>
          <sz val="12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</dxf>
    </rfmt>
    <rfmt sheetId="1" sqref="A33" start="0" length="0">
      <dxf>
        <numFmt numFmtId="165" formatCode="?"/>
        <fill>
          <patternFill>
            <bgColor rgb="FF92D050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3" start="0" length="0">
      <dxf>
        <font>
          <b/>
          <sz val="12"/>
          <name val="Times New Roman"/>
          <scheme val="none"/>
        </font>
        <numFmt numFmtId="4" formatCode="#,##0.00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" start="0" length="0">
      <dxf>
        <font>
          <b/>
          <sz val="12"/>
          <name val="Times New Roman"/>
          <scheme val="none"/>
        </font>
        <numFmt numFmtId="4" formatCode="#,##0.00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3" start="0" length="0">
      <dxf>
        <font>
          <b/>
          <sz val="12"/>
          <name val="Times New Roman"/>
          <scheme val="none"/>
        </font>
        <numFmt numFmtId="4" formatCode="#,##0.00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33">
        <f>F33+G33</f>
      </nc>
      <ndxf>
        <font>
          <b/>
          <sz val="12"/>
          <name val="Times New Roman"/>
          <scheme val="none"/>
        </font>
        <numFmt numFmtId="4" formatCode="#,##0.00"/>
        <fill>
          <patternFill>
            <bgColor rgb="FF00FF0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33" start="0" length="0">
      <dxf>
        <numFmt numFmtId="4" formatCode="#,##0.00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3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3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3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3" start="0" length="0">
      <dxf>
        <font>
          <b/>
          <sz val="12"/>
          <name val="Times New Roman"/>
          <scheme val="none"/>
        </font>
        <numFmt numFmtId="30" formatCode="@"/>
        <alignment horizont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3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</dxf>
    </rfmt>
    <rfmt sheetId="1" sqref="N33" start="0" length="0">
      <dxf>
        <numFmt numFmtId="4" formatCode="#,##0.00"/>
      </dxf>
    </rfmt>
  </rrc>
  <rcc rId="525" sId="1">
    <nc r="A124" t="inlineStr">
      <is>
        <t>Установка системы видеонаблюдения, обслуживание ОПС в спортивном зале (Туруханский район п. Бор ул. 60 Аэрофлота д.6)</t>
      </is>
    </nc>
  </rcc>
  <rcc rId="526" sId="1">
    <oc r="F139">
      <f>2000000</f>
    </oc>
    <nc r="F139">
      <f>2000000+2000000</f>
    </nc>
  </rcc>
  <rcc rId="527" sId="1" numFmtId="4">
    <oc r="F240">
      <f>81000000+6700000-5000000</f>
    </oc>
    <nc r="F240">
      <v>99200000</v>
    </nc>
  </rcc>
  <rcc rId="528" sId="1">
    <oc r="F279">
      <f>196333173.99+1350000-97798356-4650406-95234411.99+330226.99+17700-197760+39000</f>
    </oc>
    <nc r="F279">
      <f>196333173.99+1350000-97798356-4650406-95234411.99+330226.99+17700-197760+39000-652-66000</f>
    </nc>
  </rcc>
  <rcv guid="{9D973A29-B18A-4300-8735-40F4D5040C33}" action="delete"/>
  <rdn rId="0" localSheetId="1" customView="1" name="Z_9D973A29_B18A_4300_8735_40F4D5040C33_.wvu.PrintArea" hidden="1" oldHidden="1">
    <formula>'крайний вариант'!$A$1:$K$291</formula>
    <oldFormula>'крайний вариант'!$A$1:$K$291</oldFormula>
  </rdn>
  <rdn rId="0" localSheetId="1" customView="1" name="Z_9D973A29_B18A_4300_8735_40F4D5040C33_.wvu.Rows" hidden="1" oldHidden="1">
    <formula>'крайний вариант'!$14:$31,'крайний вариант'!$100:$117,'крайний вариант'!$142:$149,'крайний вариант'!$187:$190,'крайний вариант'!$241:$268</formula>
    <oldFormula>'крайний вариант'!$14:$31,'крайний вариант'!$54:$73,'крайний вариант'!$100:$117,'крайний вариант'!$142:$149,'крайний вариант'!$187:$190,'крайний вариант'!$241:$268</oldFormula>
  </rdn>
  <rdn rId="0" localSheetId="1" customView="1" name="Z_9D973A29_B18A_4300_8735_40F4D5040C33_.wvu.Cols" hidden="1" oldHidden="1">
    <formula>'крайний вариант'!$B:$D</formula>
    <oldFormula>'крайний вариант'!$B:$D</oldFormula>
  </rdn>
  <rdn rId="0" localSheetId="1" customView="1" name="Z_9D973A29_B18A_4300_8735_40F4D5040C33_.wvu.FilterData" hidden="1" oldHidden="1">
    <formula>'крайний вариант'!$A$7:$M$154</formula>
    <oldFormula>'крайний вариант'!$A$7:$M$154</oldFormula>
  </rdn>
  <rcv guid="{9D973A29-B18A-4300-8735-40F4D5040C33}" action="add"/>
</revisions>
</file>

<file path=xl/revisions/revisionLog1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вариант'!$87:$90,'крайний вариант'!$104:$117,'крайний вариант'!$124:$129,'крайний вариант'!$134:$134,'крайний вариант'!$142:$149,'крайний вариант'!$160:$165,'крайний вариант'!$171:$171,'крайний вариант'!$183:$190,'крайний вариант'!$203:$208</formula>
    <oldFormula>'крайний вариант'!$16:$31,'крайний вариант'!$87:$90,'крайний вариант'!$104:$117,'крайний вариант'!$124:$129,'крайний вариант'!$134:$134,'крайний вариант'!$142:$149,'крайний вариант'!$160:$165,'крайний вариант'!$171:$171,'крайний вариант'!$183:$190,'крайний вариант'!$203:$208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вариант'!$A$7:$M$154</formula>
    <oldFormula>'крайний вариант'!$A$7:$M$154</oldFormula>
  </rdn>
  <rcv guid="{678A9D6A-CD2F-4FC5-ADAB-B9CA298D42A2}" action="add"/>
</revisions>
</file>

<file path=xl/revisions/revisionLog1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6" sId="1">
    <nc r="L33" t="inlineStr">
      <is>
        <t>8510080500</t>
      </is>
    </nc>
  </rcc>
</revisions>
</file>

<file path=xl/revisions/revisionLog1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1EA1655-D6DE-4489-A709-6FDA0CED3DCA}" action="delete"/>
  <rdn rId="0" localSheetId="1" customView="1" name="Z_F1EA1655_D6DE_4489_A709_6FDA0CED3DCA_.wvu.PrintArea" hidden="1" oldHidden="1">
    <formula>'крайний вариант'!$A$1:$L$291</formula>
    <oldFormula>'крайний вариант'!$A$1:$L$291</oldFormula>
  </rdn>
  <rdn rId="0" localSheetId="1" customView="1" name="Z_F1EA1655_D6DE_4489_A709_6FDA0CED3DCA_.wvu.Rows" hidden="1" oldHidden="1">
    <formula>'крайний вариант'!$14:$31,'крайний вариант'!$86:$90,'крайний вариант'!$104:$117,'крайний вариант'!$124:$129,'крайний вариант'!$134:$134,'крайний вариант'!$141:$149,'крайний вариант'!$160:$165,'крайний вариант'!$171:$171,'крайний вариант'!$183:$190,'крайний вариант'!$203:$208</formula>
    <oldFormula>'крайний вариант'!$14:$31,'крайний вариант'!$86:$90,'крайний вариант'!$104:$117,'крайний вариант'!$124:$129,'крайний вариант'!$134:$134,'крайний вариант'!$141:$149,'крайний вариант'!$160:$165,'крайний вариант'!$171:$171,'крайний вариант'!$183:$190,'крайний вариант'!$203:$208</oldFormula>
  </rdn>
  <rdn rId="0" localSheetId="1" customView="1" name="Z_F1EA1655_D6DE_4489_A709_6FDA0CED3DCA_.wvu.FilterData" hidden="1" oldHidden="1">
    <formula>'крайний вариант'!$A$7:$M$154</formula>
    <oldFormula>'крайний вариант'!$A$7:$M$154</oldFormula>
  </rdn>
  <rcv guid="{F1EA1655-D6DE-4489-A709-6FDA0CED3DCA}" action="add"/>
</revisions>
</file>

<file path=xl/revisions/revisionLog1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0" sId="1">
    <nc r="L54" t="inlineStr">
      <is>
        <t>1090082490</t>
      </is>
    </nc>
  </rcc>
  <rcc rId="541" sId="1">
    <nc r="M54" t="inlineStr">
      <is>
        <t>в ацк</t>
      </is>
    </nc>
  </rcc>
</revisions>
</file>

<file path=xl/revisions/revisionLog1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42" sId="1" ref="A87:XFD90" action="insertRow">
    <undo index="18" exp="area" ref3D="1" dr="$A$203:$XFD$208" dn="Z_F1EA1655_D6DE_4489_A709_6FDA0CED3DCA_.wvu.Rows" sId="1"/>
    <undo index="16" exp="area" ref3D="1" dr="$A$183:$XFD$190" dn="Z_F1EA1655_D6DE_4489_A709_6FDA0CED3DCA_.wvu.Rows" sId="1"/>
    <undo index="14" exp="area" ref3D="1" dr="$A$171:$XFD$171" dn="Z_F1EA1655_D6DE_4489_A709_6FDA0CED3DCA_.wvu.Rows" sId="1"/>
    <undo index="12" exp="area" ref3D="1" dr="$A$160:$XFD$165" dn="Z_F1EA1655_D6DE_4489_A709_6FDA0CED3DCA_.wvu.Rows" sId="1"/>
    <undo index="10" exp="area" ref3D="1" dr="$A$141:$XFD$149" dn="Z_F1EA1655_D6DE_4489_A709_6FDA0CED3DCA_.wvu.Rows" sId="1"/>
    <undo index="8" exp="area" ref3D="1" dr="$A$134:$XFD$134" dn="Z_F1EA1655_D6DE_4489_A709_6FDA0CED3DCA_.wvu.Rows" sId="1"/>
    <undo index="6" exp="area" ref3D="1" dr="$A$124:$XFD$129" dn="Z_F1EA1655_D6DE_4489_A709_6FDA0CED3DCA_.wvu.Rows" sId="1"/>
    <undo index="4" exp="area" ref3D="1" dr="$A$104:$XFD$117" dn="Z_F1EA1655_D6DE_4489_A709_6FDA0CED3DCA_.wvu.Rows" sId="1"/>
    <undo index="2" exp="area" ref3D="1" dr="$A$86:$XFD$90" dn="Z_F1EA1655_D6DE_4489_A709_6FDA0CED3DCA_.wvu.Rows" sId="1"/>
    <undo index="0" exp="area" ref3D="1" dr="$H$1:$I$1048576" dn="Z_C249F1C0_5F87_4903_9107_68771F7F1656_.wvu.Cols" sId="1"/>
    <undo index="0" exp="area" ref3D="1" dr="$H$1:$I$1048576" dn="Z_C12ECCB3_7E0E_4612_AFEC_78E64777E49A_.wvu.Cols" sId="1"/>
    <undo index="2" exp="area" ref3D="1" dr="$H$1:$I$1048576" dn="Z_BCCBEA4F_0D7A_4A17_8829_58A9F53F9252_.wvu.Cols" sId="1"/>
    <undo index="1" exp="area" ref3D="1" dr="$B$1:$D$1048576" dn="Z_BCCBEA4F_0D7A_4A17_8829_58A9F53F9252_.wvu.Cols" sId="1"/>
    <undo index="8" exp="area" ref3D="1" dr="$A$241:$XFD$268" dn="Z_9D973A29_B18A_4300_8735_40F4D5040C33_.wvu.Rows" sId="1"/>
    <undo index="6" exp="area" ref3D="1" dr="$A$187:$XFD$190" dn="Z_9D973A29_B18A_4300_8735_40F4D5040C33_.wvu.Rows" sId="1"/>
    <undo index="4" exp="area" ref3D="1" dr="$A$142:$XFD$149" dn="Z_9D973A29_B18A_4300_8735_40F4D5040C33_.wvu.Rows" sId="1"/>
    <undo index="2" exp="area" ref3D="1" dr="$A$100:$XFD$117" dn="Z_9D973A29_B18A_4300_8735_40F4D5040C33_.wvu.Rows" sId="1"/>
    <undo index="0" exp="area" ref3D="1" dr="$B$1:$D$1048576" dn="Z_9D973A29_B18A_4300_8735_40F4D5040C33_.wvu.Cols" sId="1"/>
    <undo index="28" exp="area" ref3D="1" dr="$A$234:$XFD$268" dn="Z_88C336E2_DEA0_4FEC_A5C4_66485F95BE03_.wvu.Rows" sId="1"/>
    <undo index="26" exp="area" ref3D="1" dr="$A$206:$XFD$208" dn="Z_88C336E2_DEA0_4FEC_A5C4_66485F95BE03_.wvu.Rows" sId="1"/>
    <undo index="24" exp="area" ref3D="1" dr="$A$197:$XFD$198" dn="Z_88C336E2_DEA0_4FEC_A5C4_66485F95BE03_.wvu.Rows" sId="1"/>
    <undo index="22" exp="area" ref3D="1" dr="$A$183:$XFD$190" dn="Z_88C336E2_DEA0_4FEC_A5C4_66485F95BE03_.wvu.Rows" sId="1"/>
    <undo index="20" exp="area" ref3D="1" dr="$A$168:$XFD$171" dn="Z_88C336E2_DEA0_4FEC_A5C4_66485F95BE03_.wvu.Rows" sId="1"/>
    <undo index="18" exp="area" ref3D="1" dr="$A$163:$XFD$165" dn="Z_88C336E2_DEA0_4FEC_A5C4_66485F95BE03_.wvu.Rows" sId="1"/>
    <undo index="16" exp="area" ref3D="1" dr="$A$154:$XFD$156" dn="Z_88C336E2_DEA0_4FEC_A5C4_66485F95BE03_.wvu.Rows" sId="1"/>
    <undo index="14" exp="area" ref3D="1" dr="$A$140:$XFD$149" dn="Z_88C336E2_DEA0_4FEC_A5C4_66485F95BE03_.wvu.Rows" sId="1"/>
    <undo index="12" exp="area" ref3D="1" dr="$A$133:$XFD$134" dn="Z_88C336E2_DEA0_4FEC_A5C4_66485F95BE03_.wvu.Rows" sId="1"/>
    <undo index="10" exp="area" ref3D="1" dr="$A$127:$XFD$129" dn="Z_88C336E2_DEA0_4FEC_A5C4_66485F95BE03_.wvu.Rows" sId="1"/>
    <undo index="8" exp="area" ref3D="1" dr="$A$94:$XFD$117" dn="Z_88C336E2_DEA0_4FEC_A5C4_66485F95BE03_.wvu.Rows" sId="1"/>
    <undo index="4" exp="area" ref3D="1" dr="$A$133:$XFD$133" dn="Z_773C9A6D_D94C_4F11_A27E_04EF47427F4D_.wvu.Rows" sId="1"/>
    <undo index="2" exp="area" ref3D="1" dr="$A$131:$XFD$131" dn="Z_773C9A6D_D94C_4F11_A27E_04EF47427F4D_.wvu.Rows" sId="1"/>
    <undo index="18" exp="area" ref3D="1" dr="$A$203:$XFD$208" dn="Z_678A9D6A_CD2F_4FC5_ADAB_B9CA298D42A2_.wvu.Rows" sId="1"/>
    <undo index="16" exp="area" ref3D="1" dr="$A$183:$XFD$190" dn="Z_678A9D6A_CD2F_4FC5_ADAB_B9CA298D42A2_.wvu.Rows" sId="1"/>
    <undo index="14" exp="area" ref3D="1" dr="$A$171:$XFD$171" dn="Z_678A9D6A_CD2F_4FC5_ADAB_B9CA298D42A2_.wvu.Rows" sId="1"/>
    <undo index="12" exp="area" ref3D="1" dr="$A$160:$XFD$165" dn="Z_678A9D6A_CD2F_4FC5_ADAB_B9CA298D42A2_.wvu.Rows" sId="1"/>
    <undo index="10" exp="area" ref3D="1" dr="$A$142:$XFD$149" dn="Z_678A9D6A_CD2F_4FC5_ADAB_B9CA298D42A2_.wvu.Rows" sId="1"/>
    <undo index="8" exp="area" ref3D="1" dr="$A$134:$XFD$134" dn="Z_678A9D6A_CD2F_4FC5_ADAB_B9CA298D42A2_.wvu.Rows" sId="1"/>
    <undo index="6" exp="area" ref3D="1" dr="$A$124:$XFD$129" dn="Z_678A9D6A_CD2F_4FC5_ADAB_B9CA298D42A2_.wvu.Rows" sId="1"/>
    <undo index="4" exp="area" ref3D="1" dr="$A$104:$XFD$117" dn="Z_678A9D6A_CD2F_4FC5_ADAB_B9CA298D42A2_.wvu.Rows" sId="1"/>
    <undo index="2" exp="area" ref3D="1" dr="$A$87:$XFD$90" dn="Z_678A9D6A_CD2F_4FC5_ADAB_B9CA298D42A2_.wvu.Rows" sId="1"/>
    <undo index="0" exp="area" ref3D="1" dr="$B$1:$D$1048576" dn="Z_678A9D6A_CD2F_4FC5_ADAB_B9CA298D42A2_.wvu.Cols" sId="1"/>
  </rrc>
  <rcc rId="543" sId="1">
    <nc r="E87">
      <f>F87+G87</f>
    </nc>
  </rcc>
  <rcc rId="544" sId="1">
    <nc r="E88">
      <f>F88+G88</f>
    </nc>
  </rcc>
  <rcc rId="545" sId="1">
    <nc r="E89">
      <f>F89+G89</f>
    </nc>
  </rcc>
  <rcc rId="546" sId="1">
    <nc r="E90">
      <f>F90+G90</f>
    </nc>
  </rcc>
  <rrc rId="547" sId="1" ref="A87:XFD87" action="deleteRow">
    <undo index="18" exp="area" ref3D="1" dr="$A$207:$XFD$212" dn="Z_F1EA1655_D6DE_4489_A709_6FDA0CED3DCA_.wvu.Rows" sId="1"/>
    <undo index="16" exp="area" ref3D="1" dr="$A$187:$XFD$194" dn="Z_F1EA1655_D6DE_4489_A709_6FDA0CED3DCA_.wvu.Rows" sId="1"/>
    <undo index="14" exp="area" ref3D="1" dr="$A$175:$XFD$175" dn="Z_F1EA1655_D6DE_4489_A709_6FDA0CED3DCA_.wvu.Rows" sId="1"/>
    <undo index="12" exp="area" ref3D="1" dr="$A$164:$XFD$169" dn="Z_F1EA1655_D6DE_4489_A709_6FDA0CED3DCA_.wvu.Rows" sId="1"/>
    <undo index="10" exp="area" ref3D="1" dr="$A$145:$XFD$153" dn="Z_F1EA1655_D6DE_4489_A709_6FDA0CED3DCA_.wvu.Rows" sId="1"/>
    <undo index="8" exp="area" ref3D="1" dr="$A$138:$XFD$138" dn="Z_F1EA1655_D6DE_4489_A709_6FDA0CED3DCA_.wvu.Rows" sId="1"/>
    <undo index="6" exp="area" ref3D="1" dr="$A$128:$XFD$133" dn="Z_F1EA1655_D6DE_4489_A709_6FDA0CED3DCA_.wvu.Rows" sId="1"/>
    <undo index="4" exp="area" ref3D="1" dr="$A$108:$XFD$121" dn="Z_F1EA1655_D6DE_4489_A709_6FDA0CED3DCA_.wvu.Rows" sId="1"/>
    <undo index="2" exp="area" ref3D="1" dr="$A$86:$XFD$94" dn="Z_F1EA1655_D6DE_4489_A709_6FDA0CED3DCA_.wvu.Rows" sId="1"/>
    <undo index="0" exp="area" ref3D="1" dr="$H$1:$I$1048576" dn="Z_C249F1C0_5F87_4903_9107_68771F7F1656_.wvu.Cols" sId="1"/>
    <undo index="0" exp="area" ref3D="1" dr="$H$1:$I$1048576" dn="Z_C12ECCB3_7E0E_4612_AFEC_78E64777E49A_.wvu.Cols" sId="1"/>
    <undo index="2" exp="area" ref3D="1" dr="$H$1:$I$1048576" dn="Z_BCCBEA4F_0D7A_4A17_8829_58A9F53F9252_.wvu.Cols" sId="1"/>
    <undo index="1" exp="area" ref3D="1" dr="$B$1:$D$1048576" dn="Z_BCCBEA4F_0D7A_4A17_8829_58A9F53F9252_.wvu.Cols" sId="1"/>
    <undo index="8" exp="area" ref3D="1" dr="$A$245:$XFD$272" dn="Z_9D973A29_B18A_4300_8735_40F4D5040C33_.wvu.Rows" sId="1"/>
    <undo index="6" exp="area" ref3D="1" dr="$A$191:$XFD$194" dn="Z_9D973A29_B18A_4300_8735_40F4D5040C33_.wvu.Rows" sId="1"/>
    <undo index="4" exp="area" ref3D="1" dr="$A$146:$XFD$153" dn="Z_9D973A29_B18A_4300_8735_40F4D5040C33_.wvu.Rows" sId="1"/>
    <undo index="2" exp="area" ref3D="1" dr="$A$104:$XFD$121" dn="Z_9D973A29_B18A_4300_8735_40F4D5040C33_.wvu.Rows" sId="1"/>
    <undo index="0" exp="area" ref3D="1" dr="$B$1:$D$1048576" dn="Z_9D973A29_B18A_4300_8735_40F4D5040C33_.wvu.Cols" sId="1"/>
    <undo index="28" exp="area" ref3D="1" dr="$A$238:$XFD$272" dn="Z_88C336E2_DEA0_4FEC_A5C4_66485F95BE03_.wvu.Rows" sId="1"/>
    <undo index="26" exp="area" ref3D="1" dr="$A$210:$XFD$212" dn="Z_88C336E2_DEA0_4FEC_A5C4_66485F95BE03_.wvu.Rows" sId="1"/>
    <undo index="24" exp="area" ref3D="1" dr="$A$201:$XFD$202" dn="Z_88C336E2_DEA0_4FEC_A5C4_66485F95BE03_.wvu.Rows" sId="1"/>
    <undo index="22" exp="area" ref3D="1" dr="$A$187:$XFD$194" dn="Z_88C336E2_DEA0_4FEC_A5C4_66485F95BE03_.wvu.Rows" sId="1"/>
    <undo index="20" exp="area" ref3D="1" dr="$A$172:$XFD$175" dn="Z_88C336E2_DEA0_4FEC_A5C4_66485F95BE03_.wvu.Rows" sId="1"/>
    <undo index="18" exp="area" ref3D="1" dr="$A$167:$XFD$169" dn="Z_88C336E2_DEA0_4FEC_A5C4_66485F95BE03_.wvu.Rows" sId="1"/>
    <undo index="16" exp="area" ref3D="1" dr="$A$158:$XFD$160" dn="Z_88C336E2_DEA0_4FEC_A5C4_66485F95BE03_.wvu.Rows" sId="1"/>
    <undo index="14" exp="area" ref3D="1" dr="$A$144:$XFD$153" dn="Z_88C336E2_DEA0_4FEC_A5C4_66485F95BE03_.wvu.Rows" sId="1"/>
    <undo index="12" exp="area" ref3D="1" dr="$A$137:$XFD$138" dn="Z_88C336E2_DEA0_4FEC_A5C4_66485F95BE03_.wvu.Rows" sId="1"/>
    <undo index="10" exp="area" ref3D="1" dr="$A$131:$XFD$133" dn="Z_88C336E2_DEA0_4FEC_A5C4_66485F95BE03_.wvu.Rows" sId="1"/>
    <undo index="8" exp="area" ref3D="1" dr="$A$98:$XFD$121" dn="Z_88C336E2_DEA0_4FEC_A5C4_66485F95BE03_.wvu.Rows" sId="1"/>
    <undo index="4" exp="area" ref3D="1" dr="$A$137:$XFD$137" dn="Z_773C9A6D_D94C_4F11_A27E_04EF47427F4D_.wvu.Rows" sId="1"/>
    <undo index="2" exp="area" ref3D="1" dr="$A$135:$XFD$135" dn="Z_773C9A6D_D94C_4F11_A27E_04EF47427F4D_.wvu.Rows" sId="1"/>
    <undo index="18" exp="area" ref3D="1" dr="$A$207:$XFD$212" dn="Z_678A9D6A_CD2F_4FC5_ADAB_B9CA298D42A2_.wvu.Rows" sId="1"/>
    <undo index="16" exp="area" ref3D="1" dr="$A$187:$XFD$194" dn="Z_678A9D6A_CD2F_4FC5_ADAB_B9CA298D42A2_.wvu.Rows" sId="1"/>
    <undo index="14" exp="area" ref3D="1" dr="$A$175:$XFD$175" dn="Z_678A9D6A_CD2F_4FC5_ADAB_B9CA298D42A2_.wvu.Rows" sId="1"/>
    <undo index="12" exp="area" ref3D="1" dr="$A$164:$XFD$169" dn="Z_678A9D6A_CD2F_4FC5_ADAB_B9CA298D42A2_.wvu.Rows" sId="1"/>
    <undo index="10" exp="area" ref3D="1" dr="$A$146:$XFD$153" dn="Z_678A9D6A_CD2F_4FC5_ADAB_B9CA298D42A2_.wvu.Rows" sId="1"/>
    <undo index="8" exp="area" ref3D="1" dr="$A$138:$XFD$138" dn="Z_678A9D6A_CD2F_4FC5_ADAB_B9CA298D42A2_.wvu.Rows" sId="1"/>
    <undo index="6" exp="area" ref3D="1" dr="$A$128:$XFD$133" dn="Z_678A9D6A_CD2F_4FC5_ADAB_B9CA298D42A2_.wvu.Rows" sId="1"/>
    <undo index="4" exp="area" ref3D="1" dr="$A$108:$XFD$121" dn="Z_678A9D6A_CD2F_4FC5_ADAB_B9CA298D42A2_.wvu.Rows" sId="1"/>
    <undo index="2" exp="area" ref3D="1" dr="$A$91:$XFD$94" dn="Z_678A9D6A_CD2F_4FC5_ADAB_B9CA298D42A2_.wvu.Rows" sId="1"/>
    <undo index="0" exp="area" ref3D="1" dr="$B$1:$D$1048576" dn="Z_678A9D6A_CD2F_4FC5_ADAB_B9CA298D42A2_.wvu.Cols" sId="1"/>
    <rfmt sheetId="1" xfDxf="1" sqref="A87:XFD87" start="0" length="0">
      <dxf>
        <font>
          <sz val="12"/>
          <name val="Times New Roman"/>
          <scheme val="none"/>
        </font>
        <alignment horizontal="left" vertical="center" wrapText="1" readingOrder="0"/>
      </dxf>
    </rfmt>
    <rfmt sheetId="1" sqref="A87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" start="0" length="0">
      <dxf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" start="0" length="0">
      <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7">
        <f>F87+G87</f>
      </nc>
      <ndxf>
        <font>
          <b/>
          <sz val="12"/>
          <name val="Times New Roman"/>
          <scheme val="none"/>
        </font>
        <numFmt numFmtId="4" formatCode="#,##0.00"/>
        <fill>
          <patternFill patternType="solid">
            <bgColor rgb="FF00FF0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7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7" start="0" length="0">
      <dxf>
        <font>
          <b/>
          <sz val="12"/>
          <name val="Times New Roman"/>
          <scheme val="none"/>
        </font>
        <alignment horizont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7" start="0" length="0">
      <dxf>
        <font>
          <b/>
          <sz val="12"/>
          <name val="Times New Roman"/>
          <scheme val="none"/>
        </font>
        <numFmt numFmtId="30" formatCode="@"/>
      </dxf>
    </rfmt>
    <rfmt sheetId="1" sqref="N87" start="0" length="0">
      <dxf>
        <numFmt numFmtId="4" formatCode="#,##0.00"/>
      </dxf>
    </rfmt>
  </rrc>
  <rrc rId="548" sId="1" ref="A87:XFD87" action="deleteRow">
    <undo index="18" exp="area" ref3D="1" dr="$A$206:$XFD$211" dn="Z_F1EA1655_D6DE_4489_A709_6FDA0CED3DCA_.wvu.Rows" sId="1"/>
    <undo index="16" exp="area" ref3D="1" dr="$A$186:$XFD$193" dn="Z_F1EA1655_D6DE_4489_A709_6FDA0CED3DCA_.wvu.Rows" sId="1"/>
    <undo index="14" exp="area" ref3D="1" dr="$A$174:$XFD$174" dn="Z_F1EA1655_D6DE_4489_A709_6FDA0CED3DCA_.wvu.Rows" sId="1"/>
    <undo index="12" exp="area" ref3D="1" dr="$A$163:$XFD$168" dn="Z_F1EA1655_D6DE_4489_A709_6FDA0CED3DCA_.wvu.Rows" sId="1"/>
    <undo index="10" exp="area" ref3D="1" dr="$A$144:$XFD$152" dn="Z_F1EA1655_D6DE_4489_A709_6FDA0CED3DCA_.wvu.Rows" sId="1"/>
    <undo index="8" exp="area" ref3D="1" dr="$A$137:$XFD$137" dn="Z_F1EA1655_D6DE_4489_A709_6FDA0CED3DCA_.wvu.Rows" sId="1"/>
    <undo index="6" exp="area" ref3D="1" dr="$A$127:$XFD$132" dn="Z_F1EA1655_D6DE_4489_A709_6FDA0CED3DCA_.wvu.Rows" sId="1"/>
    <undo index="4" exp="area" ref3D="1" dr="$A$107:$XFD$120" dn="Z_F1EA1655_D6DE_4489_A709_6FDA0CED3DCA_.wvu.Rows" sId="1"/>
    <undo index="2" exp="area" ref3D="1" dr="$A$86:$XFD$93" dn="Z_F1EA1655_D6DE_4489_A709_6FDA0CED3DCA_.wvu.Rows" sId="1"/>
    <undo index="0" exp="area" ref3D="1" dr="$H$1:$I$1048576" dn="Z_C249F1C0_5F87_4903_9107_68771F7F1656_.wvu.Cols" sId="1"/>
    <undo index="0" exp="area" ref3D="1" dr="$H$1:$I$1048576" dn="Z_C12ECCB3_7E0E_4612_AFEC_78E64777E49A_.wvu.Cols" sId="1"/>
    <undo index="2" exp="area" ref3D="1" dr="$H$1:$I$1048576" dn="Z_BCCBEA4F_0D7A_4A17_8829_58A9F53F9252_.wvu.Cols" sId="1"/>
    <undo index="1" exp="area" ref3D="1" dr="$B$1:$D$1048576" dn="Z_BCCBEA4F_0D7A_4A17_8829_58A9F53F9252_.wvu.Cols" sId="1"/>
    <undo index="8" exp="area" ref3D="1" dr="$A$244:$XFD$271" dn="Z_9D973A29_B18A_4300_8735_40F4D5040C33_.wvu.Rows" sId="1"/>
    <undo index="6" exp="area" ref3D="1" dr="$A$190:$XFD$193" dn="Z_9D973A29_B18A_4300_8735_40F4D5040C33_.wvu.Rows" sId="1"/>
    <undo index="4" exp="area" ref3D="1" dr="$A$145:$XFD$152" dn="Z_9D973A29_B18A_4300_8735_40F4D5040C33_.wvu.Rows" sId="1"/>
    <undo index="2" exp="area" ref3D="1" dr="$A$103:$XFD$120" dn="Z_9D973A29_B18A_4300_8735_40F4D5040C33_.wvu.Rows" sId="1"/>
    <undo index="0" exp="area" ref3D="1" dr="$B$1:$D$1048576" dn="Z_9D973A29_B18A_4300_8735_40F4D5040C33_.wvu.Cols" sId="1"/>
    <undo index="28" exp="area" ref3D="1" dr="$A$237:$XFD$271" dn="Z_88C336E2_DEA0_4FEC_A5C4_66485F95BE03_.wvu.Rows" sId="1"/>
    <undo index="26" exp="area" ref3D="1" dr="$A$209:$XFD$211" dn="Z_88C336E2_DEA0_4FEC_A5C4_66485F95BE03_.wvu.Rows" sId="1"/>
    <undo index="24" exp="area" ref3D="1" dr="$A$200:$XFD$201" dn="Z_88C336E2_DEA0_4FEC_A5C4_66485F95BE03_.wvu.Rows" sId="1"/>
    <undo index="22" exp="area" ref3D="1" dr="$A$186:$XFD$193" dn="Z_88C336E2_DEA0_4FEC_A5C4_66485F95BE03_.wvu.Rows" sId="1"/>
    <undo index="20" exp="area" ref3D="1" dr="$A$171:$XFD$174" dn="Z_88C336E2_DEA0_4FEC_A5C4_66485F95BE03_.wvu.Rows" sId="1"/>
    <undo index="18" exp="area" ref3D="1" dr="$A$166:$XFD$168" dn="Z_88C336E2_DEA0_4FEC_A5C4_66485F95BE03_.wvu.Rows" sId="1"/>
    <undo index="16" exp="area" ref3D="1" dr="$A$157:$XFD$159" dn="Z_88C336E2_DEA0_4FEC_A5C4_66485F95BE03_.wvu.Rows" sId="1"/>
    <undo index="14" exp="area" ref3D="1" dr="$A$143:$XFD$152" dn="Z_88C336E2_DEA0_4FEC_A5C4_66485F95BE03_.wvu.Rows" sId="1"/>
    <undo index="12" exp="area" ref3D="1" dr="$A$136:$XFD$137" dn="Z_88C336E2_DEA0_4FEC_A5C4_66485F95BE03_.wvu.Rows" sId="1"/>
    <undo index="10" exp="area" ref3D="1" dr="$A$130:$XFD$132" dn="Z_88C336E2_DEA0_4FEC_A5C4_66485F95BE03_.wvu.Rows" sId="1"/>
    <undo index="8" exp="area" ref3D="1" dr="$A$97:$XFD$120" dn="Z_88C336E2_DEA0_4FEC_A5C4_66485F95BE03_.wvu.Rows" sId="1"/>
    <undo index="4" exp="area" ref3D="1" dr="$A$136:$XFD$136" dn="Z_773C9A6D_D94C_4F11_A27E_04EF47427F4D_.wvu.Rows" sId="1"/>
    <undo index="2" exp="area" ref3D="1" dr="$A$134:$XFD$134" dn="Z_773C9A6D_D94C_4F11_A27E_04EF47427F4D_.wvu.Rows" sId="1"/>
    <undo index="18" exp="area" ref3D="1" dr="$A$206:$XFD$211" dn="Z_678A9D6A_CD2F_4FC5_ADAB_B9CA298D42A2_.wvu.Rows" sId="1"/>
    <undo index="16" exp="area" ref3D="1" dr="$A$186:$XFD$193" dn="Z_678A9D6A_CD2F_4FC5_ADAB_B9CA298D42A2_.wvu.Rows" sId="1"/>
    <undo index="14" exp="area" ref3D="1" dr="$A$174:$XFD$174" dn="Z_678A9D6A_CD2F_4FC5_ADAB_B9CA298D42A2_.wvu.Rows" sId="1"/>
    <undo index="12" exp="area" ref3D="1" dr="$A$163:$XFD$168" dn="Z_678A9D6A_CD2F_4FC5_ADAB_B9CA298D42A2_.wvu.Rows" sId="1"/>
    <undo index="10" exp="area" ref3D="1" dr="$A$145:$XFD$152" dn="Z_678A9D6A_CD2F_4FC5_ADAB_B9CA298D42A2_.wvu.Rows" sId="1"/>
    <undo index="8" exp="area" ref3D="1" dr="$A$137:$XFD$137" dn="Z_678A9D6A_CD2F_4FC5_ADAB_B9CA298D42A2_.wvu.Rows" sId="1"/>
    <undo index="6" exp="area" ref3D="1" dr="$A$127:$XFD$132" dn="Z_678A9D6A_CD2F_4FC5_ADAB_B9CA298D42A2_.wvu.Rows" sId="1"/>
    <undo index="4" exp="area" ref3D="1" dr="$A$107:$XFD$120" dn="Z_678A9D6A_CD2F_4FC5_ADAB_B9CA298D42A2_.wvu.Rows" sId="1"/>
    <undo index="2" exp="area" ref3D="1" dr="$A$90:$XFD$93" dn="Z_678A9D6A_CD2F_4FC5_ADAB_B9CA298D42A2_.wvu.Rows" sId="1"/>
    <undo index="0" exp="area" ref3D="1" dr="$B$1:$D$1048576" dn="Z_678A9D6A_CD2F_4FC5_ADAB_B9CA298D42A2_.wvu.Cols" sId="1"/>
    <rfmt sheetId="1" xfDxf="1" sqref="A87:XFD87" start="0" length="0">
      <dxf>
        <font>
          <sz val="12"/>
          <name val="Times New Roman"/>
          <scheme val="none"/>
        </font>
        <alignment horizontal="left" vertical="center" wrapText="1" readingOrder="0"/>
      </dxf>
    </rfmt>
    <rfmt sheetId="1" sqref="A87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" start="0" length="0">
      <dxf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" start="0" length="0">
      <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7">
        <f>F87+G87</f>
      </nc>
      <ndxf>
        <font>
          <b/>
          <sz val="12"/>
          <name val="Times New Roman"/>
          <scheme val="none"/>
        </font>
        <numFmt numFmtId="4" formatCode="#,##0.00"/>
        <fill>
          <patternFill patternType="solid">
            <bgColor rgb="FF00FF0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7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7" start="0" length="0">
      <dxf>
        <font>
          <b/>
          <sz val="12"/>
          <name val="Times New Roman"/>
          <scheme val="none"/>
        </font>
        <alignment horizont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7" start="0" length="0">
      <dxf>
        <font>
          <b/>
          <sz val="12"/>
          <name val="Times New Roman"/>
          <scheme val="none"/>
        </font>
        <numFmt numFmtId="30" formatCode="@"/>
      </dxf>
    </rfmt>
    <rfmt sheetId="1" sqref="N87" start="0" length="0">
      <dxf>
        <numFmt numFmtId="4" formatCode="#,##0.00"/>
      </dxf>
    </rfmt>
  </rrc>
  <rrc rId="549" sId="1" ref="A87:XFD87" action="deleteRow">
    <undo index="18" exp="area" ref3D="1" dr="$A$205:$XFD$210" dn="Z_F1EA1655_D6DE_4489_A709_6FDA0CED3DCA_.wvu.Rows" sId="1"/>
    <undo index="16" exp="area" ref3D="1" dr="$A$185:$XFD$192" dn="Z_F1EA1655_D6DE_4489_A709_6FDA0CED3DCA_.wvu.Rows" sId="1"/>
    <undo index="14" exp="area" ref3D="1" dr="$A$173:$XFD$173" dn="Z_F1EA1655_D6DE_4489_A709_6FDA0CED3DCA_.wvu.Rows" sId="1"/>
    <undo index="12" exp="area" ref3D="1" dr="$A$162:$XFD$167" dn="Z_F1EA1655_D6DE_4489_A709_6FDA0CED3DCA_.wvu.Rows" sId="1"/>
    <undo index="10" exp="area" ref3D="1" dr="$A$143:$XFD$151" dn="Z_F1EA1655_D6DE_4489_A709_6FDA0CED3DCA_.wvu.Rows" sId="1"/>
    <undo index="8" exp="area" ref3D="1" dr="$A$136:$XFD$136" dn="Z_F1EA1655_D6DE_4489_A709_6FDA0CED3DCA_.wvu.Rows" sId="1"/>
    <undo index="6" exp="area" ref3D="1" dr="$A$126:$XFD$131" dn="Z_F1EA1655_D6DE_4489_A709_6FDA0CED3DCA_.wvu.Rows" sId="1"/>
    <undo index="4" exp="area" ref3D="1" dr="$A$106:$XFD$119" dn="Z_F1EA1655_D6DE_4489_A709_6FDA0CED3DCA_.wvu.Rows" sId="1"/>
    <undo index="2" exp="area" ref3D="1" dr="$A$86:$XFD$92" dn="Z_F1EA1655_D6DE_4489_A709_6FDA0CED3DCA_.wvu.Rows" sId="1"/>
    <undo index="0" exp="area" ref3D="1" dr="$H$1:$I$1048576" dn="Z_C249F1C0_5F87_4903_9107_68771F7F1656_.wvu.Cols" sId="1"/>
    <undo index="0" exp="area" ref3D="1" dr="$H$1:$I$1048576" dn="Z_C12ECCB3_7E0E_4612_AFEC_78E64777E49A_.wvu.Cols" sId="1"/>
    <undo index="2" exp="area" ref3D="1" dr="$H$1:$I$1048576" dn="Z_BCCBEA4F_0D7A_4A17_8829_58A9F53F9252_.wvu.Cols" sId="1"/>
    <undo index="1" exp="area" ref3D="1" dr="$B$1:$D$1048576" dn="Z_BCCBEA4F_0D7A_4A17_8829_58A9F53F9252_.wvu.Cols" sId="1"/>
    <undo index="8" exp="area" ref3D="1" dr="$A$243:$XFD$270" dn="Z_9D973A29_B18A_4300_8735_40F4D5040C33_.wvu.Rows" sId="1"/>
    <undo index="6" exp="area" ref3D="1" dr="$A$189:$XFD$192" dn="Z_9D973A29_B18A_4300_8735_40F4D5040C33_.wvu.Rows" sId="1"/>
    <undo index="4" exp="area" ref3D="1" dr="$A$144:$XFD$151" dn="Z_9D973A29_B18A_4300_8735_40F4D5040C33_.wvu.Rows" sId="1"/>
    <undo index="2" exp="area" ref3D="1" dr="$A$102:$XFD$119" dn="Z_9D973A29_B18A_4300_8735_40F4D5040C33_.wvu.Rows" sId="1"/>
    <undo index="0" exp="area" ref3D="1" dr="$B$1:$D$1048576" dn="Z_9D973A29_B18A_4300_8735_40F4D5040C33_.wvu.Cols" sId="1"/>
    <undo index="28" exp="area" ref3D="1" dr="$A$236:$XFD$270" dn="Z_88C336E2_DEA0_4FEC_A5C4_66485F95BE03_.wvu.Rows" sId="1"/>
    <undo index="26" exp="area" ref3D="1" dr="$A$208:$XFD$210" dn="Z_88C336E2_DEA0_4FEC_A5C4_66485F95BE03_.wvu.Rows" sId="1"/>
    <undo index="24" exp="area" ref3D="1" dr="$A$199:$XFD$200" dn="Z_88C336E2_DEA0_4FEC_A5C4_66485F95BE03_.wvu.Rows" sId="1"/>
    <undo index="22" exp="area" ref3D="1" dr="$A$185:$XFD$192" dn="Z_88C336E2_DEA0_4FEC_A5C4_66485F95BE03_.wvu.Rows" sId="1"/>
    <undo index="20" exp="area" ref3D="1" dr="$A$170:$XFD$173" dn="Z_88C336E2_DEA0_4FEC_A5C4_66485F95BE03_.wvu.Rows" sId="1"/>
    <undo index="18" exp="area" ref3D="1" dr="$A$165:$XFD$167" dn="Z_88C336E2_DEA0_4FEC_A5C4_66485F95BE03_.wvu.Rows" sId="1"/>
    <undo index="16" exp="area" ref3D="1" dr="$A$156:$XFD$158" dn="Z_88C336E2_DEA0_4FEC_A5C4_66485F95BE03_.wvu.Rows" sId="1"/>
    <undo index="14" exp="area" ref3D="1" dr="$A$142:$XFD$151" dn="Z_88C336E2_DEA0_4FEC_A5C4_66485F95BE03_.wvu.Rows" sId="1"/>
    <undo index="12" exp="area" ref3D="1" dr="$A$135:$XFD$136" dn="Z_88C336E2_DEA0_4FEC_A5C4_66485F95BE03_.wvu.Rows" sId="1"/>
    <undo index="10" exp="area" ref3D="1" dr="$A$129:$XFD$131" dn="Z_88C336E2_DEA0_4FEC_A5C4_66485F95BE03_.wvu.Rows" sId="1"/>
    <undo index="8" exp="area" ref3D="1" dr="$A$96:$XFD$119" dn="Z_88C336E2_DEA0_4FEC_A5C4_66485F95BE03_.wvu.Rows" sId="1"/>
    <undo index="4" exp="area" ref3D="1" dr="$A$135:$XFD$135" dn="Z_773C9A6D_D94C_4F11_A27E_04EF47427F4D_.wvu.Rows" sId="1"/>
    <undo index="2" exp="area" ref3D="1" dr="$A$133:$XFD$133" dn="Z_773C9A6D_D94C_4F11_A27E_04EF47427F4D_.wvu.Rows" sId="1"/>
    <undo index="18" exp="area" ref3D="1" dr="$A$205:$XFD$210" dn="Z_678A9D6A_CD2F_4FC5_ADAB_B9CA298D42A2_.wvu.Rows" sId="1"/>
    <undo index="16" exp="area" ref3D="1" dr="$A$185:$XFD$192" dn="Z_678A9D6A_CD2F_4FC5_ADAB_B9CA298D42A2_.wvu.Rows" sId="1"/>
    <undo index="14" exp="area" ref3D="1" dr="$A$173:$XFD$173" dn="Z_678A9D6A_CD2F_4FC5_ADAB_B9CA298D42A2_.wvu.Rows" sId="1"/>
    <undo index="12" exp="area" ref3D="1" dr="$A$162:$XFD$167" dn="Z_678A9D6A_CD2F_4FC5_ADAB_B9CA298D42A2_.wvu.Rows" sId="1"/>
    <undo index="10" exp="area" ref3D="1" dr="$A$144:$XFD$151" dn="Z_678A9D6A_CD2F_4FC5_ADAB_B9CA298D42A2_.wvu.Rows" sId="1"/>
    <undo index="8" exp="area" ref3D="1" dr="$A$136:$XFD$136" dn="Z_678A9D6A_CD2F_4FC5_ADAB_B9CA298D42A2_.wvu.Rows" sId="1"/>
    <undo index="6" exp="area" ref3D="1" dr="$A$126:$XFD$131" dn="Z_678A9D6A_CD2F_4FC5_ADAB_B9CA298D42A2_.wvu.Rows" sId="1"/>
    <undo index="4" exp="area" ref3D="1" dr="$A$106:$XFD$119" dn="Z_678A9D6A_CD2F_4FC5_ADAB_B9CA298D42A2_.wvu.Rows" sId="1"/>
    <undo index="2" exp="area" ref3D="1" dr="$A$89:$XFD$92" dn="Z_678A9D6A_CD2F_4FC5_ADAB_B9CA298D42A2_.wvu.Rows" sId="1"/>
    <undo index="0" exp="area" ref3D="1" dr="$B$1:$D$1048576" dn="Z_678A9D6A_CD2F_4FC5_ADAB_B9CA298D42A2_.wvu.Cols" sId="1"/>
    <rfmt sheetId="1" xfDxf="1" sqref="A87:XFD87" start="0" length="0">
      <dxf>
        <font>
          <sz val="12"/>
          <name val="Times New Roman"/>
          <scheme val="none"/>
        </font>
        <alignment horizontal="left" vertical="center" wrapText="1" readingOrder="0"/>
      </dxf>
    </rfmt>
    <rfmt sheetId="1" sqref="A87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" start="0" length="0">
      <dxf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" start="0" length="0">
      <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7">
        <f>F87+G87</f>
      </nc>
      <ndxf>
        <font>
          <b/>
          <sz val="12"/>
          <name val="Times New Roman"/>
          <scheme val="none"/>
        </font>
        <numFmt numFmtId="4" formatCode="#,##0.00"/>
        <fill>
          <patternFill patternType="solid">
            <bgColor rgb="FF00FF0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7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7" start="0" length="0">
      <dxf>
        <font>
          <b/>
          <sz val="12"/>
          <name val="Times New Roman"/>
          <scheme val="none"/>
        </font>
        <alignment horizont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7" start="0" length="0">
      <dxf>
        <font>
          <b/>
          <sz val="12"/>
          <name val="Times New Roman"/>
          <scheme val="none"/>
        </font>
        <numFmt numFmtId="30" formatCode="@"/>
      </dxf>
    </rfmt>
    <rfmt sheetId="1" sqref="N87" start="0" length="0">
      <dxf>
        <numFmt numFmtId="4" formatCode="#,##0.00"/>
      </dxf>
    </rfmt>
  </rrc>
  <rrc rId="550" sId="1" ref="A87:XFD87" action="deleteRow">
    <undo index="18" exp="area" ref3D="1" dr="$A$204:$XFD$209" dn="Z_F1EA1655_D6DE_4489_A709_6FDA0CED3DCA_.wvu.Rows" sId="1"/>
    <undo index="16" exp="area" ref3D="1" dr="$A$184:$XFD$191" dn="Z_F1EA1655_D6DE_4489_A709_6FDA0CED3DCA_.wvu.Rows" sId="1"/>
    <undo index="14" exp="area" ref3D="1" dr="$A$172:$XFD$172" dn="Z_F1EA1655_D6DE_4489_A709_6FDA0CED3DCA_.wvu.Rows" sId="1"/>
    <undo index="12" exp="area" ref3D="1" dr="$A$161:$XFD$166" dn="Z_F1EA1655_D6DE_4489_A709_6FDA0CED3DCA_.wvu.Rows" sId="1"/>
    <undo index="10" exp="area" ref3D="1" dr="$A$142:$XFD$150" dn="Z_F1EA1655_D6DE_4489_A709_6FDA0CED3DCA_.wvu.Rows" sId="1"/>
    <undo index="8" exp="area" ref3D="1" dr="$A$135:$XFD$135" dn="Z_F1EA1655_D6DE_4489_A709_6FDA0CED3DCA_.wvu.Rows" sId="1"/>
    <undo index="6" exp="area" ref3D="1" dr="$A$125:$XFD$130" dn="Z_F1EA1655_D6DE_4489_A709_6FDA0CED3DCA_.wvu.Rows" sId="1"/>
    <undo index="4" exp="area" ref3D="1" dr="$A$105:$XFD$118" dn="Z_F1EA1655_D6DE_4489_A709_6FDA0CED3DCA_.wvu.Rows" sId="1"/>
    <undo index="2" exp="area" ref3D="1" dr="$A$86:$XFD$91" dn="Z_F1EA1655_D6DE_4489_A709_6FDA0CED3DCA_.wvu.Rows" sId="1"/>
    <undo index="0" exp="area" ref3D="1" dr="$H$1:$I$1048576" dn="Z_C249F1C0_5F87_4903_9107_68771F7F1656_.wvu.Cols" sId="1"/>
    <undo index="0" exp="area" ref3D="1" dr="$H$1:$I$1048576" dn="Z_C12ECCB3_7E0E_4612_AFEC_78E64777E49A_.wvu.Cols" sId="1"/>
    <undo index="2" exp="area" ref3D="1" dr="$H$1:$I$1048576" dn="Z_BCCBEA4F_0D7A_4A17_8829_58A9F53F9252_.wvu.Cols" sId="1"/>
    <undo index="1" exp="area" ref3D="1" dr="$B$1:$D$1048576" dn="Z_BCCBEA4F_0D7A_4A17_8829_58A9F53F9252_.wvu.Cols" sId="1"/>
    <undo index="8" exp="area" ref3D="1" dr="$A$242:$XFD$269" dn="Z_9D973A29_B18A_4300_8735_40F4D5040C33_.wvu.Rows" sId="1"/>
    <undo index="6" exp="area" ref3D="1" dr="$A$188:$XFD$191" dn="Z_9D973A29_B18A_4300_8735_40F4D5040C33_.wvu.Rows" sId="1"/>
    <undo index="4" exp="area" ref3D="1" dr="$A$143:$XFD$150" dn="Z_9D973A29_B18A_4300_8735_40F4D5040C33_.wvu.Rows" sId="1"/>
    <undo index="2" exp="area" ref3D="1" dr="$A$101:$XFD$118" dn="Z_9D973A29_B18A_4300_8735_40F4D5040C33_.wvu.Rows" sId="1"/>
    <undo index="0" exp="area" ref3D="1" dr="$B$1:$D$1048576" dn="Z_9D973A29_B18A_4300_8735_40F4D5040C33_.wvu.Cols" sId="1"/>
    <undo index="28" exp="area" ref3D="1" dr="$A$235:$XFD$269" dn="Z_88C336E2_DEA0_4FEC_A5C4_66485F95BE03_.wvu.Rows" sId="1"/>
    <undo index="26" exp="area" ref3D="1" dr="$A$207:$XFD$209" dn="Z_88C336E2_DEA0_4FEC_A5C4_66485F95BE03_.wvu.Rows" sId="1"/>
    <undo index="24" exp="area" ref3D="1" dr="$A$198:$XFD$199" dn="Z_88C336E2_DEA0_4FEC_A5C4_66485F95BE03_.wvu.Rows" sId="1"/>
    <undo index="22" exp="area" ref3D="1" dr="$A$184:$XFD$191" dn="Z_88C336E2_DEA0_4FEC_A5C4_66485F95BE03_.wvu.Rows" sId="1"/>
    <undo index="20" exp="area" ref3D="1" dr="$A$169:$XFD$172" dn="Z_88C336E2_DEA0_4FEC_A5C4_66485F95BE03_.wvu.Rows" sId="1"/>
    <undo index="18" exp="area" ref3D="1" dr="$A$164:$XFD$166" dn="Z_88C336E2_DEA0_4FEC_A5C4_66485F95BE03_.wvu.Rows" sId="1"/>
    <undo index="16" exp="area" ref3D="1" dr="$A$155:$XFD$157" dn="Z_88C336E2_DEA0_4FEC_A5C4_66485F95BE03_.wvu.Rows" sId="1"/>
    <undo index="14" exp="area" ref3D="1" dr="$A$141:$XFD$150" dn="Z_88C336E2_DEA0_4FEC_A5C4_66485F95BE03_.wvu.Rows" sId="1"/>
    <undo index="12" exp="area" ref3D="1" dr="$A$134:$XFD$135" dn="Z_88C336E2_DEA0_4FEC_A5C4_66485F95BE03_.wvu.Rows" sId="1"/>
    <undo index="10" exp="area" ref3D="1" dr="$A$128:$XFD$130" dn="Z_88C336E2_DEA0_4FEC_A5C4_66485F95BE03_.wvu.Rows" sId="1"/>
    <undo index="8" exp="area" ref3D="1" dr="$A$95:$XFD$118" dn="Z_88C336E2_DEA0_4FEC_A5C4_66485F95BE03_.wvu.Rows" sId="1"/>
    <undo index="4" exp="area" ref3D="1" dr="$A$134:$XFD$134" dn="Z_773C9A6D_D94C_4F11_A27E_04EF47427F4D_.wvu.Rows" sId="1"/>
    <undo index="2" exp="area" ref3D="1" dr="$A$132:$XFD$132" dn="Z_773C9A6D_D94C_4F11_A27E_04EF47427F4D_.wvu.Rows" sId="1"/>
    <undo index="18" exp="area" ref3D="1" dr="$A$204:$XFD$209" dn="Z_678A9D6A_CD2F_4FC5_ADAB_B9CA298D42A2_.wvu.Rows" sId="1"/>
    <undo index="16" exp="area" ref3D="1" dr="$A$184:$XFD$191" dn="Z_678A9D6A_CD2F_4FC5_ADAB_B9CA298D42A2_.wvu.Rows" sId="1"/>
    <undo index="14" exp="area" ref3D="1" dr="$A$172:$XFD$172" dn="Z_678A9D6A_CD2F_4FC5_ADAB_B9CA298D42A2_.wvu.Rows" sId="1"/>
    <undo index="12" exp="area" ref3D="1" dr="$A$161:$XFD$166" dn="Z_678A9D6A_CD2F_4FC5_ADAB_B9CA298D42A2_.wvu.Rows" sId="1"/>
    <undo index="10" exp="area" ref3D="1" dr="$A$143:$XFD$150" dn="Z_678A9D6A_CD2F_4FC5_ADAB_B9CA298D42A2_.wvu.Rows" sId="1"/>
    <undo index="8" exp="area" ref3D="1" dr="$A$135:$XFD$135" dn="Z_678A9D6A_CD2F_4FC5_ADAB_B9CA298D42A2_.wvu.Rows" sId="1"/>
    <undo index="6" exp="area" ref3D="1" dr="$A$125:$XFD$130" dn="Z_678A9D6A_CD2F_4FC5_ADAB_B9CA298D42A2_.wvu.Rows" sId="1"/>
    <undo index="4" exp="area" ref3D="1" dr="$A$105:$XFD$118" dn="Z_678A9D6A_CD2F_4FC5_ADAB_B9CA298D42A2_.wvu.Rows" sId="1"/>
    <undo index="2" exp="area" ref3D="1" dr="$A$88:$XFD$91" dn="Z_678A9D6A_CD2F_4FC5_ADAB_B9CA298D42A2_.wvu.Rows" sId="1"/>
    <undo index="0" exp="area" ref3D="1" dr="$B$1:$D$1048576" dn="Z_678A9D6A_CD2F_4FC5_ADAB_B9CA298D42A2_.wvu.Cols" sId="1"/>
    <rfmt sheetId="1" xfDxf="1" sqref="A87:XFD87" start="0" length="0">
      <dxf>
        <font>
          <sz val="12"/>
          <name val="Times New Roman"/>
          <scheme val="none"/>
        </font>
        <alignment horizontal="left" vertical="center" wrapText="1" readingOrder="0"/>
      </dxf>
    </rfmt>
    <rfmt sheetId="1" sqref="A87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" start="0" length="0">
      <dxf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" start="0" length="0">
      <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7">
        <f>F87+G87</f>
      </nc>
      <ndxf>
        <font>
          <b/>
          <sz val="12"/>
          <name val="Times New Roman"/>
          <scheme val="none"/>
        </font>
        <numFmt numFmtId="4" formatCode="#,##0.00"/>
        <fill>
          <patternFill patternType="solid">
            <bgColor rgb="FF00FF0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7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7" start="0" length="0">
      <dxf>
        <font>
          <b/>
          <sz val="12"/>
          <name val="Times New Roman"/>
          <scheme val="none"/>
        </font>
        <alignment horizont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7" start="0" length="0">
      <dxf>
        <font>
          <b/>
          <sz val="12"/>
          <name val="Times New Roman"/>
          <scheme val="none"/>
        </font>
        <numFmt numFmtId="30" formatCode="@"/>
      </dxf>
    </rfmt>
    <rfmt sheetId="1" sqref="N87" start="0" length="0">
      <dxf>
        <numFmt numFmtId="4" formatCode="#,##0.00"/>
      </dxf>
    </rfmt>
  </rrc>
  <rrc rId="551" sId="1" ref="A87:XFD87" action="deleteRow">
    <undo index="18" exp="area" ref3D="1" dr="$A$203:$XFD$208" dn="Z_F1EA1655_D6DE_4489_A709_6FDA0CED3DCA_.wvu.Rows" sId="1"/>
    <undo index="16" exp="area" ref3D="1" dr="$A$183:$XFD$190" dn="Z_F1EA1655_D6DE_4489_A709_6FDA0CED3DCA_.wvu.Rows" sId="1"/>
    <undo index="14" exp="area" ref3D="1" dr="$A$171:$XFD$171" dn="Z_F1EA1655_D6DE_4489_A709_6FDA0CED3DCA_.wvu.Rows" sId="1"/>
    <undo index="12" exp="area" ref3D="1" dr="$A$160:$XFD$165" dn="Z_F1EA1655_D6DE_4489_A709_6FDA0CED3DCA_.wvu.Rows" sId="1"/>
    <undo index="10" exp="area" ref3D="1" dr="$A$141:$XFD$149" dn="Z_F1EA1655_D6DE_4489_A709_6FDA0CED3DCA_.wvu.Rows" sId="1"/>
    <undo index="8" exp="area" ref3D="1" dr="$A$134:$XFD$134" dn="Z_F1EA1655_D6DE_4489_A709_6FDA0CED3DCA_.wvu.Rows" sId="1"/>
    <undo index="6" exp="area" ref3D="1" dr="$A$124:$XFD$129" dn="Z_F1EA1655_D6DE_4489_A709_6FDA0CED3DCA_.wvu.Rows" sId="1"/>
    <undo index="4" exp="area" ref3D="1" dr="$A$104:$XFD$117" dn="Z_F1EA1655_D6DE_4489_A709_6FDA0CED3DCA_.wvu.Rows" sId="1"/>
    <undo index="2" exp="area" ref3D="1" dr="$A$86:$XFD$90" dn="Z_F1EA1655_D6DE_4489_A709_6FDA0CED3DCA_.wvu.Rows" sId="1"/>
    <undo index="0" exp="area" ref3D="1" dr="$H$1:$I$1048576" dn="Z_C249F1C0_5F87_4903_9107_68771F7F1656_.wvu.Cols" sId="1"/>
    <undo index="0" exp="area" ref3D="1" dr="$H$1:$I$1048576" dn="Z_C12ECCB3_7E0E_4612_AFEC_78E64777E49A_.wvu.Cols" sId="1"/>
    <undo index="2" exp="area" ref3D="1" dr="$H$1:$I$1048576" dn="Z_BCCBEA4F_0D7A_4A17_8829_58A9F53F9252_.wvu.Cols" sId="1"/>
    <undo index="1" exp="area" ref3D="1" dr="$B$1:$D$1048576" dn="Z_BCCBEA4F_0D7A_4A17_8829_58A9F53F9252_.wvu.Cols" sId="1"/>
    <undo index="8" exp="area" ref3D="1" dr="$A$241:$XFD$268" dn="Z_9D973A29_B18A_4300_8735_40F4D5040C33_.wvu.Rows" sId="1"/>
    <undo index="6" exp="area" ref3D="1" dr="$A$187:$XFD$190" dn="Z_9D973A29_B18A_4300_8735_40F4D5040C33_.wvu.Rows" sId="1"/>
    <undo index="4" exp="area" ref3D="1" dr="$A$142:$XFD$149" dn="Z_9D973A29_B18A_4300_8735_40F4D5040C33_.wvu.Rows" sId="1"/>
    <undo index="2" exp="area" ref3D="1" dr="$A$100:$XFD$117" dn="Z_9D973A29_B18A_4300_8735_40F4D5040C33_.wvu.Rows" sId="1"/>
    <undo index="0" exp="area" ref3D="1" dr="$B$1:$D$1048576" dn="Z_9D973A29_B18A_4300_8735_40F4D5040C33_.wvu.Cols" sId="1"/>
    <undo index="28" exp="area" ref3D="1" dr="$A$234:$XFD$268" dn="Z_88C336E2_DEA0_4FEC_A5C4_66485F95BE03_.wvu.Rows" sId="1"/>
    <undo index="26" exp="area" ref3D="1" dr="$A$206:$XFD$208" dn="Z_88C336E2_DEA0_4FEC_A5C4_66485F95BE03_.wvu.Rows" sId="1"/>
    <undo index="24" exp="area" ref3D="1" dr="$A$197:$XFD$198" dn="Z_88C336E2_DEA0_4FEC_A5C4_66485F95BE03_.wvu.Rows" sId="1"/>
    <undo index="22" exp="area" ref3D="1" dr="$A$183:$XFD$190" dn="Z_88C336E2_DEA0_4FEC_A5C4_66485F95BE03_.wvu.Rows" sId="1"/>
    <undo index="20" exp="area" ref3D="1" dr="$A$168:$XFD$171" dn="Z_88C336E2_DEA0_4FEC_A5C4_66485F95BE03_.wvu.Rows" sId="1"/>
    <undo index="18" exp="area" ref3D="1" dr="$A$163:$XFD$165" dn="Z_88C336E2_DEA0_4FEC_A5C4_66485F95BE03_.wvu.Rows" sId="1"/>
    <undo index="16" exp="area" ref3D="1" dr="$A$154:$XFD$156" dn="Z_88C336E2_DEA0_4FEC_A5C4_66485F95BE03_.wvu.Rows" sId="1"/>
    <undo index="14" exp="area" ref3D="1" dr="$A$140:$XFD$149" dn="Z_88C336E2_DEA0_4FEC_A5C4_66485F95BE03_.wvu.Rows" sId="1"/>
    <undo index="12" exp="area" ref3D="1" dr="$A$133:$XFD$134" dn="Z_88C336E2_DEA0_4FEC_A5C4_66485F95BE03_.wvu.Rows" sId="1"/>
    <undo index="10" exp="area" ref3D="1" dr="$A$127:$XFD$129" dn="Z_88C336E2_DEA0_4FEC_A5C4_66485F95BE03_.wvu.Rows" sId="1"/>
    <undo index="8" exp="area" ref3D="1" dr="$A$94:$XFD$117" dn="Z_88C336E2_DEA0_4FEC_A5C4_66485F95BE03_.wvu.Rows" sId="1"/>
    <undo index="4" exp="area" ref3D="1" dr="$A$133:$XFD$133" dn="Z_773C9A6D_D94C_4F11_A27E_04EF47427F4D_.wvu.Rows" sId="1"/>
    <undo index="2" exp="area" ref3D="1" dr="$A$131:$XFD$131" dn="Z_773C9A6D_D94C_4F11_A27E_04EF47427F4D_.wvu.Rows" sId="1"/>
    <undo index="18" exp="area" ref3D="1" dr="$A$203:$XFD$208" dn="Z_678A9D6A_CD2F_4FC5_ADAB_B9CA298D42A2_.wvu.Rows" sId="1"/>
    <undo index="16" exp="area" ref3D="1" dr="$A$183:$XFD$190" dn="Z_678A9D6A_CD2F_4FC5_ADAB_B9CA298D42A2_.wvu.Rows" sId="1"/>
    <undo index="14" exp="area" ref3D="1" dr="$A$171:$XFD$171" dn="Z_678A9D6A_CD2F_4FC5_ADAB_B9CA298D42A2_.wvu.Rows" sId="1"/>
    <undo index="12" exp="area" ref3D="1" dr="$A$160:$XFD$165" dn="Z_678A9D6A_CD2F_4FC5_ADAB_B9CA298D42A2_.wvu.Rows" sId="1"/>
    <undo index="10" exp="area" ref3D="1" dr="$A$142:$XFD$149" dn="Z_678A9D6A_CD2F_4FC5_ADAB_B9CA298D42A2_.wvu.Rows" sId="1"/>
    <undo index="8" exp="area" ref3D="1" dr="$A$134:$XFD$134" dn="Z_678A9D6A_CD2F_4FC5_ADAB_B9CA298D42A2_.wvu.Rows" sId="1"/>
    <undo index="6" exp="area" ref3D="1" dr="$A$124:$XFD$129" dn="Z_678A9D6A_CD2F_4FC5_ADAB_B9CA298D42A2_.wvu.Rows" sId="1"/>
    <undo index="4" exp="area" ref3D="1" dr="$A$104:$XFD$117" dn="Z_678A9D6A_CD2F_4FC5_ADAB_B9CA298D42A2_.wvu.Rows" sId="1"/>
    <undo index="2" exp="area" ref3D="1" dr="$A$87:$XFD$90" dn="Z_678A9D6A_CD2F_4FC5_ADAB_B9CA298D42A2_.wvu.Rows" sId="1"/>
    <undo index="0" exp="area" ref3D="1" dr="$B$1:$D$1048576" dn="Z_678A9D6A_CD2F_4FC5_ADAB_B9CA298D42A2_.wvu.Cols" sId="1"/>
    <rfmt sheetId="1" xfDxf="1" sqref="A87:XFD87" start="0" length="0">
      <dxf>
        <font>
          <sz val="12"/>
          <name val="Times New Roman"/>
          <scheme val="none"/>
        </font>
        <alignment horizontal="left" vertical="center" wrapText="1" readingOrder="0"/>
      </dxf>
    </rfmt>
    <rfmt sheetId="1" sqref="A87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" start="0" length="0">
      <dxf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" start="0" length="0">
      <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7">
        <f>F87+G87</f>
      </nc>
      <ndxf>
        <font>
          <b/>
          <sz val="12"/>
          <name val="Times New Roman"/>
          <scheme val="none"/>
        </font>
        <numFmt numFmtId="4" formatCode="#,##0.00"/>
        <fill>
          <patternFill patternType="solid">
            <bgColor rgb="FF00FF0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7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7" start="0" length="0">
      <dxf>
        <font>
          <b/>
          <sz val="12"/>
          <name val="Times New Roman"/>
          <scheme val="none"/>
        </font>
        <alignment horizont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7" start="0" length="0">
      <dxf>
        <font>
          <b/>
          <sz val="12"/>
          <name val="Times New Roman"/>
          <scheme val="none"/>
        </font>
        <numFmt numFmtId="30" formatCode="@"/>
      </dxf>
    </rfmt>
    <rfmt sheetId="1" sqref="N87" start="0" length="0">
      <dxf>
        <numFmt numFmtId="4" formatCode="#,##0.00"/>
      </dxf>
    </rfmt>
  </rrc>
  <rrc rId="552" sId="1" ref="A87:XFD87" action="deleteRow">
    <undo index="18" exp="area" ref3D="1" dr="$A$202:$XFD$207" dn="Z_F1EA1655_D6DE_4489_A709_6FDA0CED3DCA_.wvu.Rows" sId="1"/>
    <undo index="16" exp="area" ref3D="1" dr="$A$182:$XFD$189" dn="Z_F1EA1655_D6DE_4489_A709_6FDA0CED3DCA_.wvu.Rows" sId="1"/>
    <undo index="14" exp="area" ref3D="1" dr="$A$170:$XFD$170" dn="Z_F1EA1655_D6DE_4489_A709_6FDA0CED3DCA_.wvu.Rows" sId="1"/>
    <undo index="12" exp="area" ref3D="1" dr="$A$159:$XFD$164" dn="Z_F1EA1655_D6DE_4489_A709_6FDA0CED3DCA_.wvu.Rows" sId="1"/>
    <undo index="10" exp="area" ref3D="1" dr="$A$140:$XFD$148" dn="Z_F1EA1655_D6DE_4489_A709_6FDA0CED3DCA_.wvu.Rows" sId="1"/>
    <undo index="8" exp="area" ref3D="1" dr="$A$133:$XFD$133" dn="Z_F1EA1655_D6DE_4489_A709_6FDA0CED3DCA_.wvu.Rows" sId="1"/>
    <undo index="6" exp="area" ref3D="1" dr="$A$123:$XFD$128" dn="Z_F1EA1655_D6DE_4489_A709_6FDA0CED3DCA_.wvu.Rows" sId="1"/>
    <undo index="4" exp="area" ref3D="1" dr="$A$103:$XFD$116" dn="Z_F1EA1655_D6DE_4489_A709_6FDA0CED3DCA_.wvu.Rows" sId="1"/>
    <undo index="2" exp="area" ref3D="1" dr="$A$86:$XFD$89" dn="Z_F1EA1655_D6DE_4489_A709_6FDA0CED3DCA_.wvu.Rows" sId="1"/>
    <undo index="0" exp="area" ref3D="1" dr="$H$1:$I$1048576" dn="Z_C249F1C0_5F87_4903_9107_68771F7F1656_.wvu.Cols" sId="1"/>
    <undo index="0" exp="area" ref3D="1" dr="$H$1:$I$1048576" dn="Z_C12ECCB3_7E0E_4612_AFEC_78E64777E49A_.wvu.Cols" sId="1"/>
    <undo index="2" exp="area" ref3D="1" dr="$H$1:$I$1048576" dn="Z_BCCBEA4F_0D7A_4A17_8829_58A9F53F9252_.wvu.Cols" sId="1"/>
    <undo index="1" exp="area" ref3D="1" dr="$B$1:$D$1048576" dn="Z_BCCBEA4F_0D7A_4A17_8829_58A9F53F9252_.wvu.Cols" sId="1"/>
    <undo index="8" exp="area" ref3D="1" dr="$A$240:$XFD$267" dn="Z_9D973A29_B18A_4300_8735_40F4D5040C33_.wvu.Rows" sId="1"/>
    <undo index="6" exp="area" ref3D="1" dr="$A$186:$XFD$189" dn="Z_9D973A29_B18A_4300_8735_40F4D5040C33_.wvu.Rows" sId="1"/>
    <undo index="4" exp="area" ref3D="1" dr="$A$141:$XFD$148" dn="Z_9D973A29_B18A_4300_8735_40F4D5040C33_.wvu.Rows" sId="1"/>
    <undo index="2" exp="area" ref3D="1" dr="$A$99:$XFD$116" dn="Z_9D973A29_B18A_4300_8735_40F4D5040C33_.wvu.Rows" sId="1"/>
    <undo index="0" exp="area" ref3D="1" dr="$B$1:$D$1048576" dn="Z_9D973A29_B18A_4300_8735_40F4D5040C33_.wvu.Cols" sId="1"/>
    <undo index="28" exp="area" ref3D="1" dr="$A$233:$XFD$267" dn="Z_88C336E2_DEA0_4FEC_A5C4_66485F95BE03_.wvu.Rows" sId="1"/>
    <undo index="26" exp="area" ref3D="1" dr="$A$205:$XFD$207" dn="Z_88C336E2_DEA0_4FEC_A5C4_66485F95BE03_.wvu.Rows" sId="1"/>
    <undo index="24" exp="area" ref3D="1" dr="$A$196:$XFD$197" dn="Z_88C336E2_DEA0_4FEC_A5C4_66485F95BE03_.wvu.Rows" sId="1"/>
    <undo index="22" exp="area" ref3D="1" dr="$A$182:$XFD$189" dn="Z_88C336E2_DEA0_4FEC_A5C4_66485F95BE03_.wvu.Rows" sId="1"/>
    <undo index="20" exp="area" ref3D="1" dr="$A$167:$XFD$170" dn="Z_88C336E2_DEA0_4FEC_A5C4_66485F95BE03_.wvu.Rows" sId="1"/>
    <undo index="18" exp="area" ref3D="1" dr="$A$162:$XFD$164" dn="Z_88C336E2_DEA0_4FEC_A5C4_66485F95BE03_.wvu.Rows" sId="1"/>
    <undo index="16" exp="area" ref3D="1" dr="$A$153:$XFD$155" dn="Z_88C336E2_DEA0_4FEC_A5C4_66485F95BE03_.wvu.Rows" sId="1"/>
    <undo index="14" exp="area" ref3D="1" dr="$A$139:$XFD$148" dn="Z_88C336E2_DEA0_4FEC_A5C4_66485F95BE03_.wvu.Rows" sId="1"/>
    <undo index="12" exp="area" ref3D="1" dr="$A$132:$XFD$133" dn="Z_88C336E2_DEA0_4FEC_A5C4_66485F95BE03_.wvu.Rows" sId="1"/>
    <undo index="10" exp="area" ref3D="1" dr="$A$126:$XFD$128" dn="Z_88C336E2_DEA0_4FEC_A5C4_66485F95BE03_.wvu.Rows" sId="1"/>
    <undo index="8" exp="area" ref3D="1" dr="$A$93:$XFD$116" dn="Z_88C336E2_DEA0_4FEC_A5C4_66485F95BE03_.wvu.Rows" sId="1"/>
    <undo index="4" exp="area" ref3D="1" dr="$A$132:$XFD$132" dn="Z_773C9A6D_D94C_4F11_A27E_04EF47427F4D_.wvu.Rows" sId="1"/>
    <undo index="2" exp="area" ref3D="1" dr="$A$130:$XFD$130" dn="Z_773C9A6D_D94C_4F11_A27E_04EF47427F4D_.wvu.Rows" sId="1"/>
    <undo index="18" exp="area" ref3D="1" dr="$A$202:$XFD$207" dn="Z_678A9D6A_CD2F_4FC5_ADAB_B9CA298D42A2_.wvu.Rows" sId="1"/>
    <undo index="16" exp="area" ref3D="1" dr="$A$182:$XFD$189" dn="Z_678A9D6A_CD2F_4FC5_ADAB_B9CA298D42A2_.wvu.Rows" sId="1"/>
    <undo index="14" exp="area" ref3D="1" dr="$A$170:$XFD$170" dn="Z_678A9D6A_CD2F_4FC5_ADAB_B9CA298D42A2_.wvu.Rows" sId="1"/>
    <undo index="12" exp="area" ref3D="1" dr="$A$159:$XFD$164" dn="Z_678A9D6A_CD2F_4FC5_ADAB_B9CA298D42A2_.wvu.Rows" sId="1"/>
    <undo index="10" exp="area" ref3D="1" dr="$A$141:$XFD$148" dn="Z_678A9D6A_CD2F_4FC5_ADAB_B9CA298D42A2_.wvu.Rows" sId="1"/>
    <undo index="8" exp="area" ref3D="1" dr="$A$133:$XFD$133" dn="Z_678A9D6A_CD2F_4FC5_ADAB_B9CA298D42A2_.wvu.Rows" sId="1"/>
    <undo index="6" exp="area" ref3D="1" dr="$A$123:$XFD$128" dn="Z_678A9D6A_CD2F_4FC5_ADAB_B9CA298D42A2_.wvu.Rows" sId="1"/>
    <undo index="4" exp="area" ref3D="1" dr="$A$103:$XFD$116" dn="Z_678A9D6A_CD2F_4FC5_ADAB_B9CA298D42A2_.wvu.Rows" sId="1"/>
    <undo index="2" exp="area" ref3D="1" dr="$A$87:$XFD$89" dn="Z_678A9D6A_CD2F_4FC5_ADAB_B9CA298D42A2_.wvu.Rows" sId="1"/>
    <undo index="0" exp="area" ref3D="1" dr="$B$1:$D$1048576" dn="Z_678A9D6A_CD2F_4FC5_ADAB_B9CA298D42A2_.wvu.Cols" sId="1"/>
    <rfmt sheetId="1" xfDxf="1" sqref="A87:XFD87" start="0" length="0">
      <dxf>
        <font>
          <sz val="12"/>
          <name val="Times New Roman"/>
          <scheme val="none"/>
        </font>
        <alignment horizontal="left" vertical="center" wrapText="1" readingOrder="0"/>
      </dxf>
    </rfmt>
    <rfmt sheetId="1" sqref="A87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" start="0" length="0">
      <dxf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" start="0" length="0">
      <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7">
        <f>F87+G87</f>
      </nc>
      <ndxf>
        <font>
          <b/>
          <sz val="12"/>
          <name val="Times New Roman"/>
          <scheme val="none"/>
        </font>
        <numFmt numFmtId="4" formatCode="#,##0.00"/>
        <fill>
          <patternFill patternType="solid">
            <bgColor rgb="FF00FF0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7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7" start="0" length="0">
      <dxf>
        <font>
          <b/>
          <sz val="12"/>
          <name val="Times New Roman"/>
          <scheme val="none"/>
        </font>
        <alignment horizont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7" start="0" length="0">
      <dxf>
        <font>
          <b/>
          <sz val="12"/>
          <name val="Times New Roman"/>
          <scheme val="none"/>
        </font>
        <numFmt numFmtId="30" formatCode="@"/>
      </dxf>
    </rfmt>
    <rfmt sheetId="1" sqref="N87" start="0" length="0">
      <dxf>
        <numFmt numFmtId="4" formatCode="#,##0.00"/>
      </dxf>
    </rfmt>
  </rrc>
  <rrc rId="553" sId="1" ref="A87:XFD87" action="deleteRow">
    <undo index="18" exp="area" ref3D="1" dr="$A$201:$XFD$206" dn="Z_F1EA1655_D6DE_4489_A709_6FDA0CED3DCA_.wvu.Rows" sId="1"/>
    <undo index="16" exp="area" ref3D="1" dr="$A$181:$XFD$188" dn="Z_F1EA1655_D6DE_4489_A709_6FDA0CED3DCA_.wvu.Rows" sId="1"/>
    <undo index="14" exp="area" ref3D="1" dr="$A$169:$XFD$169" dn="Z_F1EA1655_D6DE_4489_A709_6FDA0CED3DCA_.wvu.Rows" sId="1"/>
    <undo index="12" exp="area" ref3D="1" dr="$A$158:$XFD$163" dn="Z_F1EA1655_D6DE_4489_A709_6FDA0CED3DCA_.wvu.Rows" sId="1"/>
    <undo index="10" exp="area" ref3D="1" dr="$A$139:$XFD$147" dn="Z_F1EA1655_D6DE_4489_A709_6FDA0CED3DCA_.wvu.Rows" sId="1"/>
    <undo index="8" exp="area" ref3D="1" dr="$A$132:$XFD$132" dn="Z_F1EA1655_D6DE_4489_A709_6FDA0CED3DCA_.wvu.Rows" sId="1"/>
    <undo index="6" exp="area" ref3D="1" dr="$A$122:$XFD$127" dn="Z_F1EA1655_D6DE_4489_A709_6FDA0CED3DCA_.wvu.Rows" sId="1"/>
    <undo index="4" exp="area" ref3D="1" dr="$A$102:$XFD$115" dn="Z_F1EA1655_D6DE_4489_A709_6FDA0CED3DCA_.wvu.Rows" sId="1"/>
    <undo index="2" exp="area" ref3D="1" dr="$A$86:$XFD$88" dn="Z_F1EA1655_D6DE_4489_A709_6FDA0CED3DCA_.wvu.Rows" sId="1"/>
    <undo index="0" exp="area" ref3D="1" dr="$H$1:$I$1048576" dn="Z_C249F1C0_5F87_4903_9107_68771F7F1656_.wvu.Cols" sId="1"/>
    <undo index="0" exp="area" ref3D="1" dr="$H$1:$I$1048576" dn="Z_C12ECCB3_7E0E_4612_AFEC_78E64777E49A_.wvu.Cols" sId="1"/>
    <undo index="2" exp="area" ref3D="1" dr="$H$1:$I$1048576" dn="Z_BCCBEA4F_0D7A_4A17_8829_58A9F53F9252_.wvu.Cols" sId="1"/>
    <undo index="1" exp="area" ref3D="1" dr="$B$1:$D$1048576" dn="Z_BCCBEA4F_0D7A_4A17_8829_58A9F53F9252_.wvu.Cols" sId="1"/>
    <undo index="8" exp="area" ref3D="1" dr="$A$239:$XFD$266" dn="Z_9D973A29_B18A_4300_8735_40F4D5040C33_.wvu.Rows" sId="1"/>
    <undo index="6" exp="area" ref3D="1" dr="$A$185:$XFD$188" dn="Z_9D973A29_B18A_4300_8735_40F4D5040C33_.wvu.Rows" sId="1"/>
    <undo index="4" exp="area" ref3D="1" dr="$A$140:$XFD$147" dn="Z_9D973A29_B18A_4300_8735_40F4D5040C33_.wvu.Rows" sId="1"/>
    <undo index="2" exp="area" ref3D="1" dr="$A$98:$XFD$115" dn="Z_9D973A29_B18A_4300_8735_40F4D5040C33_.wvu.Rows" sId="1"/>
    <undo index="0" exp="area" ref3D="1" dr="$B$1:$D$1048576" dn="Z_9D973A29_B18A_4300_8735_40F4D5040C33_.wvu.Cols" sId="1"/>
    <undo index="28" exp="area" ref3D="1" dr="$A$232:$XFD$266" dn="Z_88C336E2_DEA0_4FEC_A5C4_66485F95BE03_.wvu.Rows" sId="1"/>
    <undo index="26" exp="area" ref3D="1" dr="$A$204:$XFD$206" dn="Z_88C336E2_DEA0_4FEC_A5C4_66485F95BE03_.wvu.Rows" sId="1"/>
    <undo index="24" exp="area" ref3D="1" dr="$A$195:$XFD$196" dn="Z_88C336E2_DEA0_4FEC_A5C4_66485F95BE03_.wvu.Rows" sId="1"/>
    <undo index="22" exp="area" ref3D="1" dr="$A$181:$XFD$188" dn="Z_88C336E2_DEA0_4FEC_A5C4_66485F95BE03_.wvu.Rows" sId="1"/>
    <undo index="20" exp="area" ref3D="1" dr="$A$166:$XFD$169" dn="Z_88C336E2_DEA0_4FEC_A5C4_66485F95BE03_.wvu.Rows" sId="1"/>
    <undo index="18" exp="area" ref3D="1" dr="$A$161:$XFD$163" dn="Z_88C336E2_DEA0_4FEC_A5C4_66485F95BE03_.wvu.Rows" sId="1"/>
    <undo index="16" exp="area" ref3D="1" dr="$A$152:$XFD$154" dn="Z_88C336E2_DEA0_4FEC_A5C4_66485F95BE03_.wvu.Rows" sId="1"/>
    <undo index="14" exp="area" ref3D="1" dr="$A$138:$XFD$147" dn="Z_88C336E2_DEA0_4FEC_A5C4_66485F95BE03_.wvu.Rows" sId="1"/>
    <undo index="12" exp="area" ref3D="1" dr="$A$131:$XFD$132" dn="Z_88C336E2_DEA0_4FEC_A5C4_66485F95BE03_.wvu.Rows" sId="1"/>
    <undo index="10" exp="area" ref3D="1" dr="$A$125:$XFD$127" dn="Z_88C336E2_DEA0_4FEC_A5C4_66485F95BE03_.wvu.Rows" sId="1"/>
    <undo index="8" exp="area" ref3D="1" dr="$A$92:$XFD$115" dn="Z_88C336E2_DEA0_4FEC_A5C4_66485F95BE03_.wvu.Rows" sId="1"/>
    <undo index="4" exp="area" ref3D="1" dr="$A$131:$XFD$131" dn="Z_773C9A6D_D94C_4F11_A27E_04EF47427F4D_.wvu.Rows" sId="1"/>
    <undo index="2" exp="area" ref3D="1" dr="$A$129:$XFD$129" dn="Z_773C9A6D_D94C_4F11_A27E_04EF47427F4D_.wvu.Rows" sId="1"/>
    <undo index="18" exp="area" ref3D="1" dr="$A$201:$XFD$206" dn="Z_678A9D6A_CD2F_4FC5_ADAB_B9CA298D42A2_.wvu.Rows" sId="1"/>
    <undo index="16" exp="area" ref3D="1" dr="$A$181:$XFD$188" dn="Z_678A9D6A_CD2F_4FC5_ADAB_B9CA298D42A2_.wvu.Rows" sId="1"/>
    <undo index="14" exp="area" ref3D="1" dr="$A$169:$XFD$169" dn="Z_678A9D6A_CD2F_4FC5_ADAB_B9CA298D42A2_.wvu.Rows" sId="1"/>
    <undo index="12" exp="area" ref3D="1" dr="$A$158:$XFD$163" dn="Z_678A9D6A_CD2F_4FC5_ADAB_B9CA298D42A2_.wvu.Rows" sId="1"/>
    <undo index="10" exp="area" ref3D="1" dr="$A$140:$XFD$147" dn="Z_678A9D6A_CD2F_4FC5_ADAB_B9CA298D42A2_.wvu.Rows" sId="1"/>
    <undo index="8" exp="area" ref3D="1" dr="$A$132:$XFD$132" dn="Z_678A9D6A_CD2F_4FC5_ADAB_B9CA298D42A2_.wvu.Rows" sId="1"/>
    <undo index="6" exp="area" ref3D="1" dr="$A$122:$XFD$127" dn="Z_678A9D6A_CD2F_4FC5_ADAB_B9CA298D42A2_.wvu.Rows" sId="1"/>
    <undo index="4" exp="area" ref3D="1" dr="$A$102:$XFD$115" dn="Z_678A9D6A_CD2F_4FC5_ADAB_B9CA298D42A2_.wvu.Rows" sId="1"/>
    <undo index="2" exp="area" ref3D="1" dr="$A$87:$XFD$88" dn="Z_678A9D6A_CD2F_4FC5_ADAB_B9CA298D42A2_.wvu.Rows" sId="1"/>
    <undo index="0" exp="area" ref3D="1" dr="$B$1:$D$1048576" dn="Z_678A9D6A_CD2F_4FC5_ADAB_B9CA298D42A2_.wvu.Cols" sId="1"/>
    <rfmt sheetId="1" xfDxf="1" sqref="A87:XFD87" start="0" length="0">
      <dxf>
        <font>
          <sz val="12"/>
          <name val="Times New Roman"/>
          <scheme val="none"/>
        </font>
        <alignment horizontal="left" vertical="center" wrapText="1" readingOrder="0"/>
      </dxf>
    </rfmt>
    <rfmt sheetId="1" sqref="A87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" start="0" length="0">
      <dxf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" start="0" length="0">
      <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7">
        <f>F87+G87</f>
      </nc>
      <ndxf>
        <font>
          <b/>
          <sz val="12"/>
          <name val="Times New Roman"/>
          <scheme val="none"/>
        </font>
        <numFmt numFmtId="4" formatCode="#,##0.00"/>
        <fill>
          <patternFill patternType="solid">
            <bgColor rgb="FF00FF0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7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7" start="0" length="0">
      <dxf>
        <font>
          <b/>
          <sz val="12"/>
          <name val="Times New Roman"/>
          <scheme val="none"/>
        </font>
        <alignment horizont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7" start="0" length="0">
      <dxf>
        <font>
          <b/>
          <sz val="12"/>
          <name val="Times New Roman"/>
          <scheme val="none"/>
        </font>
        <numFmt numFmtId="30" formatCode="@"/>
      </dxf>
    </rfmt>
    <rfmt sheetId="1" sqref="N87" start="0" length="0">
      <dxf>
        <numFmt numFmtId="4" formatCode="#,##0.00"/>
      </dxf>
    </rfmt>
  </rrc>
  <rrc rId="554" sId="1" ref="A87:XFD87" action="deleteRow">
    <undo index="0" exp="area" dr="K75:K87" r="K74" sId="1"/>
    <undo index="0" exp="area" dr="J75:J87" r="J74" sId="1"/>
    <undo index="0" exp="area" dr="I75:I87" r="I74" sId="1"/>
    <undo index="0" exp="area" dr="H75:H87" r="H74" sId="1"/>
    <undo index="0" exp="area" dr="G75:G87" r="G74" sId="1"/>
    <undo index="0" exp="area" dr="F75:F87" r="F74" sId="1"/>
    <undo index="18" exp="area" ref3D="1" dr="$A$200:$XFD$205" dn="Z_F1EA1655_D6DE_4489_A709_6FDA0CED3DCA_.wvu.Rows" sId="1"/>
    <undo index="16" exp="area" ref3D="1" dr="$A$180:$XFD$187" dn="Z_F1EA1655_D6DE_4489_A709_6FDA0CED3DCA_.wvu.Rows" sId="1"/>
    <undo index="14" exp="area" ref3D="1" dr="$A$168:$XFD$168" dn="Z_F1EA1655_D6DE_4489_A709_6FDA0CED3DCA_.wvu.Rows" sId="1"/>
    <undo index="12" exp="area" ref3D="1" dr="$A$157:$XFD$162" dn="Z_F1EA1655_D6DE_4489_A709_6FDA0CED3DCA_.wvu.Rows" sId="1"/>
    <undo index="10" exp="area" ref3D="1" dr="$A$138:$XFD$146" dn="Z_F1EA1655_D6DE_4489_A709_6FDA0CED3DCA_.wvu.Rows" sId="1"/>
    <undo index="8" exp="area" ref3D="1" dr="$A$131:$XFD$131" dn="Z_F1EA1655_D6DE_4489_A709_6FDA0CED3DCA_.wvu.Rows" sId="1"/>
    <undo index="6" exp="area" ref3D="1" dr="$A$121:$XFD$126" dn="Z_F1EA1655_D6DE_4489_A709_6FDA0CED3DCA_.wvu.Rows" sId="1"/>
    <undo index="4" exp="area" ref3D="1" dr="$A$101:$XFD$114" dn="Z_F1EA1655_D6DE_4489_A709_6FDA0CED3DCA_.wvu.Rows" sId="1"/>
    <undo index="2" exp="area" ref3D="1" dr="$A$86:$XFD$87" dn="Z_F1EA1655_D6DE_4489_A709_6FDA0CED3DCA_.wvu.Rows" sId="1"/>
    <undo index="0" exp="area" ref3D="1" dr="$H$1:$I$1048576" dn="Z_C249F1C0_5F87_4903_9107_68771F7F1656_.wvu.Cols" sId="1"/>
    <undo index="0" exp="area" ref3D="1" dr="$H$1:$I$1048576" dn="Z_C12ECCB3_7E0E_4612_AFEC_78E64777E49A_.wvu.Cols" sId="1"/>
    <undo index="2" exp="area" ref3D="1" dr="$H$1:$I$1048576" dn="Z_BCCBEA4F_0D7A_4A17_8829_58A9F53F9252_.wvu.Cols" sId="1"/>
    <undo index="1" exp="area" ref3D="1" dr="$B$1:$D$1048576" dn="Z_BCCBEA4F_0D7A_4A17_8829_58A9F53F9252_.wvu.Cols" sId="1"/>
    <undo index="8" exp="area" ref3D="1" dr="$A$238:$XFD$265" dn="Z_9D973A29_B18A_4300_8735_40F4D5040C33_.wvu.Rows" sId="1"/>
    <undo index="6" exp="area" ref3D="1" dr="$A$184:$XFD$187" dn="Z_9D973A29_B18A_4300_8735_40F4D5040C33_.wvu.Rows" sId="1"/>
    <undo index="4" exp="area" ref3D="1" dr="$A$139:$XFD$146" dn="Z_9D973A29_B18A_4300_8735_40F4D5040C33_.wvu.Rows" sId="1"/>
    <undo index="2" exp="area" ref3D="1" dr="$A$97:$XFD$114" dn="Z_9D973A29_B18A_4300_8735_40F4D5040C33_.wvu.Rows" sId="1"/>
    <undo index="0" exp="area" ref3D="1" dr="$B$1:$D$1048576" dn="Z_9D973A29_B18A_4300_8735_40F4D5040C33_.wvu.Cols" sId="1"/>
    <undo index="28" exp="area" ref3D="1" dr="$A$231:$XFD$265" dn="Z_88C336E2_DEA0_4FEC_A5C4_66485F95BE03_.wvu.Rows" sId="1"/>
    <undo index="26" exp="area" ref3D="1" dr="$A$203:$XFD$205" dn="Z_88C336E2_DEA0_4FEC_A5C4_66485F95BE03_.wvu.Rows" sId="1"/>
    <undo index="24" exp="area" ref3D="1" dr="$A$194:$XFD$195" dn="Z_88C336E2_DEA0_4FEC_A5C4_66485F95BE03_.wvu.Rows" sId="1"/>
    <undo index="22" exp="area" ref3D="1" dr="$A$180:$XFD$187" dn="Z_88C336E2_DEA0_4FEC_A5C4_66485F95BE03_.wvu.Rows" sId="1"/>
    <undo index="20" exp="area" ref3D="1" dr="$A$165:$XFD$168" dn="Z_88C336E2_DEA0_4FEC_A5C4_66485F95BE03_.wvu.Rows" sId="1"/>
    <undo index="18" exp="area" ref3D="1" dr="$A$160:$XFD$162" dn="Z_88C336E2_DEA0_4FEC_A5C4_66485F95BE03_.wvu.Rows" sId="1"/>
    <undo index="16" exp="area" ref3D="1" dr="$A$151:$XFD$153" dn="Z_88C336E2_DEA0_4FEC_A5C4_66485F95BE03_.wvu.Rows" sId="1"/>
    <undo index="14" exp="area" ref3D="1" dr="$A$137:$XFD$146" dn="Z_88C336E2_DEA0_4FEC_A5C4_66485F95BE03_.wvu.Rows" sId="1"/>
    <undo index="12" exp="area" ref3D="1" dr="$A$130:$XFD$131" dn="Z_88C336E2_DEA0_4FEC_A5C4_66485F95BE03_.wvu.Rows" sId="1"/>
    <undo index="10" exp="area" ref3D="1" dr="$A$124:$XFD$126" dn="Z_88C336E2_DEA0_4FEC_A5C4_66485F95BE03_.wvu.Rows" sId="1"/>
    <undo index="8" exp="area" ref3D="1" dr="$A$91:$XFD$114" dn="Z_88C336E2_DEA0_4FEC_A5C4_66485F95BE03_.wvu.Rows" sId="1"/>
    <undo index="4" exp="area" ref3D="1" dr="$A$130:$XFD$130" dn="Z_773C9A6D_D94C_4F11_A27E_04EF47427F4D_.wvu.Rows" sId="1"/>
    <undo index="2" exp="area" ref3D="1" dr="$A$128:$XFD$128" dn="Z_773C9A6D_D94C_4F11_A27E_04EF47427F4D_.wvu.Rows" sId="1"/>
    <undo index="18" exp="area" ref3D="1" dr="$A$200:$XFD$205" dn="Z_678A9D6A_CD2F_4FC5_ADAB_B9CA298D42A2_.wvu.Rows" sId="1"/>
    <undo index="16" exp="area" ref3D="1" dr="$A$180:$XFD$187" dn="Z_678A9D6A_CD2F_4FC5_ADAB_B9CA298D42A2_.wvu.Rows" sId="1"/>
    <undo index="14" exp="area" ref3D="1" dr="$A$168:$XFD$168" dn="Z_678A9D6A_CD2F_4FC5_ADAB_B9CA298D42A2_.wvu.Rows" sId="1"/>
    <undo index="12" exp="area" ref3D="1" dr="$A$157:$XFD$162" dn="Z_678A9D6A_CD2F_4FC5_ADAB_B9CA298D42A2_.wvu.Rows" sId="1"/>
    <undo index="10" exp="area" ref3D="1" dr="$A$139:$XFD$146" dn="Z_678A9D6A_CD2F_4FC5_ADAB_B9CA298D42A2_.wvu.Rows" sId="1"/>
    <undo index="8" exp="area" ref3D="1" dr="$A$131:$XFD$131" dn="Z_678A9D6A_CD2F_4FC5_ADAB_B9CA298D42A2_.wvu.Rows" sId="1"/>
    <undo index="6" exp="area" ref3D="1" dr="$A$121:$XFD$126" dn="Z_678A9D6A_CD2F_4FC5_ADAB_B9CA298D42A2_.wvu.Rows" sId="1"/>
    <undo index="4" exp="area" ref3D="1" dr="$A$101:$XFD$114" dn="Z_678A9D6A_CD2F_4FC5_ADAB_B9CA298D42A2_.wvu.Rows" sId="1"/>
    <undo index="2" exp="area" ref3D="1" dr="$A$87:$XFD$87" dn="Z_678A9D6A_CD2F_4FC5_ADAB_B9CA298D42A2_.wvu.Rows" sId="1"/>
    <undo index="0" exp="area" ref3D="1" dr="$B$1:$D$1048576" dn="Z_678A9D6A_CD2F_4FC5_ADAB_B9CA298D42A2_.wvu.Cols" sId="1"/>
    <rfmt sheetId="1" xfDxf="1" sqref="A87:XFD87" start="0" length="0">
      <dxf>
        <font>
          <sz val="12"/>
          <name val="Times New Roman"/>
          <scheme val="none"/>
        </font>
        <alignment horizontal="left" vertical="center" wrapText="1" readingOrder="0"/>
      </dxf>
    </rfmt>
    <rfmt sheetId="1" sqref="A87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" start="0" length="0">
      <dxf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" start="0" length="0">
      <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7">
        <f>F87+G87</f>
      </nc>
      <ndxf>
        <font>
          <b/>
          <sz val="12"/>
          <name val="Times New Roman"/>
          <scheme val="none"/>
        </font>
        <numFmt numFmtId="4" formatCode="#,##0.00"/>
        <fill>
          <patternFill patternType="solid">
            <bgColor rgb="FF00FF00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7" start="0" length="0">
      <dxf>
        <font>
          <b/>
          <sz val="1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7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7" start="0" length="0">
      <dxf>
        <font>
          <b/>
          <sz val="12"/>
          <name val="Times New Roman"/>
          <scheme val="none"/>
        </font>
        <alignment horizont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7" start="0" length="0">
      <dxf>
        <font>
          <b/>
          <sz val="12"/>
          <name val="Times New Roman"/>
          <scheme val="none"/>
        </font>
        <numFmt numFmtId="30" formatCode="@"/>
      </dxf>
    </rfmt>
    <rfmt sheetId="1" sqref="N87" start="0" length="0">
      <dxf>
        <numFmt numFmtId="4" formatCode="#,##0.00"/>
      </dxf>
    </rfmt>
  </rrc>
  <rcv guid="{628CE822-C2EF-47B9-A88D-DD60521BD79B}" action="delete"/>
  <rdn rId="0" localSheetId="1" customView="1" name="Z_628CE822_C2EF_47B9_A88D_DD60521BD79B_.wvu.FilterData" hidden="1" oldHidden="1">
    <formula>'крайний вариант'!$A$7:$M$150</formula>
    <oldFormula>'крайний вариант'!$A$7:$M$150</oldFormula>
  </rdn>
  <rcv guid="{628CE822-C2EF-47B9-A88D-DD60521BD79B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" sId="1">
    <nc r="A233" t="inlineStr">
      <is>
        <t>Субсидии бюджетам муниципальных образований на создание условий для предоставления горячего питания обучающимся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    </is>
    </nc>
  </rcc>
  <rcc rId="46" sId="1" numFmtId="4">
    <nc r="G233">
      <v>659700</v>
    </nc>
  </rcc>
  <rcc rId="47" sId="1" xfDxf="1" dxf="1">
    <nc r="L233" t="inlineStr">
      <is>
        <t>220074700</t>
      </is>
    </nc>
    <ndxf>
      <font>
        <b/>
        <sz val="12"/>
        <name val="Times New Roman"/>
        <family val="1"/>
        <charset val="204"/>
      </font>
      <numFmt numFmtId="30" formatCode="@"/>
      <alignment horizontal="center" vertical="center" wrapText="1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8" sId="1">
    <nc r="M233" t="inlineStr">
      <is>
        <t>в ацк</t>
      </is>
    </nc>
  </rcc>
  <rcv guid="{F1EA1655-D6DE-4489-A709-6FDA0CED3DCA}" action="delete"/>
  <rdn rId="0" localSheetId="1" customView="1" name="Z_F1EA1655_D6DE_4489_A709_6FDA0CED3DCA_.wvu.PrintArea" hidden="1" oldHidden="1">
    <formula>'крайний вариант'!$A$1:$L$293</formula>
    <oldFormula>'крайний вариант'!$A$1:$L$293</oldFormula>
  </rdn>
  <rdn rId="0" localSheetId="1" customView="1" name="Z_F1EA1655_D6DE_4489_A709_6FDA0CED3DCA_.wvu.Rows" hidden="1" oldHidden="1">
    <formula>'крайний вариант'!$14:$31,'крайний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formula>
    <oldFormula>'крайний вариант'!$14:$31,'крайний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oldFormula>
  </rdn>
  <rdn rId="0" localSheetId="1" customView="1" name="Z_F1EA1655_D6DE_4489_A709_6FDA0CED3DCA_.wvu.FilterData" hidden="1" oldHidden="1">
    <formula>'крайний вариант'!$A$7:$M$155</formula>
    <oldFormula>'крайний вариант'!$A$7:$M$155</oldFormula>
  </rdn>
  <rcv guid="{F1EA1655-D6DE-4489-A709-6FDA0CED3DCA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L233">
    <dxf>
      <fill>
        <patternFill patternType="solid">
          <bgColor rgb="FFFFFF00"/>
        </patternFill>
      </fill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L233">
    <dxf>
      <numFmt numFmtId="2" formatCode="0.00"/>
    </dxf>
  </rfmt>
  <rfmt sheetId="1" sqref="L233">
    <dxf>
      <numFmt numFmtId="30" formatCode="@"/>
    </dxf>
  </rfmt>
  <rcc rId="52" sId="1">
    <oc r="L233" t="inlineStr">
      <is>
        <t>220074700</t>
      </is>
    </oc>
    <nc r="L233" t="inlineStr">
      <is>
        <t>0220074700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" sId="1">
    <oc r="L233" t="inlineStr">
      <is>
        <t>0220074700</t>
      </is>
    </oc>
    <nc r="L233" t="inlineStr">
      <is>
        <t>0110074700</t>
      </is>
    </nc>
  </rcc>
  <rcc rId="54" sId="1" xfDxf="1" dxf="1">
    <nc r="A13" t="inlineStr">
      <is>
        <t>Расходы на создание условий для предоставления горячего питания обучающимся общеобразовательных организаций</t>
      </is>
    </nc>
    <ndxf>
      <font>
        <sz val="12"/>
        <name val="Times New Roman"/>
        <scheme val="none"/>
      </font>
      <alignment horizontal="left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" sId="1" xfDxf="1" dxf="1">
    <nc r="A14" t="inlineStr">
      <is>
        <t>Расходы на создание условий для предоставления горячего питания обучающимся общеобразовательных организаций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    </is>
    </nc>
    <ndxf>
      <font>
        <sz val="12"/>
        <name val="Times New Roman"/>
        <scheme val="none"/>
      </font>
      <alignment horizontal="left" wrapText="1" readingOrder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m rId="56" sheetId="1" source="A14" destination="A13" sourceSheetId="1">
    <undo index="1" exp="area" ref3D="1" dr="$A$14:$XFD$31" dn="Z_F1EA1655_D6DE_4489_A709_6FDA0CED3DCA_.wvu.Rows" sId="1"/>
    <undo index="1" exp="area" ref3D="1" dr="$A$14:$XFD$31" dn="Z_88C336E2_DEA0_4FEC_A5C4_66485F95BE03_.wvu.Rows" sId="1"/>
    <rcc rId="0" sId="1" dxf="1">
      <nc r="A13" t="inlineStr">
        <is>
          <t>Расходы на создание условий для предоставления горячего питания обучающимся общеобразовательных организаций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m>
  <rcc rId="57" sId="1" numFmtId="4">
    <nc r="G13">
      <v>659700</v>
    </nc>
  </rcc>
  <rcc rId="58" sId="1">
    <nc r="L13" t="inlineStr">
      <is>
        <t>0110074700</t>
      </is>
    </nc>
  </rcc>
  <rcc rId="59" sId="1">
    <nc r="M13" t="inlineStr">
      <is>
        <t>в ацк</t>
      </is>
    </nc>
  </rcc>
  <rcv guid="{628CE822-C2EF-47B9-A88D-DD60521BD79B}" action="delete"/>
  <rdn rId="0" localSheetId="1" customView="1" name="Z_628CE822_C2EF_47B9_A88D_DD60521BD79B_.wvu.FilterData" hidden="1" oldHidden="1">
    <formula>'крайний вариант'!$A$7:$M$155</formula>
    <oldFormula>'крайний вариант'!$A$7:$M$155</oldFormula>
  </rdn>
  <rcv guid="{628CE822-C2EF-47B9-A88D-DD60521BD79B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28CE822-C2EF-47B9-A88D-DD60521BD79B}" action="delete"/>
  <rdn rId="0" localSheetId="1" customView="1" name="Z_628CE822_C2EF_47B9_A88D_DD60521BD79B_.wvu.FilterData" hidden="1" oldHidden="1">
    <formula>'крайний вариант'!$A$7:$M$155</formula>
    <oldFormula>'крайний вариант'!$A$7:$M$155</oldFormula>
  </rdn>
  <rcv guid="{628CE822-C2EF-47B9-A88D-DD60521BD79B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L233">
    <dxf>
      <fill>
        <patternFill patternType="none">
          <bgColor auto="1"/>
        </patternFill>
      </fill>
    </dxf>
  </rfmt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" sId="1">
    <nc r="A120" t="inlineStr">
      <is>
        <t>Расходы на поддержку деятельности постоянно действующих коллективов самодеятельного художественного творчества (любительским творческим коллективам) на поддержку творческих фестивалей и конкурсов, в том числе для детей и молодежи в рамках подпрограммы "Искусство и народное творчество" муниципальной программы "Развитие культуры и туризма Туруханского района"</t>
      </is>
    </nc>
  </rcc>
  <rcc rId="63" sId="1" numFmtId="4">
    <nc r="G120">
      <v>89000</v>
    </nc>
  </rcc>
  <rcc rId="64" sId="1">
    <nc r="M120" t="inlineStr">
      <is>
        <t>062A274820</t>
      </is>
    </nc>
  </rcc>
  <rcv guid="{F1EA1655-D6DE-4489-A709-6FDA0CED3DCA}" action="delete"/>
  <rdn rId="0" localSheetId="1" customView="1" name="Z_F1EA1655_D6DE_4489_A709_6FDA0CED3DCA_.wvu.PrintArea" hidden="1" oldHidden="1">
    <formula>'крайний вариант'!$A$1:$L$293</formula>
    <oldFormula>'крайний вариант'!$A$1:$L$293</oldFormula>
  </rdn>
  <rdn rId="0" localSheetId="1" customView="1" name="Z_F1EA1655_D6DE_4489_A709_6FDA0CED3DCA_.wvu.Rows" hidden="1" oldHidden="1">
    <formula>'крайний вариант'!$14:$31,'крайний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formula>
    <oldFormula>'крайний вариант'!$14:$31,'крайний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oldFormula>
  </rdn>
  <rdn rId="0" localSheetId="1" customView="1" name="Z_F1EA1655_D6DE_4489_A709_6FDA0CED3DCA_.wvu.FilterData" hidden="1" oldHidden="1">
    <formula>'крайний вариант'!$A$7:$M$155</formula>
    <oldFormula>'крайний вариант'!$A$7:$M$155</oldFormula>
  </rdn>
  <rcv guid="{F1EA1655-D6DE-4489-A709-6FDA0CED3DCA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вариант'!$143:$150,'крайний вариант'!$161:$166,'крайний вариант'!$172:$172,'крайний вариант'!$184:$191,'крайний вариант'!$204:$209</formula>
    <old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вариант'!$143:$150,'крайний вариант'!$154:$157,'крайний вариант'!$161:$166,'крайний вариант'!$172:$172,'крайний вариант'!$184:$191,'крайний вариант'!$204:$209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" sId="1" odxf="1" dxf="1">
    <nc r="L120" t="inlineStr">
      <is>
        <t>062A274820</t>
      </is>
    </nc>
    <odxf>
      <numFmt numFmtId="30" formatCode="@"/>
      <alignment horizontal="center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numFmt numFmtId="4" formatCode="#,##0.00"/>
      <alignment horizontal="left"/>
      <border outline="0">
        <right/>
        <top/>
        <bottom/>
      </border>
    </ndxf>
  </rcc>
  <rcc rId="69" sId="1">
    <oc r="M120" t="inlineStr">
      <is>
        <t>062A274820</t>
      </is>
    </oc>
    <nc r="M120" t="inlineStr">
      <is>
        <t>в ацк</t>
      </is>
    </nc>
  </rcc>
  <rfmt sheetId="1" sqref="L120">
    <dxf>
      <alignment vertical="bottom"/>
    </dxf>
  </rfmt>
  <rfmt sheetId="1" sqref="L120">
    <dxf>
      <alignment horizontal="center"/>
    </dxf>
  </rfmt>
  <rfmt sheetId="1" sqref="L120">
    <dxf>
      <alignment vertical="center"/>
    </dxf>
  </rfmt>
  <rcv guid="{F1EA1655-D6DE-4489-A709-6FDA0CED3DCA}" action="delete"/>
  <rdn rId="0" localSheetId="1" customView="1" name="Z_F1EA1655_D6DE_4489_A709_6FDA0CED3DCA_.wvu.PrintArea" hidden="1" oldHidden="1">
    <formula>'крайний вариант'!$A$1:$L$293</formula>
    <oldFormula>'крайний вариант'!$A$1:$L$293</oldFormula>
  </rdn>
  <rdn rId="0" localSheetId="1" customView="1" name="Z_F1EA1655_D6DE_4489_A709_6FDA0CED3DCA_.wvu.Rows" hidden="1" oldHidden="1">
    <formula>'крайний вариант'!$14:$31,'крайний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formula>
    <oldFormula>'крайний вариант'!$14:$31,'крайний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oldFormula>
  </rdn>
  <rdn rId="0" localSheetId="1" customView="1" name="Z_F1EA1655_D6DE_4489_A709_6FDA0CED3DCA_.wvu.FilterData" hidden="1" oldHidden="1">
    <formula>'крайний вариант'!$A$7:$M$155</formula>
    <oldFormula>'крайний вариант'!$A$7:$M$155</oldFormula>
  </rdn>
  <rcv guid="{F1EA1655-D6DE-4489-A709-6FDA0CED3DCA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A234" start="0" length="0">
    <dxf>
      <font>
        <sz val="12"/>
        <name val="Times New Roman"/>
        <family val="1"/>
        <charset val="204"/>
      </font>
      <fill>
        <patternFill patternType="solid">
          <bgColor theme="0"/>
        </patternFill>
      </fill>
      <alignment horizontal="left" vertical="center" wrapTex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3" sId="1">
    <nc r="A234" t="inlineStr">
      <is>
        <t>Субсидии бюджетам муниципальных районов (для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молодежи, в рамках подпрограммы "Поддержка искусства и народного творчества" государственной программы Красноярского края "Развитие культуры и туризма")</t>
      </is>
    </nc>
  </rcc>
  <rcc rId="74" sId="1" numFmtId="4">
    <nc r="G234">
      <v>89000</v>
    </nc>
  </rcc>
  <rcc rId="75" sId="1">
    <nc r="M234" t="inlineStr">
      <is>
        <t>в ацк</t>
      </is>
    </nc>
  </rcc>
  <rcc rId="76" sId="1">
    <nc r="L234" t="inlineStr">
      <is>
        <t>062A274820</t>
      </is>
    </nc>
  </rcc>
  <rcv guid="{F1EA1655-D6DE-4489-A709-6FDA0CED3DCA}" action="delete"/>
  <rdn rId="0" localSheetId="1" customView="1" name="Z_F1EA1655_D6DE_4489_A709_6FDA0CED3DCA_.wvu.PrintArea" hidden="1" oldHidden="1">
    <formula>'крайний вариант'!$A$1:$L$293</formula>
    <oldFormula>'крайний вариант'!$A$1:$L$293</oldFormula>
  </rdn>
  <rdn rId="0" localSheetId="1" customView="1" name="Z_F1EA1655_D6DE_4489_A709_6FDA0CED3DCA_.wvu.Rows" hidden="1" oldHidden="1">
    <formula>'крайний вариант'!$14:$31,'крайний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formula>
    <oldFormula>'крайний вариант'!$14:$31,'крайний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oldFormula>
  </rdn>
  <rdn rId="0" localSheetId="1" customView="1" name="Z_F1EA1655_D6DE_4489_A709_6FDA0CED3DCA_.wvu.FilterData" hidden="1" oldHidden="1">
    <formula>'крайний вариант'!$A$7:$M$155</formula>
    <oldFormula>'крайний вариант'!$A$7:$M$155</oldFormula>
  </rdn>
  <rcv guid="{F1EA1655-D6DE-4489-A709-6FDA0CED3DCA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formula>
    <old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L118:L121" start="0" length="0">
    <dxf>
      <border>
        <left style="thin">
          <color indexed="64"/>
        </left>
      </border>
    </dxf>
  </rfmt>
  <rfmt sheetId="1" sqref="L118:L121" start="0" length="0">
    <dxf>
      <border>
        <right style="thin">
          <color indexed="64"/>
        </right>
      </border>
    </dxf>
  </rfmt>
  <rfmt sheetId="1" sqref="L118:L121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" sId="1" numFmtId="4">
    <nc r="F235">
      <v>28050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" sId="1">
    <nc r="A235" t="inlineStr">
      <is>
        <t>Прочие доходы от компенсации затрат бюджетов муниципальных районов</t>
      </is>
    </nc>
  </rcc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formula>
    <old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" sId="1">
    <oc r="A235" t="inlineStr">
      <is>
        <t>Прочие доходы от компенсации затрат бюджетов муниципальных районов</t>
      </is>
    </oc>
    <nc r="A235" t="inlineStr">
      <is>
        <t>Прочие доходы от компенсации затрат бюджетов муниципальных районов (250)</t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" sId="1" numFmtId="4">
    <nc r="F236">
      <v>100000</v>
    </nc>
  </rcc>
  <rcc rId="90" sId="1">
    <nc r="A236" t="inlineStr">
      <is>
        <t>Доходы бюжетов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 (240)</t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" sId="1">
    <nc r="A44" t="inlineStr">
      <is>
        <t>Субсидия на организацию школьного питания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    </is>
    </nc>
  </rcc>
  <rcc rId="92" sId="1">
    <nc r="A45" t="inlineStr">
      <is>
        <t>Субсидии на возмещение недополученных доходов, связанных с производством (реализацией) товаров, выполнением работ, оказанием услуг муниципальным унитарным (казенным) предприятиям в рамках непрограммных расходов администрации Туруханского района</t>
      </is>
    </nc>
  </rcc>
  <rcc rId="93" sId="1">
    <nc r="A46" t="inlineStr">
      <is>
        <t>Пенсия за выслугу лет за счет средств бюджета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    </is>
    </nc>
  </rcc>
  <rcc rId="94" sId="1">
    <nc r="A47" t="inlineStr">
      <is>
        <t>Предоставление дополнительных мер социальной поддержки и социальной помощи лицам, получающим пенсию за выслугу лет в соответствии со ст. 9 Закона Красноярского края от 24.04.2008 № 5-1565 "Об особенностях правового регулирования муниципальной службы в Красноярском крае" в виде доплаты в размере до 50% величины прожиточного минимума для пенсионеров на территории Туруханского района, установленной в соответствии с законодательством Российской Федерации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    </is>
    </nc>
  </rcc>
  <rcc rId="95" sId="1">
    <nc r="A48" t="inlineStr">
      <is>
        <t>Предоставление, доставка и пересылка гражданам, проживающим в Туруханском районе, меры социальной поддержки в форме субсидий в размере 50% оплаты центрального отопления в пределах социальной нормы площади жилья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    </is>
    </nc>
  </rcc>
  <rcc rId="96" sId="1">
    <nc r="A49" t="inlineStr">
      <is>
        <t>Предоставление, доставка и пересылка гражданам, проживающим в Туруханском районе, меры социальной поддержки в форме субсидий в размере 50% оплаты центрального отопления в пределах социальной нормы площади жилья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    </is>
    </nc>
  </rcc>
  <rcc rId="97" sId="1">
    <nc r="A50" t="inlineStr">
      <is>
        <t>Предоставление материальной помощи гражданам, проживающим на территории Туруханского района, находящимся в трудной жизненной ситуации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    </is>
    </nc>
  </rcc>
  <rcc rId="98" sId="1">
    <nc r="A51" t="inlineStr">
      <is>
        <t>Предоставление дополнительных мер социальной поддержки отдельным категориям жителей Туруханского района в виде оплаты проезда к месту получения специализированной медицинской помощи и обратно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    </is>
    </nc>
  </rcc>
  <rcc rId="99" sId="1">
    <nc r="A52" t="inlineStr">
      <is>
        <t>Предоставление единовременной материальной помощи лицам, принимающим участие в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 и (или) членам их семей на проведение ремонтных работ в принадлежащих им на праве собственности жилых помещениях (на период участия таких лиц в специальной военной операции)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    </is>
    </nc>
  </rcc>
  <rcc rId="100" sId="1">
    <nc r="A53" t="inlineStr">
      <is>
        <t>Содержание учреждений (ЕДДС)</t>
      </is>
    </nc>
  </rcc>
  <rcc rId="101" sId="1" numFmtId="4">
    <nc r="F38">
      <v>10353000</v>
    </nc>
  </rcc>
  <rcc rId="102" sId="1" numFmtId="4">
    <nc r="F39">
      <v>37090000</v>
    </nc>
  </rcc>
  <rcc rId="103" sId="1" numFmtId="4">
    <nc r="F40">
      <v>900000</v>
    </nc>
  </rcc>
  <rcc rId="104" sId="1" numFmtId="4">
    <nc r="F41">
      <v>800000</v>
    </nc>
  </rcc>
  <rcc rId="105" sId="1" numFmtId="4">
    <nc r="F42">
      <v>200000</v>
    </nc>
  </rcc>
  <rcc rId="106" sId="1" numFmtId="4">
    <nc r="F43">
      <v>7000000</v>
    </nc>
  </rcc>
  <rcc rId="107" sId="1" numFmtId="4">
    <nc r="F44">
      <v>2000000</v>
    </nc>
  </rcc>
  <rcc rId="108" sId="1" numFmtId="4">
    <nc r="F45">
      <v>3000000</v>
    </nc>
  </rcc>
  <rcc rId="109" sId="1" numFmtId="4">
    <nc r="F46">
      <v>2000000</v>
    </nc>
  </rcc>
  <rcc rId="110" sId="1" numFmtId="4">
    <nc r="F47">
      <v>256106</v>
    </nc>
  </rcc>
  <rcc rId="111" sId="1">
    <nc r="A77" t="inlineStr">
      <is>
    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 (КВР 244)</t>
      </is>
    </nc>
  </rcc>
  <rcc rId="112" sId="1">
    <nc r="A78" t="inlineStr">
      <is>
    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 (КВР 122)</t>
      </is>
    </nc>
  </rcc>
  <rcc rId="113" sId="1">
    <nc r="A79" t="inlineStr">
      <is>
    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 (КВР 121, 129)</t>
      </is>
    </nc>
  </rcc>
  <rcc rId="114" sId="1">
    <nc r="A80" t="inlineStr">
      <is>
        <t>Предоставление субсидии на компенсацию расходов, возникающих при осуществлении подвоза воды населению п.Бахта Туруханского района в рамках отдельного мероприятия муниципальной программы "Обеспечение комфортной среды проживания на территории населенных пунктов Туруханского района" (КВР 811)</t>
      </is>
    </nc>
  </rcc>
  <rcc rId="115" sId="1">
    <nc r="A81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 (КВР 244)</t>
      </is>
    </nc>
  </rcc>
  <rcc rId="116" sId="1">
    <nc r="A82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 (КВР 244)</t>
      </is>
    </nc>
  </rcc>
  <rcc rId="117" sId="1">
    <nc r="A83" t="inlineStr">
      <is>
    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 (КВР 321)</t>
      </is>
    </nc>
  </rcc>
  <rcc rId="118" sId="1">
    <nc r="A84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 (КВР 244)</t>
      </is>
    </nc>
  </rcc>
  <rcc rId="119" sId="1">
    <nc r="A85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 (КВР 244)</t>
      </is>
    </nc>
  </rcc>
  <rcc rId="120" sId="1">
    <nc r="A86" t="inlineStr">
      <is>
    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 (КВР 244)</t>
      </is>
    </nc>
  </rcc>
  <rcc rId="121" sId="1" numFmtId="4">
    <nc r="F77">
      <v>150000</v>
    </nc>
  </rcc>
  <rcc rId="122" sId="1" numFmtId="4">
    <nc r="F78">
      <v>726030</v>
    </nc>
  </rcc>
  <rcc rId="123" sId="1" numFmtId="4">
    <nc r="F79">
      <v>3132172</v>
    </nc>
  </rcc>
  <rcc rId="124" sId="1" numFmtId="4">
    <nc r="F80">
      <v>1700000</v>
    </nc>
  </rcc>
  <rcc rId="125" sId="1" numFmtId="4">
    <nc r="F81">
      <v>300000</v>
    </nc>
  </rcc>
  <rcc rId="126" sId="1" numFmtId="4">
    <nc r="F82">
      <v>1798208</v>
    </nc>
  </rcc>
  <rcc rId="127" sId="1" numFmtId="4">
    <nc r="F83">
      <v>349035</v>
    </nc>
  </rcc>
  <rcc rId="128" sId="1" numFmtId="4">
    <nc r="F84">
      <v>180000</v>
    </nc>
  </rcc>
  <rcc rId="129" sId="1" numFmtId="4">
    <nc r="F85">
      <v>300000</v>
    </nc>
  </rcc>
  <rcc rId="130" sId="1" numFmtId="4">
    <nc r="F86">
      <v>120000</v>
    </nc>
  </rcc>
  <rcc rId="131" sId="1">
    <nc r="A94" t="inlineStr">
      <is>
        <t xml:space="preserve">Приобретение специальной техники </t>
      </is>
    </nc>
  </rcc>
  <rcc rId="132" sId="1">
    <nc r="A95" t="inlineStr">
      <is>
    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</t>
      </is>
    </nc>
  </rcc>
  <rcc rId="133" sId="1">
    <nc r="A96" t="inlineStr">
      <is>
        <t>Подготовительные работы по устройству, устройство и содержание зимней автодороги Игарка - Светлогорск-Туруханск в рамках подпрограммы "Развитие транспортного комплекса, обеспечение сохранности и модернизации, автомобильных дорог Туруханского района" муниципальной программы Туруханского района "Развитие транспортной системы и связи Туруханского района"</t>
      </is>
    </nc>
  </rcc>
  <rcc rId="134" sId="1">
    <nc r="A97" t="inlineStr">
      <is>
        <t>Капитальный ремонт жилого фонда находящегося в муниципальной собственности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реконструкции, садового дома жилым домом и жилого дома садовым домом на территории Туруханского района и сельских поселений.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    </is>
    </nc>
  </rcc>
  <rcc rId="135" sId="1">
    <nc r="A98" t="inlineStr">
      <is>
    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Туруханского района «Развитие образования Туруханского района»</t>
      </is>
    </nc>
  </rcc>
  <rcc rId="136" sId="1">
    <nc r="A99" t="inlineStr">
      <is>
    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Туруханского района «Развитие образования Туруханского района»</t>
      </is>
    </nc>
  </rcc>
  <rcc rId="137" sId="1">
    <nc r="A100" t="inlineStr">
      <is>
        <t>Проведение ремонтов в муниципальных учреждениях и административных зданиях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    </is>
    </nc>
  </rcc>
  <rcc rId="138" sId="1" numFmtId="4">
    <nc r="F94">
      <v>20000000</v>
    </nc>
  </rcc>
  <rcc rId="139" sId="1" numFmtId="4">
    <nc r="F95">
      <v>401200</v>
    </nc>
  </rcc>
  <rcc rId="140" sId="1" numFmtId="4">
    <nc r="F96">
      <v>-4717697</v>
    </nc>
  </rcc>
  <rcc rId="141" sId="1" numFmtId="4">
    <nc r="F97">
      <v>3193000</v>
    </nc>
  </rcc>
  <rcc rId="142" sId="1" numFmtId="4">
    <nc r="F98">
      <v>-31412715</v>
    </nc>
  </rcc>
  <rcc rId="143" sId="1" numFmtId="4">
    <nc r="F99">
      <v>-1307777</v>
    </nc>
  </rcc>
  <rcc rId="144" sId="1" numFmtId="4">
    <nc r="F100">
      <v>1500000</v>
    </nc>
  </rcc>
  <rcc rId="145" sId="1">
    <nc r="A121" t="inlineStr">
      <is>
        <t>Обеспечение деятельности (оказание услуг) подведомственных учреждений, (справка № 038 от 15.08.2023)</t>
      </is>
    </nc>
  </rcc>
  <rcc rId="146" sId="1">
    <nc r="A122" t="inlineStr">
      <is>
        <t>Обеспечение деятельности (оказание услуг) подведомственных учреждений, (справка № 039 от 15.08.2023)</t>
      </is>
    </nc>
  </rcc>
  <rcc rId="147" sId="1">
    <nc r="A123" t="inlineStr">
      <is>
        <t>Обеспечение деятельности (оказание услуг) подведомственных учреждений, (справка № 036 от 15.08.2023)</t>
      </is>
    </nc>
  </rcc>
  <rcc rId="148" sId="1" numFmtId="4">
    <nc r="F121">
      <v>671000</v>
    </nc>
  </rcc>
  <rcc rId="149" sId="1" numFmtId="4">
    <nc r="F122">
      <v>3550000</v>
    </nc>
  </rcc>
  <rcc rId="150" sId="1" numFmtId="4">
    <nc r="F123">
      <v>1500000</v>
    </nc>
  </rcc>
  <rcc rId="151" sId="1" numFmtId="4">
    <nc r="F139">
      <v>500000</v>
    </nc>
  </rcc>
  <rcc rId="152" sId="1" numFmtId="4">
    <nc r="F140">
      <v>2000000</v>
    </nc>
  </rcc>
  <rcc rId="153" sId="1" numFmtId="4">
    <nc r="F141">
      <v>800000</v>
    </nc>
  </rcc>
  <rcc rId="154" sId="1">
    <nc r="A142" t="inlineStr">
      <is>
    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оператора.</t>
      </is>
    </nc>
  </rcc>
  <rcc rId="155" sId="1" numFmtId="4">
    <nc r="F142">
      <v>19800</v>
    </nc>
  </rcc>
  <rcc rId="156" sId="1" numFmtId="4">
    <nc r="F160">
      <v>450000</v>
    </nc>
  </rcc>
  <rcc rId="157" sId="1" numFmtId="4">
    <nc r="F175">
      <v>2482178</v>
    </nc>
  </rcc>
  <rcc rId="158" sId="1" numFmtId="4">
    <nc r="F176">
      <v>2500000</v>
    </nc>
  </rcc>
  <rcc rId="159" sId="1" numFmtId="34">
    <nc r="F177">
      <v>1000000</v>
    </nc>
  </rcc>
  <rcc rId="160" sId="1" numFmtId="4">
    <nc r="F178">
      <v>296334</v>
    </nc>
  </rcc>
  <rcc rId="161" sId="1" numFmtId="4">
    <nc r="F180">
      <v>300000</v>
    </nc>
  </rcc>
  <rcc rId="162" sId="1" numFmtId="4">
    <nc r="F181">
      <v>50000</v>
    </nc>
  </rcc>
  <rcc rId="163" sId="1" numFmtId="4">
    <nc r="F182">
      <v>806516</v>
    </nc>
  </rcc>
  <rcc rId="164" sId="1">
    <nc r="A195" t="inlineStr">
      <is>
        <t>Софинансирование к общей сумме пожертвований АО "НТЭК" на проведение комплексного ремонта фасада здания КДЦ "Заполярье" (ремонт отмостки)</t>
      </is>
    </nc>
  </rcc>
  <rcc rId="165" sId="1" numFmtId="4">
    <nc r="F195">
      <v>-1458000</v>
    </nc>
  </rcc>
  <rcc rId="166" sId="1">
    <nc r="A196" t="inlineStr">
      <is>
        <t>Расходы на автобусные перевозки (перевозку пассажиров (неопределенного круга лиц) и багажа по заказу)</t>
      </is>
    </nc>
  </rcc>
  <rcc rId="167" sId="1" numFmtId="4">
    <nc r="F196">
      <v>-806516</v>
    </nc>
  </rcc>
  <rcc rId="168" sId="1" numFmtId="4">
    <nc r="F197">
      <v>806516</v>
    </nc>
  </rcc>
  <rcc rId="169" sId="1">
    <nc r="A198" t="inlineStr">
      <is>
    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(УЖКХ)</t>
      </is>
    </nc>
  </rcc>
  <rcc rId="170" sId="1" numFmtId="4">
    <nc r="F198">
      <v>20000</v>
    </nc>
  </rcc>
  <rcc rId="171" sId="1">
    <oc r="F192">
      <f>SUM(F193:F197)</f>
    </oc>
    <nc r="F192">
      <f>SUM(F193:F198)</f>
    </nc>
  </rcc>
  <rcc rId="172" sId="1">
    <nc r="A202" t="inlineStr">
      <is>
    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оператора.</t>
      </is>
    </nc>
  </rcc>
  <rcc rId="173" sId="1" numFmtId="4">
    <nc r="F202">
      <v>250000</v>
    </nc>
  </rcc>
  <rcc rId="174" sId="1" numFmtId="4">
    <nc r="F203">
      <v>5000000</v>
    </nc>
  </rcc>
  <rfmt sheetId="1" sqref="F175:F182">
    <dxf>
      <numFmt numFmtId="4" formatCode="#,##0.00"/>
    </dxf>
  </rfmt>
  <rfmt sheetId="1" sqref="F175:F182">
    <dxf>
      <alignment horizontal="general" readingOrder="0"/>
    </dxf>
  </rfmt>
  <rfmt sheetId="1" sqref="F175:F182">
    <dxf>
      <alignment horizontal="center" readingOrder="0"/>
    </dxf>
  </rfmt>
  <rcc rId="175" sId="1" numFmtId="4">
    <nc r="F179">
      <v>541612</v>
    </nc>
  </rcc>
  <rcc rId="176" sId="1" numFmtId="4">
    <nc r="F169">
      <v>482346</v>
    </nc>
  </rcc>
  <rcc rId="177" sId="1">
    <nc r="A237" t="inlineStr">
      <is>
        <t xml:space="preserve">Прочие доходы от компенсации затрат бюджетов муниципальных районов (средства районного бюджета) </t>
      </is>
    </nc>
  </rcc>
  <rcc rId="178" sId="1">
    <nc r="A238" t="inlineStr">
      <is>
    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  </is>
    </nc>
  </rcc>
  <rcc rId="179" sId="1">
    <nc r="A239" t="inlineStr">
      <is>
    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    </is>
    </nc>
  </rcc>
  <rcc rId="180" sId="1">
    <nc r="A240" t="inlineStr">
      <is>
  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  </is>
    </nc>
  </rcc>
  <rcc rId="181" sId="1" numFmtId="4">
    <nc r="F237">
      <v>45746</v>
    </nc>
  </rcc>
  <rcc rId="182" sId="1" numFmtId="4">
    <nc r="F238">
      <v>146880</v>
    </nc>
  </rcc>
  <rcc rId="183" sId="1" numFmtId="4">
    <nc r="F239">
      <v>236595</v>
    </nc>
  </rcc>
  <rcc rId="184" sId="1" numFmtId="4">
    <nc r="F240">
      <v>14217</v>
    </nc>
  </rcc>
  <rcc rId="185" sId="1">
    <nc r="A241" t="inlineStr">
      <is>
    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    </is>
    </nc>
  </rcc>
  <rcc rId="186" sId="1" numFmtId="4">
    <nc r="F241">
      <v>3100</v>
    </nc>
  </rcc>
  <rcc rId="187" sId="1">
    <nc r="A242" t="inlineStr">
      <is>
        <t>НАЛОГ НА ПРИБЫЛЬ</t>
      </is>
    </nc>
  </rcc>
  <rcc rId="188" sId="1" numFmtId="4">
    <nc r="F242">
      <v>81000000</v>
    </nc>
  </rcc>
  <rcc rId="189" sId="1">
    <oc r="F281">
      <f>196333173.99+1350000-97798356-4650406-95234411.99+330226.99+17700</f>
    </oc>
    <nc r="F281">
      <f>196333173.99+1350000-97798356-4650406-95234411.99+330226.99+17700-197760</f>
    </nc>
  </rcc>
  <rcc rId="190" sId="1">
    <nc r="A203" t="inlineStr">
      <is>
        <t>Паромной переправы на территории Туруханского района (КВСР 240 Сбалансированность)</t>
      </is>
    </nc>
  </rcc>
  <rcc rId="191" sId="1">
    <nc r="A197" t="inlineStr">
      <is>
        <t>Расходы на автобусные перевозки (перевозку пассажиров (неопределенного круга лиц) и багажа по заказу)  (КВСР 240 Сбалансированность)</t>
      </is>
    </nc>
  </rcc>
  <rcc rId="192" sId="1">
    <nc r="A175" t="inlineStr">
      <is>
        <t>Обеспечение деятельности сельсовета (КВСР 240 Сбалансированность)</t>
      </is>
    </nc>
  </rcc>
  <rcc rId="193" sId="1">
    <nc r="A169" t="inlineStr">
      <is>
        <t>Проведение плановых выборов Глав Зотинского сельсовета (КВСР 240 Сбалансированность)</t>
      </is>
    </nc>
  </rcc>
  <rcc rId="194" sId="1">
    <nc r="A176" t="inlineStr">
      <is>
        <t>Расходы за поставленные коммунальные ресурсы на отопление пустующего муниципального жилищного фонда поселения (КВСР 240 Сбалансированность)</t>
      </is>
    </nc>
  </rcc>
  <rcc rId="195" sId="1">
    <nc r="A177" t="inlineStr">
      <is>
        <t>Расходы по оплате повышающего коэффициента по ХВС, ГВС муниципального жилищного фонда поселения без п/у  (КВСР 240 Сбалансированность)</t>
      </is>
    </nc>
  </rcc>
  <rcc rId="196" sId="1">
    <nc r="A178" t="inlineStr">
      <is>
        <t>Расходы на оплату ремонта септика и наружных сетей канализации жилого дома по ул. Полярная, 4А  (КВСР 240 Сбалансированность)</t>
      </is>
    </nc>
  </rcc>
  <rcc rId="197" sId="1">
    <nc r="A179" t="inlineStr">
      <is>
        <t>Расходы на оплату работ по рекультивации земельного участка с.Туруханск ул.Борцов революции д.3  (КВСР 240 Сбалансированность)</t>
      </is>
    </nc>
  </rcc>
  <rcc rId="198" sId="1">
    <nc r="A180" t="inlineStr">
      <is>
        <t>Расходы на оплату ремонта пешеходного тротуара улица Попова до ул.Шадрина  (КВСР 240 Сбалансированность)</t>
      </is>
    </nc>
  </rcc>
  <rcc rId="199" sId="1">
    <nc r="A181" t="inlineStr">
      <is>
    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(КВСР 247 МБТ Управ ЖКХ)</t>
      </is>
    </nc>
  </rcc>
  <rcc rId="200" sId="1">
    <nc r="A182" t="inlineStr">
      <is>
        <t>Расходы на автобусные перевозки (перевозку пассажиров (неопределенного круга лиц) и багажа по заказу)  (КВСР 241 МБТ Администрация Туруханского района)</t>
      </is>
    </nc>
  </rcc>
  <rcc rId="201" sId="1">
    <nc r="A160" t="inlineStr">
      <is>
        <t>Снос ветхого аварийного жилья по ул. Советская, 14  (КВСР 240 Сбалансированность)</t>
      </is>
    </nc>
  </rcc>
  <rcc rId="202" sId="1">
    <nc r="A141" t="inlineStr">
      <is>
        <t>Обустройство вертолетной площадки в д.Сумароково  (КВСР 240 Сбалансированность)</t>
      </is>
    </nc>
  </rcc>
  <rcc rId="203" sId="1">
    <nc r="A140" t="inlineStr">
      <is>
        <t>Ремонт гаража  п.Бор ул. Зеленая 2  (КВСР 240 Сбалансированность)</t>
      </is>
    </nc>
  </rcc>
  <rcc rId="204" sId="1">
    <nc r="A139" t="inlineStr">
      <is>
        <t>Приобретение и установка приборов учета ХВС и ГВС в муниципальных квартирах в п. Бор  (КВСР 240 Сбалансированность)</t>
      </is>
    </nc>
  </rcc>
  <rcv guid="{9D973A29-B18A-4300-8735-40F4D5040C33}" action="delete"/>
  <rdn rId="0" localSheetId="1" customView="1" name="Z_9D973A29_B18A_4300_8735_40F4D5040C33_.wvu.PrintArea" hidden="1" oldHidden="1">
    <formula>'крайний вариант'!$A$1:$K$293</formula>
    <oldFormula>'крайний вариант'!$A$1:$K$293</oldFormula>
  </rdn>
  <rdn rId="0" localSheetId="1" customView="1" name="Z_9D973A29_B18A_4300_8735_40F4D5040C33_.wvu.Rows" hidden="1" oldHidden="1">
    <formula>'крайний вариант'!$150:$150,'крайний вариант'!$188:$191</formula>
    <oldFormula>'крайний вариант'!$44:$73,'крайний вариант'!$150:$150,'крайний вариант'!$188:$191,'крайний вариант'!$236:$269</oldFormula>
  </rdn>
  <rdn rId="0" localSheetId="1" customView="1" name="Z_9D973A29_B18A_4300_8735_40F4D5040C33_.wvu.Cols" hidden="1" oldHidden="1">
    <formula>'крайний вариант'!$B:$D</formula>
  </rdn>
  <rdn rId="0" localSheetId="1" customView="1" name="Z_9D973A29_B18A_4300_8735_40F4D5040C33_.wvu.FilterData" hidden="1" oldHidden="1">
    <formula>'крайний вариант'!$A$7:$M$155</formula>
    <oldFormula>'крайний вариант'!$A$7:$M$155</oldFormula>
  </rdn>
  <rcv guid="{9D973A29-B18A-4300-8735-40F4D5040C33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9" sId="1">
    <oc r="A198" t="inlineStr">
      <is>
    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(УЖКХ)</t>
      </is>
    </oc>
    <nc r="A198" t="inlineStr">
      <is>
    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(КВСР 247 МБТ Управ ЖКХ)</t>
      </is>
    </nc>
  </rcc>
  <rcc rId="210" sId="1">
    <oc r="A202" t="inlineStr">
      <is>
    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оператора.</t>
      </is>
    </oc>
    <nc r="A202" t="inlineStr">
      <is>
    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оператора. (КВСР 247 МБТ Управ ЖКХ)</t>
      </is>
    </nc>
  </rcc>
  <rcc rId="211" sId="1">
    <oc r="A142" t="inlineStr">
      <is>
    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оператора.</t>
      </is>
    </oc>
    <nc r="A142" t="inlineStr">
      <is>
    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оператора. (КВСР 247 МБТ Управ ЖКХ)</t>
      </is>
    </nc>
  </rcc>
  <rcc rId="212" sId="1">
    <oc r="A195" t="inlineStr">
      <is>
        <t>Софинансирование к общей сумме пожертвований АО "НТЭК" на проведение комплексного ремонта фасада здания КДЦ "Заполярье" (ремонт отмостки)</t>
      </is>
    </oc>
    <nc r="A195" t="inlineStr">
      <is>
        <t>Софинансирование к общей сумме пожертвований АО "НТЭК" на проведение комплексного ремонта фасада здания КДЦ "Заполярье" (ремонт отмостки)  (КВСР 240 Сбалансированность)</t>
      </is>
    </nc>
  </rcc>
  <rcc rId="213" sId="1">
    <oc r="A196" t="inlineStr">
      <is>
        <t>Расходы на автобусные перевозки (перевозку пассажиров (неопределенного круга лиц) и багажа по заказу)</t>
      </is>
    </oc>
    <nc r="A196" t="inlineStr">
      <is>
        <t>Расходы на автобусные перевозки (перевозку пассажиров (неопределенного круга лиц) и багажа по заказу) (КВСР 241 МБТ Администрация Туруханского района)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44:F45">
    <dxf>
      <fill>
        <patternFill>
          <bgColor rgb="FFFFFF00"/>
        </patternFill>
      </fill>
    </dxf>
  </rfmt>
  <rfmt sheetId="1" sqref="F80">
    <dxf>
      <fill>
        <patternFill patternType="solid">
          <bgColor rgb="FFFFFF00"/>
        </patternFill>
      </fill>
    </dxf>
  </rfmt>
  <rfmt sheetId="1" sqref="F44">
    <dxf>
      <fill>
        <patternFill>
          <bgColor rgb="FF92D050"/>
        </patternFill>
      </fill>
    </dxf>
  </rfmt>
  <rfmt sheetId="1" sqref="F45">
    <dxf>
      <fill>
        <patternFill>
          <bgColor rgb="FF92D050"/>
        </patternFill>
      </fill>
    </dxf>
  </rfmt>
  <rfmt sheetId="1" sqref="F94">
    <dxf>
      <fill>
        <patternFill patternType="solid">
          <bgColor rgb="FF92D050"/>
        </patternFill>
      </fill>
    </dxf>
  </rfmt>
  <rfmt sheetId="1" sqref="F94">
    <dxf>
      <fill>
        <patternFill>
          <bgColor theme="0"/>
        </patternFill>
      </fill>
    </dxf>
  </rfmt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" sId="1" numFmtId="4">
    <oc r="F38">
      <v>10353000</v>
    </oc>
    <nc r="F38"/>
  </rcc>
  <rcc rId="215" sId="1" numFmtId="4">
    <oc r="F39">
      <v>37090000</v>
    </oc>
    <nc r="F39"/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6" sId="1">
    <nc r="M235" t="inlineStr">
      <is>
        <t>в ацк</t>
      </is>
    </nc>
  </rcc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formula>
    <old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0" sId="1" numFmtId="4">
    <oc r="F40">
      <v>900000</v>
    </oc>
    <nc r="F40"/>
  </rcc>
  <rcc rId="221" sId="1" numFmtId="4">
    <oc r="F41">
      <v>800000</v>
    </oc>
    <nc r="F41"/>
  </rcc>
  <rcc rId="222" sId="1" numFmtId="4">
    <oc r="F42">
      <v>200000</v>
    </oc>
    <nc r="F42"/>
  </rcc>
  <rcc rId="223" sId="1" numFmtId="4">
    <oc r="F43">
      <v>7000000</v>
    </oc>
    <nc r="F43"/>
  </rcc>
  <rcc rId="224" sId="1" odxf="1" dxf="1" numFmtId="4">
    <oc r="F44">
      <v>2000000</v>
    </oc>
    <nc r="F44">
      <v>10353000</v>
    </nc>
    <ndxf>
      <font>
        <sz val="12"/>
        <color theme="1"/>
        <name val="Times New Roman"/>
        <scheme val="none"/>
      </font>
      <fill>
        <patternFill patternType="solid">
          <bgColor theme="0"/>
        </patternFill>
      </fill>
    </ndxf>
  </rcc>
  <rcc rId="225" sId="1" odxf="1" dxf="1" numFmtId="4">
    <oc r="F45">
      <v>3000000</v>
    </oc>
    <nc r="F45">
      <v>37090000</v>
    </nc>
    <ndxf>
      <font>
        <sz val="12"/>
        <color theme="1"/>
        <name val="Times New Roman"/>
        <scheme val="none"/>
      </font>
    </ndxf>
  </rcc>
  <rcc rId="226" sId="1" odxf="1" dxf="1" numFmtId="4">
    <oc r="F46">
      <v>2000000</v>
    </oc>
    <nc r="F46">
      <v>900000</v>
    </nc>
    <ndxf>
      <font>
        <sz val="12"/>
        <color theme="1"/>
        <name val="Times New Roman"/>
        <scheme val="none"/>
      </font>
    </ndxf>
  </rcc>
  <rcc rId="227" sId="1" odxf="1" dxf="1" numFmtId="4">
    <oc r="F47">
      <v>256106</v>
    </oc>
    <nc r="F47">
      <v>800000</v>
    </nc>
    <ndxf>
      <font>
        <sz val="12"/>
        <color theme="1"/>
        <name val="Times New Roman"/>
        <scheme val="none"/>
      </font>
    </ndxf>
  </rcc>
  <rcc rId="228" sId="1" odxf="1" dxf="1" numFmtId="4">
    <nc r="F48">
      <v>200000</v>
    </nc>
    <odxf>
      <font>
        <sz val="12"/>
        <color indexed="8"/>
        <name val="Times New Roman"/>
        <scheme val="none"/>
      </font>
      <alignment wrapText="1" readingOrder="0"/>
    </odxf>
    <ndxf>
      <font>
        <sz val="12"/>
        <color theme="1"/>
        <name val="Times New Roman"/>
        <scheme val="none"/>
      </font>
      <alignment wrapText="0" readingOrder="0"/>
    </ndxf>
  </rcc>
  <rcc rId="229" sId="1" odxf="1" dxf="1" numFmtId="4">
    <nc r="F49">
      <v>7000000</v>
    </nc>
    <odxf>
      <font>
        <sz val="12"/>
        <color indexed="8"/>
        <name val="Times New Roman"/>
        <scheme val="none"/>
      </font>
    </odxf>
    <ndxf>
      <font>
        <sz val="12"/>
        <color theme="1"/>
        <name val="Times New Roman"/>
        <scheme val="none"/>
      </font>
    </ndxf>
  </rcc>
  <rcc rId="230" sId="1" odxf="1" dxf="1" numFmtId="4">
    <nc r="F50">
      <v>2000000</v>
    </nc>
    <odxf>
      <font>
        <sz val="12"/>
        <color indexed="8"/>
        <name val="Times New Roman"/>
        <scheme val="none"/>
      </font>
    </odxf>
    <ndxf>
      <font>
        <sz val="12"/>
        <color theme="1"/>
        <name val="Times New Roman"/>
        <scheme val="none"/>
      </font>
    </ndxf>
  </rcc>
  <rcc rId="231" sId="1" odxf="1" dxf="1" numFmtId="4">
    <nc r="F51">
      <v>3000000</v>
    </nc>
    <odxf>
      <font>
        <sz val="12"/>
        <color indexed="8"/>
        <name val="Times New Roman"/>
        <scheme val="none"/>
      </font>
    </odxf>
    <ndxf>
      <font>
        <sz val="12"/>
        <color theme="1"/>
        <name val="Times New Roman"/>
        <scheme val="none"/>
      </font>
    </ndxf>
  </rcc>
  <rcc rId="232" sId="1" odxf="1" dxf="1" numFmtId="4">
    <nc r="F52">
      <v>2000000</v>
    </nc>
    <odxf>
      <font>
        <sz val="12"/>
        <color indexed="8"/>
        <name val="Times New Roman"/>
        <scheme val="none"/>
      </font>
    </odxf>
    <ndxf>
      <font>
        <sz val="12"/>
        <color theme="1"/>
        <name val="Times New Roman"/>
        <scheme val="none"/>
      </font>
    </ndxf>
  </rcc>
  <rcc rId="233" sId="1" odxf="1" dxf="1" numFmtId="4">
    <nc r="F53">
      <v>256106</v>
    </nc>
    <odxf>
      <font>
        <sz val="12"/>
        <color indexed="8"/>
        <name val="Times New Roman"/>
        <scheme val="none"/>
      </font>
      <fill>
        <patternFill patternType="none">
          <bgColor indexed="65"/>
        </patternFill>
      </fill>
    </odxf>
    <ndxf>
      <font>
        <sz val="12"/>
        <color indexed="8"/>
        <name val="Times New Roman"/>
        <scheme val="none"/>
      </font>
      <fill>
        <patternFill patternType="solid">
          <bgColor theme="0"/>
        </patternFill>
      </fill>
    </ndxf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235">
    <dxf>
      <fill>
        <patternFill patternType="solid">
          <bgColor rgb="FFFFFF00"/>
        </patternFill>
      </fill>
    </dxf>
  </rfmt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" sId="1">
    <oc r="A176" t="inlineStr">
      <is>
        <t>Расходы за поставленные коммунальные ресурсы на отопление пустующего муниципального жилищного фонда поселения (КВСР 240 Сбалансированность)</t>
      </is>
    </oc>
    <nc r="A176" t="inlineStr">
      <is>
        <t>Расходы за поставленные коммунальные ресурсы на отопление пустующего муниципального жилищного фонда поселения  (КВСР 241 МБТ Администрация Туруханского района)</t>
      </is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236">
    <dxf>
      <fill>
        <patternFill patternType="solid">
          <bgColor rgb="FFFFFF00"/>
        </patternFill>
      </fill>
    </dxf>
  </rfmt>
  <rcc rId="235" sId="1">
    <oc r="A237" t="inlineStr">
      <is>
        <t xml:space="preserve">Прочие доходы от компенсации затрат бюджетов муниципальных районов (средства районного бюджета) </t>
      </is>
    </oc>
    <nc r="A237" t="inlineStr">
      <is>
        <t xml:space="preserve">Прочие доходы от компенсации затрат бюджетов муниципальных районов (средства районного бюджета), 241 </t>
      </is>
    </nc>
  </rcc>
  <rcc rId="236" sId="1">
    <oc r="A238" t="inlineStr">
      <is>
    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  </is>
    </oc>
    <nc r="A238" t="inlineStr">
      <is>
    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241</t>
      </is>
    </nc>
  </rcc>
  <rcc rId="237" sId="1">
    <oc r="A239" t="inlineStr">
      <is>
    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    </is>
    </oc>
    <nc r="A239" t="inlineStr">
      <is>
    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241</t>
      </is>
    </nc>
  </rcc>
  <rcc rId="238" sId="1">
    <oc r="A240" t="inlineStr">
      <is>
  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  </is>
    </oc>
    <nc r="A240" t="inlineStr">
      <is>
  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241</t>
      </is>
    </nc>
  </rcc>
  <rcc rId="239" sId="1">
    <oc r="A241" t="inlineStr">
      <is>
    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    </is>
    </oc>
    <nc r="A241" t="inlineStr">
      <is>
    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района, 247</t>
      </is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82">
    <dxf>
      <fill>
        <patternFill patternType="solid">
          <bgColor rgb="FFFFFF00"/>
        </patternFill>
      </fill>
    </dxf>
  </rfmt>
  <rfmt sheetId="1" sqref="F81">
    <dxf>
      <fill>
        <patternFill patternType="solid">
          <bgColor rgb="FFFFFF00"/>
        </patternFill>
      </fill>
    </dxf>
  </rfmt>
  <rfmt sheetId="1" sqref="F80">
    <dxf>
      <fill>
        <patternFill patternType="solid">
          <bgColor rgb="FFFFFF00"/>
        </patternFill>
      </fill>
    </dxf>
  </rfmt>
  <rfmt sheetId="1" sqref="F77">
    <dxf>
      <fill>
        <patternFill patternType="solid">
          <bgColor rgb="FFFFFF00"/>
        </patternFill>
      </fill>
    </dxf>
  </rfmt>
  <rfmt sheetId="1" sqref="F76:F89">
    <dxf>
      <fill>
        <patternFill patternType="none">
          <bgColor auto="1"/>
        </patternFill>
      </fill>
    </dxf>
  </rfmt>
  <rcc rId="240" sId="1">
    <nc r="L86" t="inlineStr">
      <is>
        <t>114080460</t>
      </is>
    </nc>
  </rcc>
  <rcc rId="241" sId="1">
    <nc r="M86" t="inlineStr">
      <is>
        <t>в ацк</t>
      </is>
    </nc>
  </rcc>
  <rcc rId="242" sId="1">
    <nc r="L85" t="inlineStr">
      <is>
        <t>1110081650</t>
      </is>
    </nc>
  </rcc>
  <rcc rId="243" sId="1">
    <nc r="M85" t="inlineStr">
      <is>
        <t>в ацк</t>
      </is>
    </nc>
  </rcc>
  <rcc rId="244" sId="1">
    <nc r="L84" t="inlineStr">
      <is>
        <t>1110081650</t>
      </is>
    </nc>
  </rcc>
  <rcc rId="245" sId="1">
    <nc r="M84" t="inlineStr">
      <is>
        <t>в ацк</t>
      </is>
    </nc>
  </rcc>
  <rcc rId="246" sId="1">
    <nc r="L83" t="inlineStr">
      <is>
        <t>114080460</t>
      </is>
    </nc>
  </rcc>
  <rcc rId="247" sId="1">
    <nc r="M83" t="inlineStr">
      <is>
        <t>в ацк</t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" sId="1">
    <nc r="L82" t="inlineStr">
      <is>
        <t>1110081650</t>
      </is>
    </nc>
  </rcc>
  <rcc rId="249" sId="1">
    <nc r="M82" t="inlineStr">
      <is>
        <t>в ацк</t>
      </is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237">
    <dxf>
      <fill>
        <patternFill patternType="solid">
          <bgColor rgb="FFFFFF00"/>
        </patternFill>
      </fill>
    </dxf>
  </rfmt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" sId="1">
    <nc r="M236" t="inlineStr">
      <is>
        <t>в ацк</t>
      </is>
    </nc>
  </rcc>
  <rcc rId="251" sId="1">
    <nc r="M237" t="inlineStr">
      <is>
        <t>в ацк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678A9D6A_CD2F_4FC5_ADAB_B9CA298D42A2_.wvu.Rows" hidden="1" oldHidden="1">
    <oldFormula>'крайний вариант'!$16:$31,'крайний вариант'!#REF!,'крайний вариант'!$100:$113,'крайний вариант'!$120:$125,'крайний вариант'!$130:$130,'крайний вариант'!$138:$145,'крайний вариант'!$156:$161,'крайний вариант'!$167:$167,'крайний вариант'!$179:$186,'крайний вариант'!$199:$204</oldFormula>
  </rdn>
  <rcv guid="{678A9D6A-CD2F-4FC5-ADAB-B9CA298D42A2}" action="delete"/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вариант'!$A$7:$M$150</formula>
    <oldFormula>'крайний вариант'!$A$7:$M$150</oldFormula>
  </rdn>
  <rcv guid="{678A9D6A-CD2F-4FC5-ADAB-B9CA298D42A2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2" sId="1" odxf="1" dxf="1">
    <nc r="L81" t="inlineStr">
      <is>
        <t>1110081650</t>
      </is>
    </nc>
    <odxf>
      <numFmt numFmtId="0" formatCode="General"/>
      <border outline="0">
        <left/>
        <right style="medium">
          <color indexed="64"/>
        </right>
      </border>
    </odxf>
    <ndxf>
      <numFmt numFmtId="30" formatCode="@"/>
      <border outline="0">
        <left style="thin">
          <color indexed="64"/>
        </left>
        <right style="thin">
          <color indexed="64"/>
        </right>
      </border>
    </ndxf>
  </rcc>
  <rcc rId="253" sId="1">
    <nc r="M81" t="inlineStr">
      <is>
        <t>в ацк</t>
      </is>
    </nc>
  </rcc>
  <rcc rId="254" sId="1" xfDxf="1" dxf="1">
    <nc r="L80" t="inlineStr">
      <is>
        <t>1150084770</t>
      </is>
    </nc>
    <ndxf>
      <font>
        <b/>
        <sz val="12"/>
        <name val="Times New Roman"/>
        <scheme val="none"/>
      </font>
      <numFmt numFmtId="30" formatCode="@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" sId="1">
    <nc r="M80" t="inlineStr">
      <is>
        <t>в ацк</t>
      </is>
    </nc>
  </rcc>
  <rcc rId="256" sId="1">
    <nc r="M79" t="inlineStr">
      <is>
        <t>в ацк</t>
      </is>
    </nc>
  </rcc>
  <rcc rId="257" sId="1">
    <nc r="M78" t="inlineStr">
      <is>
        <t>в ацк</t>
      </is>
    </nc>
  </rcc>
  <rcc rId="258" sId="1">
    <nc r="M77" t="inlineStr">
      <is>
        <t>в ацк</t>
      </is>
    </nc>
  </rcc>
  <rcc rId="259" sId="1">
    <nc r="L77" t="inlineStr">
      <is>
        <t>1140080460</t>
      </is>
    </nc>
  </rcc>
  <rcc rId="260" sId="1">
    <nc r="L78">
      <v>1140080460</v>
    </nc>
  </rcc>
  <rcc rId="261" sId="1">
    <nc r="L79" t="inlineStr">
      <is>
        <t>1140080460</t>
      </is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238">
    <dxf>
      <fill>
        <patternFill patternType="solid">
          <bgColor rgb="FFFFFF00"/>
        </patternFill>
      </fill>
    </dxf>
  </rfmt>
  <rfmt sheetId="1" sqref="F239:F240">
    <dxf>
      <fill>
        <patternFill>
          <bgColor rgb="FFFFFF00"/>
        </patternFill>
      </fill>
    </dxf>
  </rfmt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formula>
    <old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" sId="1">
    <nc r="M238" t="inlineStr">
      <is>
        <t>в ацк</t>
      </is>
    </nc>
  </rcc>
  <rcc rId="266" sId="1">
    <nc r="M239" t="inlineStr">
      <is>
        <t>в ацк</t>
      </is>
    </nc>
  </rcc>
  <rcc rId="267" sId="1">
    <nc r="M240" t="inlineStr">
      <is>
        <t>в ацк</t>
      </is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8" sId="1">
    <oc r="A203" t="inlineStr">
      <is>
        <t>Паромной переправы на территории Туруханского района (КВСР 240 Сбалансированность)</t>
      </is>
    </oc>
    <nc r="A203" t="inlineStr">
      <is>
        <t>Паромная переправа на территории Туруханского района (КВСР 240 Сбалансированность)</t>
      </is>
    </nc>
  </rcc>
  <rcc rId="269" sId="1" numFmtId="4">
    <oc r="F79">
      <v>3132172</v>
    </oc>
    <nc r="F79">
      <v>3123172</v>
    </nc>
  </rcc>
  <rcc rId="270" sId="1">
    <oc r="F281">
      <f>196333173.99+1350000-97798356-4650406-95234411.99+330226.99+17700-197760</f>
    </oc>
    <nc r="F281">
      <f>196333173.99+1350000-97798356-4650406-95234411.99+330226.99+17700-197760+9000</f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241">
    <dxf>
      <fill>
        <patternFill>
          <bgColor rgb="FFFFFF00"/>
        </patternFill>
      </fill>
    </dxf>
  </rfmt>
  <rcc rId="271" sId="1">
    <nc r="M241" t="inlineStr">
      <is>
        <t>в ацк</t>
      </is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formula>
    <old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L96" start="0" length="0">
    <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</dxf>
  </rfmt>
  <rfmt sheetId="1" xfDxf="1" sqref="L96" start="0" length="0">
    <dxf>
      <font>
        <sz val="12"/>
        <name val="Times New Roman"/>
        <scheme val="none"/>
      </font>
      <alignment horizontal="center" vertical="center" readingOrder="0"/>
    </dxf>
  </rfmt>
  <rfmt sheetId="1" sqref="L94:L101">
    <dxf>
      <numFmt numFmtId="30" formatCode="@"/>
    </dxf>
  </rfmt>
  <rcc rId="275" sId="1" numFmtId="30">
    <nc r="L96" t="inlineStr">
      <is>
        <t>0910083940</t>
      </is>
    </nc>
  </rcc>
  <rcc rId="276" sId="1" odxf="1" dxf="1">
    <nc r="M96" t="inlineStr">
      <is>
        <t>в ацк</t>
      </is>
    </nc>
    <odxf>
      <numFmt numFmtId="30" formatCode="@"/>
    </odxf>
    <ndxf>
      <numFmt numFmtId="4" formatCode="#,##0.00"/>
    </ndxf>
  </rcc>
  <rfmt sheetId="1" sqref="L96" start="0" length="2147483647">
    <dxf>
      <font>
        <b/>
      </font>
    </dxf>
  </rfmt>
  <rfmt sheetId="1" xfDxf="1" sqref="L97" start="0" length="0">
    <dxf>
      <font>
        <b/>
        <sz val="12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77" sId="1" odxf="1" dxf="1">
    <nc r="M97" t="inlineStr">
      <is>
        <t>в ацк</t>
      </is>
    </nc>
    <odxf>
      <numFmt numFmtId="30" formatCode="@"/>
    </odxf>
    <ndxf>
      <numFmt numFmtId="4" formatCode="#,##0.00"/>
    </ndxf>
  </rcc>
  <rcc rId="278" sId="1">
    <nc r="L97" t="inlineStr">
      <is>
        <t>0350083950</t>
      </is>
    </nc>
  </rcc>
  <rcc rId="279" sId="1">
    <nc r="L98" t="inlineStr">
      <is>
        <t>0110080610</t>
      </is>
    </nc>
  </rcc>
  <rcc rId="280" sId="1">
    <nc r="L99" t="inlineStr">
      <is>
        <t>0110080610</t>
      </is>
    </nc>
  </rcc>
  <rcc rId="281" sId="1" odxf="1" dxf="1">
    <nc r="M98" t="inlineStr">
      <is>
        <t>в ацк</t>
      </is>
    </nc>
    <odxf>
      <numFmt numFmtId="30" formatCode="@"/>
    </odxf>
    <ndxf>
      <numFmt numFmtId="4" formatCode="#,##0.00"/>
    </ndxf>
  </rcc>
  <rcc rId="282" sId="1" odxf="1" dxf="1">
    <nc r="M99" t="inlineStr">
      <is>
        <t>в ацк</t>
      </is>
    </nc>
    <odxf>
      <numFmt numFmtId="30" formatCode="@"/>
    </odxf>
    <ndxf>
      <numFmt numFmtId="4" formatCode="#,##0.00"/>
    </ndxf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3" sId="1">
    <nc r="L100" t="inlineStr">
      <is>
        <t>0380083730</t>
      </is>
    </nc>
  </rcc>
  <rcc rId="284" sId="1" odxf="1" dxf="1">
    <nc r="M100" t="inlineStr">
      <is>
        <t>в ацк</t>
      </is>
    </nc>
    <odxf>
      <numFmt numFmtId="30" formatCode="@"/>
    </odxf>
    <ndxf>
      <numFmt numFmtId="4" formatCode="#,##0.00"/>
    </ndxf>
  </rcc>
  <rfmt sheetId="1" sqref="L95" start="0" length="0">
    <dxf>
      <font>
        <b val="0"/>
        <sz val="10"/>
        <color auto="1"/>
        <name val="Arial"/>
        <scheme val="none"/>
      </font>
      <numFmt numFmtId="0" formatCode="General"/>
      <alignment horizontal="general" vertical="bottom" wrapText="0" readingOrder="0"/>
      <border outline="0">
        <right/>
        <top/>
        <bottom/>
      </border>
    </dxf>
  </rfmt>
  <rfmt sheetId="1" xfDxf="1" sqref="L95" start="0" length="0">
    <dxf>
      <font>
        <sz val="12"/>
        <name val="Times New Roman"/>
        <scheme val="none"/>
      </font>
      <alignment horizontal="center" vertical="center" readingOrder="0"/>
    </dxf>
  </rfmt>
  <rfmt sheetId="1" sqref="L95">
    <dxf>
      <numFmt numFmtId="30" formatCode="@"/>
    </dxf>
  </rfmt>
  <rcc rId="285" sId="1" numFmtId="30">
    <nc r="L95" t="inlineStr">
      <is>
        <t>0350083010</t>
      </is>
    </nc>
  </rcc>
  <rfmt sheetId="1" sqref="L95" start="0" length="2147483647">
    <dxf>
      <font>
        <b/>
      </font>
    </dxf>
  </rfmt>
  <rcc rId="286" sId="1" odxf="1" dxf="1">
    <nc r="M95" t="inlineStr">
      <is>
        <t>в ацк</t>
      </is>
    </nc>
    <odxf>
      <numFmt numFmtId="30" formatCode="@"/>
    </odxf>
    <ndxf>
      <numFmt numFmtId="4" formatCode="#,##0.00"/>
    </ndxf>
  </rcc>
  <rfmt sheetId="1" sqref="L93:L97" start="0" length="0">
    <dxf>
      <border>
        <right style="thin">
          <color indexed="64"/>
        </right>
      </border>
    </dxf>
  </rfmt>
  <rfmt sheetId="1" sqref="K93:L97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7" sId="1" odxf="1" dxf="1">
    <nc r="M242" t="inlineStr">
      <is>
        <t>в ацк</t>
      </is>
    </nc>
    <odxf>
      <numFmt numFmtId="4" formatCode="#,##0.00"/>
      <fill>
        <patternFill patternType="solid">
          <bgColor theme="0"/>
        </patternFill>
      </fill>
    </odxf>
    <ndxf>
      <numFmt numFmtId="30" formatCode="@"/>
      <fill>
        <patternFill patternType="none">
          <bgColor indexed="65"/>
        </patternFill>
      </fill>
    </ndxf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235:F241">
    <dxf>
      <fill>
        <patternFill>
          <bgColor theme="0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135">
    <dxf>
      <fill>
        <patternFill>
          <bgColor theme="0"/>
        </patternFill>
      </fill>
    </dxf>
  </rfmt>
  <rcc rId="559" sId="1">
    <oc r="A120" t="inlineStr">
      <is>
        <t>Установка системы видеонаблюдения, обслуживание ОПС в спортивном зале (Туруханский район п. Бор ул. 60 Аэрофлота д.6)</t>
      </is>
    </oc>
    <nc r="A120" t="inlineStr">
      <is>
        <t>Установка системы видеонаблюдения, пожарной сигнализации в здании спортзала п. Бор ул. 60 Аэрофлота д.6</t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8" sId="1">
    <nc r="L202" t="inlineStr">
      <is>
        <t>0350083010</t>
      </is>
    </nc>
  </rcc>
  <rcc rId="289" sId="1">
    <nc r="M202" t="inlineStr">
      <is>
        <t>в ацк</t>
      </is>
    </nc>
  </rcc>
  <rcc rId="290" sId="1">
    <nc r="L181" t="inlineStr">
      <is>
        <t>0350083010</t>
      </is>
    </nc>
  </rcc>
  <rcc rId="291" sId="1">
    <nc r="M181" t="inlineStr">
      <is>
        <t>в ацк</t>
      </is>
    </nc>
  </rcc>
  <rcc rId="292" sId="1">
    <nc r="L142" t="inlineStr">
      <is>
        <t>0350083010</t>
      </is>
    </nc>
  </rcc>
  <rcc rId="293" sId="1" odxf="1" dxf="1">
    <nc r="M142" t="inlineStr">
      <is>
        <t>в ацк</t>
      </is>
    </nc>
    <odxf>
      <alignment horizontal="left" readingOrder="0"/>
    </odxf>
    <ndxf>
      <alignment horizontal="center" readingOrder="0"/>
    </ndxf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4" sId="1">
    <nc r="L169" t="inlineStr">
      <is>
        <t>1210081020</t>
      </is>
    </nc>
  </rcc>
  <rcc rId="295" sId="1">
    <nc r="M169" t="inlineStr">
      <is>
        <t>в ацк</t>
      </is>
    </nc>
  </rcc>
  <rcc rId="296" sId="1">
    <nc r="M160" t="inlineStr">
      <is>
        <t>в ацк</t>
      </is>
    </nc>
  </rcc>
  <rcc rId="297" sId="1">
    <nc r="M139" t="inlineStr">
      <is>
        <t>в ацк</t>
      </is>
    </nc>
  </rcc>
  <rcc rId="298" sId="1">
    <nc r="M140" t="inlineStr">
      <is>
        <t>в ацк</t>
      </is>
    </nc>
  </rcc>
  <rcc rId="299" sId="1">
    <nc r="M141" t="inlineStr">
      <is>
        <t>в ацк</t>
      </is>
    </nc>
  </rcc>
  <rcc rId="300" sId="1">
    <nc r="L139" t="inlineStr">
      <is>
        <t>1210081020</t>
      </is>
    </nc>
  </rcc>
  <rcc rId="301" sId="1">
    <nc r="L140" t="inlineStr">
      <is>
        <t>1210081020</t>
      </is>
    </nc>
  </rcc>
  <rcc rId="302" sId="1">
    <nc r="L141" t="inlineStr">
      <is>
        <t>1210081020</t>
      </is>
    </nc>
  </rcc>
  <rcc rId="303" sId="1">
    <nc r="L177" t="inlineStr">
      <is>
        <t>1210081020</t>
      </is>
    </nc>
  </rcc>
  <rcc rId="304" sId="1">
    <nc r="L178" t="inlineStr">
      <is>
        <t>1210081020</t>
      </is>
    </nc>
  </rcc>
  <rcc rId="305" sId="1">
    <nc r="L179" t="inlineStr">
      <is>
        <t>1210081020</t>
      </is>
    </nc>
  </rcc>
  <rcc rId="306" sId="1">
    <nc r="L180" t="inlineStr">
      <is>
        <t>1210081020</t>
      </is>
    </nc>
  </rcc>
  <rcc rId="307" sId="1">
    <nc r="M177" t="inlineStr">
      <is>
        <t>в ацк</t>
      </is>
    </nc>
  </rcc>
  <rcc rId="308" sId="1">
    <nc r="M178" t="inlineStr">
      <is>
        <t>в ацк</t>
      </is>
    </nc>
  </rcc>
  <rcc rId="309" sId="1">
    <nc r="M179" t="inlineStr">
      <is>
        <t>в ацк</t>
      </is>
    </nc>
  </rcc>
  <rcc rId="310" sId="1">
    <nc r="M180" t="inlineStr">
      <is>
        <t>в ацк</t>
      </is>
    </nc>
  </rcc>
  <rcc rId="311" sId="1">
    <nc r="M176" t="inlineStr">
      <is>
        <t>в ацк</t>
      </is>
    </nc>
  </rcc>
  <rcc rId="312" sId="1">
    <nc r="M175" t="inlineStr">
      <is>
        <t>в ацк</t>
      </is>
    </nc>
  </rcc>
  <rcc rId="313" sId="1">
    <nc r="L175" t="inlineStr">
      <is>
        <t>121008102</t>
      </is>
    </nc>
  </rcc>
  <rcc rId="314" sId="1" odxf="1" dxf="1">
    <nc r="M195" t="inlineStr">
      <is>
        <t>в ацк</t>
      </is>
    </nc>
    <odxf>
      <alignment horizontal="left" readingOrder="0"/>
    </odxf>
    <ndxf>
      <alignment horizontal="center" readingOrder="0"/>
    </ndxf>
  </rcc>
  <rcc rId="315" sId="1" odxf="1" dxf="1">
    <nc r="M197" t="inlineStr">
      <is>
        <t>в ацк</t>
      </is>
    </nc>
    <odxf>
      <alignment horizontal="left" readingOrder="0"/>
    </odxf>
    <ndxf>
      <alignment horizontal="center" readingOrder="0"/>
    </ndxf>
  </rcc>
  <rcc rId="316" sId="1">
    <nc r="L195" t="inlineStr">
      <is>
        <t>1210081020</t>
      </is>
    </nc>
  </rcc>
  <rcc rId="317" sId="1">
    <nc r="L197" t="inlineStr">
      <is>
        <t>1210081020</t>
      </is>
    </nc>
  </rcc>
  <rcc rId="318" sId="1">
    <nc r="L203" t="inlineStr">
      <is>
        <t>1210081020</t>
      </is>
    </nc>
  </rcc>
  <rcc rId="319" sId="1">
    <nc r="M203" t="inlineStr">
      <is>
        <t>в ацк</t>
      </is>
    </nc>
  </rcc>
  <rcc rId="320" sId="1" odxf="1" dxf="1">
    <nc r="M196" t="inlineStr">
      <is>
        <t>в ацк</t>
      </is>
    </nc>
    <odxf>
      <alignment horizontal="left" readingOrder="0"/>
    </odxf>
    <ndxf>
      <alignment horizontal="center" readingOrder="0"/>
    </ndxf>
  </rcc>
  <rcc rId="321" sId="1">
    <nc r="L196" t="inlineStr">
      <is>
        <t>0920083230</t>
      </is>
    </nc>
  </rcc>
  <rcc rId="322" sId="1">
    <nc r="L182" t="inlineStr">
      <is>
        <t>0920083230</t>
      </is>
    </nc>
  </rcc>
  <rcc rId="323" sId="1">
    <nc r="M182" t="inlineStr">
      <is>
        <t>в ацк</t>
      </is>
    </nc>
  </rcc>
  <rcc rId="324" sId="1">
    <nc r="L176" t="inlineStr">
      <is>
        <t>0920083230</t>
      </is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5" sId="1" xfDxf="1" dxf="1">
    <nc r="L121" t="inlineStr">
      <is>
        <t>0610084010</t>
      </is>
    </nc>
    <ndxf>
      <font>
        <b/>
        <sz val="12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" sId="1">
    <nc r="M121" t="inlineStr">
      <is>
        <t>в ацк</t>
      </is>
    </nc>
  </rcc>
  <rfmt sheetId="1" xfDxf="1" sqref="L122" start="0" length="0">
    <dxf>
      <font>
        <b/>
        <sz val="12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27" sId="1">
    <nc r="L122" t="inlineStr">
      <is>
        <t>0640080610. 0620080610</t>
      </is>
    </nc>
  </rcc>
  <rcc rId="328" sId="1">
    <nc r="M122" t="inlineStr">
      <is>
        <t>в ацк</t>
      </is>
    </nc>
  </rcc>
  <rcc rId="329" sId="1">
    <nc r="L123" t="inlineStr">
      <is>
        <t>0640080610</t>
      </is>
    </nc>
  </rcc>
  <rcc rId="330" sId="1">
    <nc r="M123" t="inlineStr">
      <is>
        <t>в ацк</t>
      </is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1" sId="1">
    <oc r="A160" t="inlineStr">
      <is>
        <t>Снос ветхого аварийного жилья по ул. Советская, 14  (КВСР 240 Сбалансированность)</t>
      </is>
    </oc>
    <nc r="A160" t="inlineStr">
      <is>
        <t>Снос ветхого аварийного жилья по ул. Советская, 14  (КВСР 247 МБТ Управление ЖКХ)</t>
      </is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2" sId="1">
    <oc r="F37">
      <f>SUM(F38:F74)</f>
    </oc>
    <nc r="F37">
      <f>SUM(F38:F74)</f>
    </nc>
  </rcc>
  <rfmt sheetId="1" sqref="F44:F45">
    <dxf>
      <fill>
        <patternFill>
          <bgColor rgb="FFFFFF00"/>
        </patternFill>
      </fill>
    </dxf>
  </rfmt>
  <rfmt sheetId="1" sqref="F49">
    <dxf>
      <fill>
        <patternFill patternType="solid">
          <bgColor rgb="FFFFFF00"/>
        </patternFill>
      </fill>
    </dxf>
  </rfmt>
  <rfmt sheetId="1" sqref="F48">
    <dxf>
      <fill>
        <patternFill patternType="solid">
          <bgColor rgb="FFFFFF00"/>
        </patternFill>
      </fill>
    </dxf>
  </rfmt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3" sId="1">
    <nc r="L198" t="inlineStr">
      <is>
        <t>0350083010</t>
      </is>
    </nc>
  </rcc>
  <rcc rId="334" sId="1" odxf="1" dxf="1">
    <nc r="M198" t="inlineStr">
      <is>
        <t>в ацк</t>
      </is>
    </nc>
    <odxf>
      <alignment horizontal="left" readingOrder="0"/>
    </odxf>
    <ndxf>
      <alignment horizontal="center" readingOrder="0"/>
    </ndxf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5" sId="1">
    <oc r="A160" t="inlineStr">
      <is>
        <t>Снос ветхого аварийного жилья по ул. Советская, 14  (КВСР 247 МБТ Управление ЖКХ)</t>
      </is>
    </oc>
    <nc r="A160" t="inlineStr">
      <is>
        <t>Снос ветхого аварийного жилья по ул. Советская, 14  (КВСР 240 Сбалансированность)</t>
      </is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6" sId="1">
    <oc r="A160" t="inlineStr">
      <is>
        <t>Снос ветхого аварийного жилья по ул. Советская, 14  (КВСР 240 Сбалансированность)</t>
      </is>
    </oc>
    <nc r="A160" t="inlineStr">
      <is>
        <t>Снос ветхого аварийного здания по ул. Советская, 14  (КВСР 240 Сбалансированность)</t>
      </is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48:F49">
    <dxf>
      <fill>
        <patternFill>
          <bgColor theme="0"/>
        </patternFill>
      </fill>
    </dxf>
  </rfmt>
  <rfmt sheetId="1" sqref="F44:F45">
    <dxf>
      <fill>
        <patternFill>
          <bgColor theme="0"/>
        </patternFill>
      </fill>
    </dxf>
  </rfmt>
  <rfmt sheetId="1" sqref="E201">
    <dxf>
      <fill>
        <patternFill>
          <bgColor rgb="FF00FF00"/>
        </patternFill>
      </fill>
    </dxf>
  </rfmt>
  <rfmt sheetId="1" sqref="E193">
    <dxf>
      <fill>
        <patternFill>
          <bgColor rgb="FF00FF00"/>
        </patternFill>
      </fill>
    </dxf>
  </rfmt>
  <rfmt sheetId="1" sqref="E174">
    <dxf>
      <fill>
        <patternFill>
          <bgColor rgb="FF00FF00"/>
        </patternFill>
      </fill>
    </dxf>
  </rfmt>
  <rfmt sheetId="1" sqref="E168 E218 E226 E227 E228 E229 E230 E231 E236 E235 E234 E233 E232 E237 E238 E239 E240 E241 E242 E243:E270">
    <dxf>
      <fill>
        <patternFill>
          <bgColor rgb="FF00FF00"/>
        </patternFill>
      </fill>
    </dxf>
  </rfmt>
  <rcv guid="{9D973A29-B18A-4300-8735-40F4D5040C33}" action="delete"/>
  <rdn rId="0" localSheetId="1" customView="1" name="Z_9D973A29_B18A_4300_8735_40F4D5040C33_.wvu.PrintArea" hidden="1" oldHidden="1">
    <formula>'крайний вариант'!$A$1:$K$293</formula>
    <oldFormula>'крайний вариант'!$A$1:$K$293</oldFormula>
  </rdn>
  <rdn rId="0" localSheetId="1" customView="1" name="Z_9D973A29_B18A_4300_8735_40F4D5040C33_.wvu.Rows" hidden="1" oldHidden="1">
    <formula>'крайний вариант'!$14:$31,'крайний вариант'!$54:$74,'крайний вариант'!$101:$118,'крайний вариант'!$124:$130,'крайний вариант'!$143:$150,'крайний вариант'!$153:$157,'крайний вариант'!$188:$191,'крайний вариант'!$204:$210,'крайний вариант'!$243:$270</formula>
    <oldFormula>'крайний вариант'!$150:$150,'крайний вариант'!$188:$191</oldFormula>
  </rdn>
  <rdn rId="0" localSheetId="1" customView="1" name="Z_9D973A29_B18A_4300_8735_40F4D5040C33_.wvu.Cols" hidden="1" oldHidden="1">
    <formula>'крайний вариант'!$B:$D</formula>
    <oldFormula>'крайний вариант'!$B:$D</oldFormula>
  </rdn>
  <rdn rId="0" localSheetId="1" customView="1" name="Z_9D973A29_B18A_4300_8735_40F4D5040C33_.wvu.FilterData" hidden="1" oldHidden="1">
    <formula>'крайний вариант'!$A$7:$M$155</formula>
    <oldFormula>'крайний вариант'!$A$7:$M$155</oldFormula>
  </rdn>
  <rcv guid="{9D973A29-B18A-4300-8735-40F4D5040C33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1" sId="1">
    <oc r="A94" t="inlineStr">
      <is>
        <t xml:space="preserve">Приобретение специальной техники </t>
      </is>
    </oc>
    <nc r="A94" t="inlineStr">
      <is>
        <t>Субсидия на финансовое обеспечение затрат для приобретения организациями жилищно-коммунального комплекса специализированной техники, в целях повышения качества оказания услуг потребителям и осуществления обслуживания жилищного фонда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 (Приобретение специальной техники)</t>
      </is>
    </nc>
  </rcc>
  <rcc rId="342" sId="1" xfDxf="1" dxf="1">
    <nc r="L94" t="inlineStr">
      <is>
        <t>0340084540</t>
      </is>
    </nc>
    <ndxf>
      <font>
        <b/>
        <sz val="12"/>
        <name val="Times New Roman"/>
        <family val="1"/>
        <charset val="204"/>
      </font>
      <numFmt numFmtId="30" formatCode="@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0" sId="1">
    <nc r="L120" t="inlineStr">
      <is>
        <t>1410080610</t>
      </is>
    </nc>
  </rcc>
  <rcc rId="561" sId="1">
    <oc r="F114">
      <f>SUM(F115:F125)</f>
    </oc>
    <nc r="F114">
      <f>SUM(F115:F125)</f>
    </nc>
  </rcc>
  <rcc rId="562" sId="1" xfDxf="1" dxf="1">
    <oc r="L89" t="inlineStr">
      <is>
        <t>0340084540</t>
      </is>
    </oc>
    <nc r="L89" t="inlineStr">
      <is>
        <t>0340084790</t>
      </is>
    </nc>
    <ndxf>
      <font>
        <b/>
        <sz val="12"/>
        <name val="Times New Roman"/>
        <family val="1"/>
        <charset val="204"/>
      </font>
      <numFmt numFmtId="30" formatCode="@"/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F1EA1655-D6DE-4489-A709-6FDA0CED3DCA}" action="delete"/>
  <rdn rId="0" localSheetId="1" customView="1" name="Z_F1EA1655_D6DE_4489_A709_6FDA0CED3DCA_.wvu.PrintArea" hidden="1" oldHidden="1">
    <formula>'крайний вариант'!$A$1:$L$287</formula>
    <oldFormula>'крайний вариант'!$A$1:$L$287</oldFormula>
  </rdn>
  <rdn rId="0" localSheetId="1" customView="1" name="Z_F1EA1655_D6DE_4489_A709_6FDA0CED3DCA_.wvu.Rows" hidden="1" oldHidden="1">
    <formula>'крайний вариант'!$14:$31,'крайний вариант'!$86:$86,'крайний вариант'!$100:$113,'крайний вариант'!$130:$130,'крайний вариант'!$137:$145,'крайний вариант'!$156:$161,'крайний вариант'!$167:$167,'крайний вариант'!$179:$186,'крайний вариант'!$199:$204</formula>
    <oldFormula>'крайний вариант'!$14:$31,'крайний вариант'!$86:$86,'крайний вариант'!$100:$113,'крайний вариант'!$120:$125,'крайний вариант'!$130:$130,'крайний вариант'!$137:$145,'крайний вариант'!$156:$161,'крайний вариант'!$167:$167,'крайний вариант'!$179:$186,'крайний вариант'!$199:$204</oldFormula>
  </rdn>
  <rdn rId="0" localSheetId="1" customView="1" name="Z_F1EA1655_D6DE_4489_A709_6FDA0CED3DCA_.wvu.FilterData" hidden="1" oldHidden="1">
    <formula>'крайний вариант'!$A$7:$M$150</formula>
    <oldFormula>'крайний вариант'!$A$7:$M$150</oldFormula>
  </rdn>
  <rcv guid="{F1EA1655-D6DE-4489-A709-6FDA0CED3DCA}" action="add"/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3" sId="1">
    <nc r="L44" t="inlineStr">
      <is>
        <t>0110084260</t>
      </is>
    </nc>
  </rcc>
  <rcc rId="344" sId="1">
    <nc r="M44" t="inlineStr">
      <is>
        <t>в ацк</t>
      </is>
    </nc>
  </rcc>
  <rcc rId="345" sId="1">
    <nc r="L45" t="inlineStr">
      <is>
        <t>8410080300</t>
      </is>
    </nc>
  </rcc>
  <rcc rId="346" sId="1">
    <nc r="M45" t="inlineStr">
      <is>
        <t>в ацк</t>
      </is>
    </nc>
  </rcc>
  <rcc rId="347" sId="1">
    <nc r="L46" t="inlineStr">
      <is>
        <t>0210081040</t>
      </is>
    </nc>
  </rcc>
  <rcc rId="348" sId="1">
    <nc r="L47" t="inlineStr">
      <is>
        <t>0210084680</t>
      </is>
    </nc>
  </rcc>
  <rcc rId="349" sId="1">
    <nc r="L48" t="inlineStr">
      <is>
        <t>0230083120</t>
      </is>
    </nc>
  </rcc>
  <rcc rId="350" sId="1">
    <nc r="M46" t="inlineStr">
      <is>
        <t>в ацк</t>
      </is>
    </nc>
  </rcc>
  <rcc rId="351" sId="1">
    <nc r="M47" t="inlineStr">
      <is>
        <t>в ацк</t>
      </is>
    </nc>
  </rcc>
  <rcc rId="352" sId="1">
    <nc r="M48" t="inlineStr">
      <is>
        <t>в ацк</t>
      </is>
    </nc>
  </rcc>
  <rcc rId="353" sId="1">
    <nc r="L49" t="inlineStr">
      <is>
        <t>0230083120</t>
      </is>
    </nc>
  </rcc>
  <rcc rId="354" sId="1">
    <nc r="L50" t="inlineStr">
      <is>
        <t>0210081050</t>
      </is>
    </nc>
  </rcc>
  <rcc rId="355" sId="1">
    <nc r="L51" t="inlineStr">
      <is>
        <t>0210082260</t>
      </is>
    </nc>
  </rcc>
  <rcc rId="356" sId="1">
    <nc r="M49" t="inlineStr">
      <is>
        <t>в ацк</t>
      </is>
    </nc>
  </rcc>
  <rcc rId="357" sId="1">
    <nc r="M50" t="inlineStr">
      <is>
        <t>в ацк</t>
      </is>
    </nc>
  </rcc>
  <rcc rId="358" sId="1">
    <nc r="M51" t="inlineStr">
      <is>
        <t>в ацк</t>
      </is>
    </nc>
  </rcc>
  <rcc rId="359" sId="1">
    <nc r="L52" t="inlineStr">
      <is>
        <t>0210084910</t>
      </is>
    </nc>
  </rcc>
  <rcc rId="360" sId="1">
    <nc r="M52" t="inlineStr">
      <is>
        <t>в ацк</t>
      </is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1" sId="1">
    <oc r="A138" t="inlineStr">
      <is>
        <t>Расходы на благоустройство кладбищ  рамках подпрограммы "Благоустройство сельских населенных пунктов" муниципальной программы "Обеспечение комфортной среды проживания на территории  населенных пунктов Туруханского района"</t>
      </is>
    </oc>
    <nc r="A138" t="inlineStr">
      <is>
        <t>Расходы на благоустройство кладбищ  рамках подпрограммы "Благоустройство сельских населенных пунктов" муниципальной программы "Обеспечение комфортной среды проживания на территории  населенных пунктов Туруханского района", 247 МБТ</t>
      </is>
    </nc>
  </rcc>
  <rcc rId="362" sId="1" odxf="1" dxf="1">
    <oc r="A137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</t>
      </is>
    </oc>
    <nc r="A137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района, 240</t>
      </is>
    </nc>
    <odxf>
      <font>
        <sz val="12"/>
        <name val="Times New Roman"/>
        <scheme val="none"/>
      </font>
    </odxf>
    <ndxf>
      <font>
        <sz val="12"/>
        <name val="Times New Roman"/>
        <scheme val="none"/>
      </font>
    </ndxf>
  </rcc>
  <rcc rId="363" sId="1" odxf="1" dxf="1">
    <oc r="A152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</t>
      </is>
    </oc>
    <nc r="A152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района, 240</t>
      </is>
    </nc>
    <odxf>
      <font>
        <sz val="12"/>
        <name val="Times New Roman"/>
        <scheme val="none"/>
      </font>
    </odxf>
    <ndxf>
      <font>
        <sz val="12"/>
        <name val="Times New Roman"/>
        <scheme val="none"/>
      </font>
    </ndxf>
  </rcc>
  <rcc rId="364" sId="1" odxf="1" dxf="1">
    <oc r="A159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</t>
      </is>
    </oc>
    <nc r="A159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района, 240</t>
      </is>
    </nc>
    <odxf>
      <font>
        <sz val="12"/>
        <name val="Times New Roman"/>
        <scheme val="none"/>
      </font>
    </odxf>
    <ndxf>
      <font>
        <sz val="12"/>
        <name val="Times New Roman"/>
        <scheme val="none"/>
      </font>
    </ndxf>
  </rcc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formula>
    <old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8" sId="1" odxf="1" dxf="1">
    <oc r="A168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</t>
      </is>
    </oc>
    <nc r="A168" t="inlineStr">
      <is>
        <t xml:space="preserve"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района, 240 </t>
      </is>
    </nc>
    <odxf>
      <font>
        <sz val="12"/>
        <name val="Times New Roman"/>
        <scheme val="none"/>
      </font>
    </odxf>
    <ndxf>
      <font>
        <sz val="12"/>
        <name val="Times New Roman"/>
        <scheme val="none"/>
      </font>
    </ndxf>
  </rcc>
  <rcc rId="369" sId="1" odxf="1" dxf="1">
    <oc r="A174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</t>
      </is>
    </oc>
    <nc r="A174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района, 240</t>
      </is>
    </nc>
    <odxf>
      <font>
        <sz val="12"/>
        <name val="Times New Roman"/>
        <scheme val="none"/>
      </font>
    </odxf>
    <ndxf>
      <font>
        <sz val="12"/>
        <name val="Times New Roman"/>
        <scheme val="none"/>
      </font>
    </ndxf>
  </rcc>
  <rcc rId="370" sId="1">
    <oc r="A194" t="inlineStr">
      <is>
        <t>Расходы на благоустройство кладбищ  рамках подпрограммы "Благоустройство сельских населенных пунктов" муниципальной программы "Обеспечение комфортной среды проживания на территории  населенных пунктов Туруханского района"</t>
      </is>
    </oc>
    <nc r="A194" t="inlineStr">
      <is>
        <t>Расходы на благоустройство кладбищ  рамках подпрограммы "Благоустройство сельских населенных пунктов" муниципальной программы "Обеспечение комфортной среды проживания на территории  населенных пунктов Туруханского района" (КВСР 247 МБТ Управ ЖКХ)</t>
      </is>
    </nc>
  </rcc>
  <rcc rId="371" sId="1" odxf="1" dxf="1">
    <oc r="A193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</t>
      </is>
    </oc>
    <nc r="A193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района, 240</t>
      </is>
    </nc>
    <odxf>
      <font>
        <sz val="12"/>
        <name val="Times New Roman"/>
        <scheme val="none"/>
      </font>
    </odxf>
    <ndxf>
      <font>
        <sz val="12"/>
        <name val="Times New Roman"/>
        <scheme val="none"/>
      </font>
    </ndxf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2" sId="1" odxf="1" dxf="1">
    <oc r="A201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</t>
      </is>
    </oc>
    <nc r="A201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района, 240</t>
      </is>
    </nc>
    <odxf>
      <font>
        <sz val="12"/>
        <name val="Times New Roman"/>
        <scheme val="none"/>
      </font>
    </odxf>
    <ndxf>
      <font>
        <sz val="12"/>
        <name val="Times New Roman"/>
        <scheme val="none"/>
      </font>
    </ndxf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3" sId="1">
    <oc r="A201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района, 240</t>
      </is>
    </oc>
    <nc r="A201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 (КВСР 240)</t>
      </is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4" sId="1">
    <oc r="A193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района, 240</t>
      </is>
    </oc>
    <nc r="A193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 (КВСР 240)</t>
      </is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5" sId="1">
    <oc r="A174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района, 240</t>
      </is>
    </oc>
    <nc r="A174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 (КВСР 240)</t>
      </is>
    </nc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6" sId="1">
    <oc r="A168" t="inlineStr">
      <is>
        <t xml:space="preserve"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района, 240 </t>
      </is>
    </oc>
    <nc r="A168" t="inlineStr">
      <is>
        <t xml:space="preserve"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 (КВСР 240) </t>
      </is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7" sId="1">
    <oc r="A159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района, 240</t>
      </is>
    </oc>
    <nc r="A159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 (КВСР 240)</t>
      </is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" sId="1">
    <oc r="A152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района, 240</t>
      </is>
    </oc>
    <nc r="A152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 (КВСР 240)</t>
      </is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9" sId="1">
    <oc r="A137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района, 240</t>
      </is>
    </oc>
    <nc r="A137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 (КВСР 240)</t>
      </is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0" sId="1">
    <oc r="A137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 (КВСР 240)</t>
      </is>
    </oc>
    <nc r="A137" t="inlineStr">
      <is>
        <r>
          <t xml:space="preserve"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 </t>
        </r>
        <r>
          <rPr>
            <b/>
            <sz val="12"/>
            <rFont val="Times New Roman"/>
            <family val="1"/>
            <charset val="204"/>
          </rPr>
          <t>(КВСР 240)</t>
        </r>
      </is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1" sId="1">
    <oc r="A138" t="inlineStr">
      <is>
        <t>Расходы на благоустройство кладбищ  рамках подпрограммы "Благоустройство сельских населенных пунктов" муниципальной программы "Обеспечение комфортной среды проживания на территории  населенных пунктов Туруханского района", 247 МБТ</t>
      </is>
    </oc>
    <nc r="A138" t="inlineStr">
      <is>
        <r>
          <t>Расходы на благоустройство кладбищ  рамках подпрограммы "Благоустройство сельских населенных пунктов" муниципальной программы "Обеспечение комфортной среды проживания на территории  населенных пунктов Туруханского района"</t>
        </r>
        <r>
          <rPr>
            <b/>
            <sz val="12"/>
            <rFont val="Times New Roman"/>
            <family val="1"/>
            <charset val="204"/>
          </rPr>
          <t xml:space="preserve"> (КВСР 247 МБТ Управ ЖКХ)</t>
        </r>
      </is>
    </nc>
  </rcc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formula>
    <old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5" sId="1">
    <oc r="A139" t="inlineStr">
      <is>
        <t>Приобретение и установка приборов учета ХВС и ГВС в муниципальных квартирах в п. Бор  (КВСР 240 Сбалансированность)</t>
      </is>
    </oc>
    <nc r="A139" t="inlineStr">
      <is>
        <r>
          <t xml:space="preserve">Приобретение и установка приборов учета ХВС и ГВС в муниципальных квартирах в п. Бор </t>
        </r>
        <r>
          <rPr>
            <b/>
            <sz val="12"/>
            <rFont val="Times New Roman"/>
            <family val="1"/>
            <charset val="204"/>
          </rPr>
          <t xml:space="preserve"> (КВСР 240 Сбалансированность)</t>
        </r>
      </is>
    </nc>
  </rcc>
  <rcc rId="386" sId="1">
    <oc r="A140" t="inlineStr">
      <is>
        <t>Ремонт гаража  п.Бор ул. Зеленая 2  (КВСР 240 Сбалансированность)</t>
      </is>
    </oc>
    <nc r="A140" t="inlineStr">
      <is>
        <r>
          <t xml:space="preserve">Ремонт гаража  п.Бор ул. Зеленая 2  </t>
        </r>
        <r>
          <rPr>
            <b/>
            <sz val="13"/>
            <rFont val="Times New Roman"/>
            <family val="1"/>
            <charset val="204"/>
          </rPr>
          <t>(КВСР 240 Сбалансированность)</t>
        </r>
      </is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7" sId="1">
    <oc r="A141" t="inlineStr">
      <is>
        <t>Обустройство вертолетной площадки в д.Сумароково  (КВСР 240 Сбалансированность)</t>
      </is>
    </oc>
    <nc r="A141" t="inlineStr">
      <is>
        <r>
          <t xml:space="preserve">Обустройство вертолетной площадки в д.Сумароково  </t>
        </r>
        <r>
          <rPr>
            <b/>
            <sz val="12"/>
            <rFont val="Times New Roman"/>
            <family val="1"/>
            <charset val="204"/>
          </rPr>
          <t>(КВСР 240 Сбалансированность)</t>
        </r>
      </is>
    </nc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8" sId="1">
    <oc r="A152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 (КВСР 240)</t>
      </is>
    </oc>
    <nc r="A152" t="inlineStr">
      <is>
        <r>
          <t xml:space="preserve"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 </t>
        </r>
        <r>
          <rPr>
            <b/>
            <sz val="12"/>
            <rFont val="Times New Roman"/>
            <family val="1"/>
            <charset val="204"/>
          </rPr>
          <t>(КВСР 240)</t>
        </r>
      </is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9" sId="1">
    <oc r="A159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 (КВСР 240)</t>
      </is>
    </oc>
    <nc r="A159" t="inlineStr">
      <is>
        <r>
          <t xml:space="preserve"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 </t>
        </r>
        <r>
          <rPr>
            <b/>
            <sz val="12"/>
            <rFont val="Times New Roman"/>
            <family val="1"/>
            <charset val="204"/>
          </rPr>
          <t>(КВСР 240)</t>
        </r>
      </is>
    </nc>
  </rcc>
  <rcc rId="390" sId="1">
    <oc r="A160" t="inlineStr">
      <is>
        <t>Снос ветхого аварийного здания по ул. Советская, 14  (КВСР 240 Сбалансированность)</t>
      </is>
    </oc>
    <nc r="A160" t="inlineStr">
      <is>
        <r>
          <t xml:space="preserve">Снос ветхого аварийного здания по ул. Советская, 14  </t>
        </r>
        <r>
          <rPr>
            <b/>
            <sz val="12"/>
            <rFont val="Times New Roman"/>
            <family val="1"/>
            <charset val="204"/>
          </rPr>
          <t>(КВСР 240 Сбалансированность)</t>
        </r>
      </is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1" sId="1">
    <oc r="A168" t="inlineStr">
      <is>
        <t xml:space="preserve"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 (КВСР 240) </t>
      </is>
    </oc>
    <nc r="A168" t="inlineStr">
      <is>
        <r>
  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</t>
        </r>
        <r>
          <rPr>
            <b/>
            <sz val="12"/>
            <rFont val="Times New Roman"/>
            <family val="1"/>
            <charset val="204"/>
          </rPr>
          <t xml:space="preserve"> (КВСР 240) </t>
        </r>
      </is>
    </nc>
  </rcc>
  <rcc rId="392" sId="1">
    <oc r="A169" t="inlineStr">
      <is>
        <t>Проведение плановых выборов Глав Зотинского сельсовета (КВСР 240 Сбалансированность)</t>
      </is>
    </oc>
    <nc r="A169" t="inlineStr">
      <is>
        <r>
          <t xml:space="preserve">Проведение плановых выборов Глав Зотинского сельсовета </t>
        </r>
        <r>
          <rPr>
            <b/>
            <sz val="12"/>
            <color indexed="8"/>
            <rFont val="Times New Roman"/>
            <family val="1"/>
            <charset val="204"/>
          </rPr>
          <t>(КВСР 240 Сбалансированность)</t>
        </r>
      </is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3" sId="1">
    <oc r="A174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 (КВСР 240)</t>
      </is>
    </oc>
    <nc r="A174" t="inlineStr">
      <is>
        <r>
          <t xml:space="preserve"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 </t>
        </r>
        <r>
          <rPr>
            <b/>
            <sz val="12"/>
            <rFont val="Times New Roman"/>
            <family val="1"/>
            <charset val="204"/>
          </rPr>
          <t>(КВСР 240)</t>
        </r>
      </is>
    </nc>
  </rcc>
  <rcc rId="394" sId="1">
    <oc r="A175" t="inlineStr">
      <is>
        <t>Обеспечение деятельности сельсовета (КВСР 240 Сбалансированность)</t>
      </is>
    </oc>
    <nc r="A175" t="inlineStr">
      <is>
        <r>
          <t xml:space="preserve">Обеспечение деятельности сельсовета </t>
        </r>
        <r>
          <rPr>
            <b/>
            <sz val="12"/>
            <rFont val="Times New Roman"/>
            <family val="1"/>
            <charset val="204"/>
          </rPr>
          <t>(КВСР 240 Сбалансированность)</t>
        </r>
      </is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5" sId="1">
    <oc r="A176" t="inlineStr">
      <is>
        <t>Расходы за поставленные коммунальные ресурсы на отопление пустующего муниципального жилищного фонда поселения  (КВСР 241 МБТ Администрация Туруханского района)</t>
      </is>
    </oc>
    <nc r="A176" t="inlineStr">
      <is>
        <r>
          <t xml:space="preserve">Расходы за поставленные коммунальные ресурсы на отопление пустующего муниципального жилищного фонда поселения  </t>
        </r>
        <r>
          <rPr>
            <b/>
            <sz val="12"/>
            <rFont val="Times New Roman"/>
            <family val="1"/>
            <charset val="204"/>
          </rPr>
          <t>(КВСР 241 МБТ Администрация Туруханского района)</t>
        </r>
      </is>
    </nc>
  </rcc>
  <rcc rId="396" sId="1">
    <oc r="A177" t="inlineStr">
      <is>
        <t>Расходы по оплате повышающего коэффициента по ХВС, ГВС муниципального жилищного фонда поселения без п/у  (КВСР 240 Сбалансированность)</t>
      </is>
    </oc>
    <nc r="A177" t="inlineStr">
      <is>
        <r>
          <t xml:space="preserve">Расходы по оплате повышающего коэффициента по ХВС, ГВС муниципального жилищного фонда поселения без п/у  </t>
        </r>
        <r>
          <rPr>
            <b/>
            <sz val="12"/>
            <rFont val="Times New Roman"/>
            <family val="1"/>
            <charset val="204"/>
          </rPr>
          <t>(КВСР 240 Сбалансированность)</t>
        </r>
      </is>
    </nc>
  </rcc>
  <rcc rId="397" sId="1">
    <oc r="A178" t="inlineStr">
      <is>
        <t>Расходы на оплату ремонта септика и наружных сетей канализации жилого дома по ул. Полярная, 4А  (КВСР 240 Сбалансированность)</t>
      </is>
    </oc>
    <nc r="A178" t="inlineStr">
      <is>
        <r>
          <t xml:space="preserve">Расходы на оплату ремонта септика и наружных сетей канализации жилого дома по ул. Полярная, 4А  </t>
        </r>
        <r>
          <rPr>
            <b/>
            <sz val="12"/>
            <rFont val="Times New Roman"/>
            <family val="1"/>
            <charset val="204"/>
          </rPr>
          <t>(КВСР 240 Сбалансированность)</t>
        </r>
      </is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8" sId="1">
    <oc r="A179" t="inlineStr">
      <is>
        <t>Расходы на оплату работ по рекультивации земельного участка с.Туруханск ул.Борцов революции д.3  (КВСР 240 Сбалансированность)</t>
      </is>
    </oc>
    <nc r="A179" t="inlineStr">
      <is>
        <r>
          <t xml:space="preserve">Расходы на оплату работ по рекультивации земельного участка с.Туруханск ул.Борцов революции д.3  </t>
        </r>
        <r>
          <rPr>
            <b/>
            <sz val="12"/>
            <rFont val="Times New Roman"/>
            <family val="1"/>
            <charset val="204"/>
          </rPr>
          <t>(КВСР 240 Сбалансированность)</t>
        </r>
      </is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9" sId="1">
    <oc r="A180" t="inlineStr">
      <is>
        <t>Расходы на оплату ремонта пешеходного тротуара улица Попова до ул.Шадрина  (КВСР 240 Сбалансированность)</t>
      </is>
    </oc>
    <nc r="A180" t="inlineStr">
      <is>
        <r>
          <t xml:space="preserve">Расходы на оплату ремонта пешеходного тротуара улица Попова до ул.Шадрина  </t>
        </r>
        <r>
          <rPr>
            <b/>
            <sz val="12"/>
            <rFont val="Times New Roman"/>
            <family val="1"/>
            <charset val="204"/>
          </rPr>
          <t>(КВСР 240 Сбалансированность)</t>
        </r>
      </is>
    </nc>
  </rcc>
  <rcc rId="400" sId="1">
    <oc r="A181" t="inlineStr">
      <is>
    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(КВСР 247 МБТ Управ ЖКХ)</t>
      </is>
    </oc>
    <nc r="A181" t="inlineStr">
      <is>
        <r>
          <t xml:space="preserve"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</t>
        </r>
        <r>
          <rPr>
            <b/>
            <sz val="12"/>
            <rFont val="Times New Roman"/>
            <family val="1"/>
            <charset val="204"/>
          </rPr>
          <t>(КВСР 247 МБТ Управ ЖКХ)</t>
        </r>
      </is>
    </nc>
  </rcc>
  <rcc rId="401" sId="1">
    <oc r="A182" t="inlineStr">
      <is>
        <t>Расходы на автобусные перевозки (перевозку пассажиров (неопределенного круга лиц) и багажа по заказу)  (КВСР 241 МБТ Администрация Туруханского района)</t>
      </is>
    </oc>
    <nc r="A182" t="inlineStr">
      <is>
        <r>
          <t xml:space="preserve">Расходы на автобусные перевозки (перевозку пассажиров (неопределенного круга лиц) и багажа по заказу) </t>
        </r>
        <r>
          <rPr>
            <b/>
            <sz val="12"/>
            <rFont val="Times New Roman"/>
            <family val="1"/>
            <charset val="204"/>
          </rPr>
          <t xml:space="preserve"> (КВСР 241 МБТ Администрация Туруханского района)</t>
        </r>
      </is>
    </nc>
  </rcc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37:A141" start="0" length="2147483647">
    <dxf>
      <font>
        <b/>
      </font>
    </dxf>
  </rfmt>
  <rfmt sheetId="1" sqref="A137:A141" start="0" length="2147483647">
    <dxf>
      <font>
        <b val="0"/>
      </font>
    </dxf>
  </rfmt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2" sId="1">
    <oc r="A152" t="inlineStr">
      <is>
        <r>
          <t xml:space="preserve"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 </t>
        </r>
        <r>
          <rPr>
            <b/>
            <sz val="12"/>
            <rFont val="Times New Roman"/>
            <family val="1"/>
            <charset val="204"/>
          </rPr>
          <t>(КВСР 240)</t>
        </r>
      </is>
    </oc>
    <nc r="A152" t="inlineStr">
      <is>
    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 (КВСР 240)</t>
      </is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59:A160" start="0" length="2147483647">
    <dxf>
      <font>
        <b/>
      </font>
    </dxf>
  </rfmt>
  <rfmt sheetId="1" sqref="A159:A160" start="0" length="2147483647">
    <dxf>
      <font>
        <b val="0"/>
      </font>
    </dxf>
  </rfmt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68:A169" start="0" length="2147483647">
    <dxf>
      <font>
        <b/>
      </font>
    </dxf>
  </rfmt>
  <rfmt sheetId="1" sqref="A168:A169" start="0" length="2147483647">
    <dxf>
      <font>
        <b val="0"/>
      </font>
    </dxf>
  </rfmt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74:A182" start="0" length="2147483647">
    <dxf>
      <font>
        <b/>
      </font>
    </dxf>
  </rfmt>
  <rfmt sheetId="1" sqref="A174:A182" start="0" length="2147483647">
    <dxf>
      <font>
        <b val="0"/>
      </font>
    </dxf>
  </rfmt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3" sId="1">
    <nc r="M53" t="inlineStr">
      <is>
        <t>в ацк</t>
      </is>
    </nc>
  </rcc>
  <rcc rId="404" sId="1">
    <nc r="L53" t="inlineStr">
      <is>
        <t>0410080610</t>
      </is>
    </nc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5" sId="1">
    <oc r="L176" t="inlineStr">
      <is>
        <t>0920083230</t>
      </is>
    </oc>
    <nc r="L176" t="inlineStr">
      <is>
        <t>1090082940</t>
      </is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6" sId="1">
    <oc r="L175" t="inlineStr">
      <is>
        <t>121008102</t>
      </is>
    </oc>
    <nc r="L175" t="inlineStr">
      <is>
        <t>1210081020</t>
      </is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7" sId="1">
    <nc r="A87" t="inlineStr">
      <is>
    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 (КВР 244)</t>
      </is>
    </nc>
  </rcc>
  <rcc rId="408" sId="1" numFmtId="4">
    <oc r="E87">
      <f>F87+G87</f>
    </oc>
    <nc r="E87">
      <v>300000</v>
    </nc>
  </rcc>
  <rcc rId="409" sId="1">
    <nc r="L87" t="inlineStr">
      <is>
        <t>1110081650</t>
      </is>
    </nc>
  </rcc>
  <rcc rId="410" sId="1">
    <nc r="M87" t="inlineStr">
      <is>
        <t>в ацк</t>
      </is>
    </nc>
  </rcc>
  <rcc rId="411" sId="1" numFmtId="4">
    <nc r="F87">
      <v>4775000</v>
    </nc>
  </rcc>
  <rcv guid="{628CE822-C2EF-47B9-A88D-DD60521BD79B}" action="delete"/>
  <rdn rId="0" localSheetId="1" customView="1" name="Z_628CE822_C2EF_47B9_A88D_DD60521BD79B_.wvu.FilterData" hidden="1" oldHidden="1">
    <formula>'крайний вариант'!$A$7:$M$155</formula>
    <oldFormula>'крайний вариант'!$A$7:$M$155</oldFormula>
  </rdn>
  <rcv guid="{628CE822-C2EF-47B9-A88D-DD60521BD79B}" action="add"/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A153" start="0" length="0">
    <dxf>
      <font>
        <sz val="12"/>
        <name val="Times New Roman"/>
        <family val="1"/>
        <charset val="204"/>
      </font>
      <fill>
        <patternFill patternType="solid">
          <bgColor theme="0"/>
        </patternFill>
      </fill>
      <alignment horizontal="left" vertical="center" wrapTex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3" sId="1" numFmtId="4">
    <nc r="F153">
      <v>-800000</v>
    </nc>
  </rcc>
  <rcc rId="414" sId="1">
    <nc r="A153" t="inlineStr">
      <is>
        <r>
          <t xml:space="preserve">Капитальный ремонт жилого фонда находящегося в муниципальной собственности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реконструкции, садового дома жилым домом и жилого дома садовым домом на территории Туруханского района и сельских поселений.в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 </t>
        </r>
        <r>
          <rPr>
            <b/>
            <sz val="12"/>
            <rFont val="Times New Roman"/>
            <family val="1"/>
            <charset val="204"/>
          </rPr>
          <t>(МБТ Управление ЖКХ)</t>
        </r>
      </is>
    </nc>
  </rcc>
  <rcc rId="415" sId="1" xfDxf="1" dxf="1">
    <nc r="L153" t="inlineStr">
      <is>
        <t>0350083950</t>
      </is>
    </nc>
    <ndxf>
      <font>
        <b/>
        <sz val="12"/>
        <name val="Times New Roman"/>
        <family val="1"/>
        <charset val="204"/>
      </font>
      <numFmt numFmtId="30" formatCode="@"/>
      <alignment horizontal="center" vertical="center" wrapText="1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6" sId="1">
    <nc r="M153" t="inlineStr">
      <is>
        <t>в ацк</t>
      </is>
    </nc>
  </rcc>
  <rcv guid="{F1EA1655-D6DE-4489-A709-6FDA0CED3DCA}" action="delete"/>
  <rdn rId="0" localSheetId="1" customView="1" name="Z_F1EA1655_D6DE_4489_A709_6FDA0CED3DCA_.wvu.PrintArea" hidden="1" oldHidden="1">
    <formula>'крайний вариант'!$A$1:$L$293</formula>
    <oldFormula>'крайний вариант'!$A$1:$L$293</oldFormula>
  </rdn>
  <rdn rId="0" localSheetId="1" customView="1" name="Z_F1EA1655_D6DE_4489_A709_6FDA0CED3DCA_.wvu.Rows" hidden="1" oldHidden="1">
    <formula>'крайний вариант'!$14:$31,'крайний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formula>
    <oldFormula>'крайний вариант'!$14:$31,'крайний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oldFormula>
  </rdn>
  <rdn rId="0" localSheetId="1" customView="1" name="Z_F1EA1655_D6DE_4489_A709_6FDA0CED3DCA_.wvu.FilterData" hidden="1" oldHidden="1">
    <formula>'крайний вариант'!$A$7:$M$155</formula>
    <oldFormula>'крайний вариант'!$A$7:$M$155</oldFormula>
  </rdn>
  <rcv guid="{F1EA1655-D6DE-4489-A709-6FDA0CED3DCA}" action="add"/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0" sId="1" numFmtId="4">
    <oc r="F242">
      <v>81000000</v>
    </oc>
    <nc r="F242">
      <f>81000000+6700000</f>
    </nc>
  </rcc>
  <rcv guid="{678A9D6A-CD2F-4FC5-ADAB-B9CA298D42A2}" action="delete"/>
  <rdn rId="0" localSheetId="1" customView="1" name="Z_678A9D6A_CD2F_4FC5_ADAB_B9CA298D42A2_.wvu.Rows" hidden="1" oldHidden="1">
    <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formula>
    <oldFormula>'крайний вариант'!$16:$31,'крайний вариант'!$44:$74,'крайний вариант'!$88:$91,'крайний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oldFormula>
  </rdn>
  <rdn rId="0" localSheetId="1" customView="1" name="Z_678A9D6A_CD2F_4FC5_ADAB_B9CA298D42A2_.wvu.Cols" hidden="1" oldHidden="1">
    <formula>'крайний вариант'!$B:$D</formula>
    <oldFormula>'крайний вариант'!$B:$D</oldFormula>
  </rdn>
  <rdn rId="0" localSheetId="1" customView="1" name="Z_678A9D6A_CD2F_4FC5_ADAB_B9CA298D42A2_.wvu.FilterData" hidden="1" oldHidden="1">
    <formula>'крайний вариант'!$A$7:$M$155</formula>
    <oldFormula>'крайний вариант'!$A$7:$M$155</oldFormula>
  </rdn>
  <rcv guid="{678A9D6A-CD2F-4FC5-ADAB-B9CA298D42A2}" action="add"/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4" sId="1" xfDxf="1" dxf="1">
    <nc r="A54" t="inlineStr">
      <is>
        <t>Организация доступа спутниковых каналов связи к внутризоновой, междугородней и международной связи, а также к сети Интернет и создание условий по предоставлению доступа к сети подвижной радиотелефонной связи неограниченному кругу лиц с. Туруханск в рамках подпрограммы "Развитие связи на территории Туруханского района" муниципальной программы Туруханского района "Развитие транспортной системы и связи Туруханского района"</t>
      </is>
    </nc>
    <ndxf>
      <font>
        <sz val="12"/>
        <color indexed="8"/>
        <name val="Times New Roman"/>
        <family val="1"/>
        <charset val="204"/>
      </font>
      <alignment vertical="top" wrapTex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" sId="1" numFmtId="4">
    <nc r="F54">
      <v>-2080000</v>
    </nc>
  </rcc>
  <rcc rId="426" sId="1">
    <nc r="L54" t="inlineStr">
      <is>
        <t>0940081600</t>
      </is>
    </nc>
  </rcc>
  <rcc rId="427" sId="1">
    <nc r="M54" t="inlineStr">
      <is>
        <t>в ацк</t>
      </is>
    </nc>
  </rcc>
  <rcv guid="{F1EA1655-D6DE-4489-A709-6FDA0CED3DCA}" action="delete"/>
  <rdn rId="0" localSheetId="1" customView="1" name="Z_F1EA1655_D6DE_4489_A709_6FDA0CED3DCA_.wvu.PrintArea" hidden="1" oldHidden="1">
    <formula>'крайний вариант'!$A$1:$L$293</formula>
    <oldFormula>'крайний вариант'!$A$1:$L$293</oldFormula>
  </rdn>
  <rdn rId="0" localSheetId="1" customView="1" name="Z_F1EA1655_D6DE_4489_A709_6FDA0CED3DCA_.wvu.Rows" hidden="1" oldHidden="1">
    <formula>'крайний вариант'!$14:$31,'крайний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formula>
    <oldFormula>'крайний вариант'!$14:$31,'крайний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oldFormula>
  </rdn>
  <rdn rId="0" localSheetId="1" customView="1" name="Z_F1EA1655_D6DE_4489_A709_6FDA0CED3DCA_.wvu.FilterData" hidden="1" oldHidden="1">
    <formula>'крайний вариант'!$A$7:$M$155</formula>
    <oldFormula>'крайний вариант'!$A$7:$M$155</oldFormula>
  </rdn>
  <rcv guid="{F1EA1655-D6DE-4489-A709-6FDA0CED3DCA}" action="add"/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A154" start="0" length="0">
    <dxf>
      <font>
        <sz val="12"/>
        <name val="Times New Roman"/>
        <family val="1"/>
        <charset val="204"/>
      </font>
      <alignment horizontal="left" vertical="center" wrapTex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1" sId="1">
    <nc r="A154" t="inlineStr">
      <is>
        <t>Расходы на приобретение и доставку специальной техники и дополнительного оборудования для содержания улично-дорожной сети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    </is>
    </nc>
  </rcc>
  <rcc rId="432" sId="1" numFmtId="4">
    <nc r="F154">
      <v>800000</v>
    </nc>
  </rcc>
  <rcc rId="433" sId="1">
    <nc r="L154" t="inlineStr">
      <is>
        <t>0920084470</t>
      </is>
    </nc>
  </rcc>
  <rcv guid="{F1EA1655-D6DE-4489-A709-6FDA0CED3DCA}" action="delete"/>
  <rcv guid="{F1EA1655-D6DE-4489-A709-6FDA0CED3DCA}" action="add"/>
  <rdn rId="0" localSheetId="1" customView="1" name="Z_F1EA1655_D6DE_4489_A709_6FDA0CED3DCA_.wvu.PrintArea" hidden="1" oldHidden="1">
    <formula>'крайний вариант'!$A$1:$L$293</formula>
    <oldFormula>'крайний вариант'!$A$1:$L$293</oldFormula>
  </rdn>
  <rdn rId="0" localSheetId="1" customView="1" name="Z_F1EA1655_D6DE_4489_A709_6FDA0CED3DCA_.wvu.Rows" hidden="1" oldHidden="1">
    <formula>'крайний вариант'!$14:$31,'крайний вариант'!$87:$91,'крайний вариант'!$105:$118,'крайний вариант'!$125:$130,'крайний вариант'!$135:$135,'крайний вариант'!$142:$150,'крайний вариант'!$161:$166,'крайний вариант'!$172:$172,'крайний вариант'!$184:$191,'крайний вариант'!$205:$210</formula>
    <oldFormula>'крайний вариант'!$14:$31,'крайний вариант'!$87:$91,'крайний вариант'!$105:$118,'крайний вариант'!$125:$130,'крайний вариант'!$135:$135,'крайний вариант'!$142:$150,'крайний вариант'!$154:$157,'крайний вариант'!$161:$166,'крайний вариант'!$172:$172,'крайний вариант'!$184:$191,'крайний вариант'!$205:$210</oldFormula>
  </rdn>
  <rdn rId="0" localSheetId="1" customView="1" name="Z_F1EA1655_D6DE_4489_A709_6FDA0CED3DCA_.wvu.FilterData" hidden="1" oldHidden="1">
    <formula>'крайний вариант'!$A$7:$M$155</formula>
    <oldFormula>'крайний вариант'!$A$7:$M$155</oldFormula>
  </rdn>
  <rcv guid="{F1EA1655-D6DE-4489-A709-6FDA0CED3DCA}" action="add"/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1EA1655-D6DE-4489-A709-6FDA0CED3DCA}" action="delete"/>
  <rdn rId="0" localSheetId="1" customView="1" name="Z_F1EA1655_D6DE_4489_A709_6FDA0CED3DCA_.wvu.PrintArea" hidden="1" oldHidden="1">
    <formula>'крайний вариант'!$A$1:$L$293</formula>
    <oldFormula>'крайний вариант'!$A$1:$L$293</oldFormula>
  </rdn>
  <rdn rId="0" localSheetId="1" customView="1" name="Z_F1EA1655_D6DE_4489_A709_6FDA0CED3DCA_.wvu.Rows" hidden="1" oldHidden="1">
    <formula>'крайний вариант'!$14:$31,'крайний вариант'!$87:$91,'крайний вариант'!$105:$118,'крайний вариант'!$125:$130,'крайний вариант'!$135:$135,'крайний вариант'!$142:$150,'крайний вариант'!$161:$166,'крайний вариант'!$172:$172,'крайний вариант'!$184:$191,'крайний вариант'!$205:$210</formula>
    <oldFormula>'крайний вариант'!$14:$31,'крайний вариант'!$87:$91,'крайний вариант'!$105:$118,'крайний вариант'!$125:$130,'крайний вариант'!$135:$135,'крайний вариант'!$142:$150,'крайний вариант'!$161:$166,'крайний вариант'!$172:$172,'крайний вариант'!$184:$191,'крайний вариант'!$205:$210</oldFormula>
  </rdn>
  <rdn rId="0" localSheetId="1" customView="1" name="Z_F1EA1655_D6DE_4489_A709_6FDA0CED3DCA_.wvu.FilterData" hidden="1" oldHidden="1">
    <formula>'крайний вариант'!$A$7:$M$155</formula>
    <oldFormula>'крайний вариант'!$A$7:$M$155</oldFormula>
  </rdn>
  <rcv guid="{F1EA1655-D6DE-4489-A709-6FDA0CED3DCA}" action="add"/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1EA1655-D6DE-4489-A709-6FDA0CED3DCA}" action="delete"/>
  <rdn rId="0" localSheetId="1" customView="1" name="Z_F1EA1655_D6DE_4489_A709_6FDA0CED3DCA_.wvu.PrintArea" hidden="1" oldHidden="1">
    <formula>'крайний вариант'!$A$1:$L$293</formula>
    <oldFormula>'крайний вариант'!$A$1:$L$293</oldFormula>
  </rdn>
  <rdn rId="0" localSheetId="1" customView="1" name="Z_F1EA1655_D6DE_4489_A709_6FDA0CED3DCA_.wvu.Rows" hidden="1" oldHidden="1">
    <formula>'крайний вариант'!$14:$31,'крайний вариант'!$87:$91,'крайний вариант'!$105:$118,'крайний вариант'!$125:$130,'крайний вариант'!$135:$135,'крайний вариант'!$142:$150,'крайний вариант'!$161:$166,'крайний вариант'!$172:$172,'крайний вариант'!$184:$191,'крайний вариант'!$205:$210</formula>
    <oldFormula>'крайний вариант'!$14:$31,'крайний вариант'!$87:$91,'крайний вариант'!$105:$118,'крайний вариант'!$125:$130,'крайний вариант'!$135:$135,'крайний вариант'!$142:$150,'крайний вариант'!$161:$166,'крайний вариант'!$172:$172,'крайний вариант'!$184:$191,'крайний вариант'!$205:$210</oldFormula>
  </rdn>
  <rdn rId="0" localSheetId="1" customView="1" name="Z_F1EA1655_D6DE_4489_A709_6FDA0CED3DCA_.wvu.FilterData" hidden="1" oldHidden="1">
    <formula>'крайний вариант'!$A$7:$M$155</formula>
    <oldFormula>'крайний вариант'!$A$7:$M$155</oldFormula>
  </rdn>
  <rcv guid="{F1EA1655-D6DE-4489-A709-6FDA0CED3DCA}" action="add"/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28CE822-C2EF-47B9-A88D-DD60521BD79B}" action="delete"/>
  <rdn rId="0" localSheetId="1" customView="1" name="Z_628CE822_C2EF_47B9_A88D_DD60521BD79B_.wvu.FilterData" hidden="1" oldHidden="1">
    <formula>'крайний вариант'!$A$7:$M$155</formula>
    <oldFormula>'крайний вариант'!$A$7:$M$155</oldFormula>
  </rdn>
  <rcv guid="{628CE822-C2EF-47B9-A88D-DD60521BD79B}" action="add"/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4" sId="1" numFmtId="4">
    <oc r="F154">
      <v>800000</v>
    </oc>
    <nc r="F154">
      <v>4775000</v>
    </nc>
  </rcc>
  <rcc rId="445" sId="1">
    <nc r="M154" t="inlineStr">
      <is>
        <t>в ацк</t>
      </is>
    </nc>
  </rcc>
  <rcv guid="{F1EA1655-D6DE-4489-A709-6FDA0CED3DCA}" action="delete"/>
  <rdn rId="0" localSheetId="1" customView="1" name="Z_F1EA1655_D6DE_4489_A709_6FDA0CED3DCA_.wvu.PrintArea" hidden="1" oldHidden="1">
    <formula>'крайний вариант'!$A$1:$L$293</formula>
    <oldFormula>'крайний вариант'!$A$1:$L$293</oldFormula>
  </rdn>
  <rdn rId="0" localSheetId="1" customView="1" name="Z_F1EA1655_D6DE_4489_A709_6FDA0CED3DCA_.wvu.Rows" hidden="1" oldHidden="1">
    <formula>'крайний вариант'!$14:$31,'крайний вариант'!$87:$91,'крайний вариант'!$105:$118,'крайний вариант'!$125:$130,'крайний вариант'!$135:$135,'крайний вариант'!$142:$150,'крайний вариант'!$161:$166,'крайний вариант'!$172:$172,'крайний вариант'!$184:$191,'крайний вариант'!$205:$210</formula>
    <oldFormula>'крайний вариант'!$14:$31,'крайний вариант'!$87:$91,'крайний вариант'!$105:$118,'крайний вариант'!$125:$130,'крайний вариант'!$135:$135,'крайний вариант'!$142:$150,'крайний вариант'!$161:$166,'крайний вариант'!$172:$172,'крайний вариант'!$184:$191,'крайний вариант'!$205:$210</oldFormula>
  </rdn>
  <rdn rId="0" localSheetId="1" customView="1" name="Z_F1EA1655_D6DE_4489_A709_6FDA0CED3DCA_.wvu.FilterData" hidden="1" oldHidden="1">
    <formula>'крайний вариант'!$A$7:$M$155</formula>
    <oldFormula>'крайний вариант'!$A$7:$M$155</oldFormula>
  </rdn>
  <rcv guid="{F1EA1655-D6DE-4489-A709-6FDA0CED3DCA}" action="add"/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9" sId="1">
    <oc r="F281">
      <f>196333173.99+1350000-97798356-4650406-95234411.99+330226.99+17700-197760+9000</f>
    </oc>
    <nc r="F281">
      <f>196333173.99+1350000-97798356-4650406-95234411.99+330226.99+17700-197760+39000</f>
    </nc>
  </rcc>
  <rcv guid="{9D973A29-B18A-4300-8735-40F4D5040C33}" action="delete"/>
  <rdn rId="0" localSheetId="1" customView="1" name="Z_9D973A29_B18A_4300_8735_40F4D5040C33_.wvu.PrintArea" hidden="1" oldHidden="1">
    <formula>'крайний вариант'!$A$1:$K$293</formula>
    <oldFormula>'крайний вариант'!$A$1:$K$293</oldFormula>
  </rdn>
  <rdn rId="0" localSheetId="1" customView="1" name="Z_9D973A29_B18A_4300_8735_40F4D5040C33_.wvu.Rows" hidden="1" oldHidden="1">
    <formula>'крайний вариант'!$14:$31,'крайний вариант'!$54:$74,'крайний вариант'!$101:$118,'крайний вариант'!$124:$130,'крайний вариант'!$143:$150,'крайний вариант'!$188:$191,'крайний вариант'!$204:$210,'крайний вариант'!$243:$270</formula>
    <oldFormula>'крайний вариант'!$14:$31,'крайний вариант'!$54:$74,'крайний вариант'!$101:$118,'крайний вариант'!$124:$130,'крайний вариант'!$143:$150,'крайний вариант'!$153:$157,'крайний вариант'!$188:$191,'крайний вариант'!$204:$210,'крайний вариант'!$243:$270</oldFormula>
  </rdn>
  <rdn rId="0" localSheetId="1" customView="1" name="Z_9D973A29_B18A_4300_8735_40F4D5040C33_.wvu.Cols" hidden="1" oldHidden="1">
    <formula>'крайний вариант'!$B:$D</formula>
    <oldFormula>'крайний вариант'!$B:$D</oldFormula>
  </rdn>
  <rdn rId="0" localSheetId="1" customView="1" name="Z_9D973A29_B18A_4300_8735_40F4D5040C33_.wvu.FilterData" hidden="1" oldHidden="1">
    <formula>'крайний вариант'!$A$7:$M$155</formula>
    <oldFormula>'крайний вариант'!$A$7:$M$155</oldFormula>
  </rdn>
  <rcv guid="{9D973A29-B18A-4300-8735-40F4D5040C3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8ABB294D-96F6-41A2-8921-65BEA4A982DB}" name="Юлия А. Убийко" id="-171998657" dateTime="2023-08-28T12:09:24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8"/>
  <sheetViews>
    <sheetView tabSelected="1" view="pageBreakPreview" zoomScaleNormal="100" zoomScaleSheetLayoutView="100" workbookViewId="0">
      <pane xSplit="4" ySplit="4" topLeftCell="E233" activePane="bottomRight" state="frozen"/>
      <selection pane="topRight" activeCell="E1" sqref="E1"/>
      <selection pane="bottomLeft" activeCell="A5" sqref="A5"/>
      <selection pane="bottomRight" activeCell="E268" sqref="E268"/>
    </sheetView>
  </sheetViews>
  <sheetFormatPr defaultColWidth="9.140625" defaultRowHeight="15.75"/>
  <cols>
    <col min="1" max="1" width="66.5703125" style="19" customWidth="1"/>
    <col min="2" max="2" width="18.85546875" style="22" hidden="1" customWidth="1"/>
    <col min="3" max="3" width="19.7109375" style="22" hidden="1" customWidth="1"/>
    <col min="4" max="4" width="18" style="22" hidden="1" customWidth="1"/>
    <col min="5" max="5" width="19.42578125" style="8" customWidth="1"/>
    <col min="6" max="6" width="19.85546875" style="8" customWidth="1"/>
    <col min="7" max="7" width="17.5703125" style="9" customWidth="1"/>
    <col min="8" max="8" width="20.28515625" style="9" customWidth="1"/>
    <col min="9" max="9" width="20.85546875" style="9" customWidth="1"/>
    <col min="10" max="10" width="19" style="9" customWidth="1"/>
    <col min="11" max="11" width="20" style="9" customWidth="1"/>
    <col min="12" max="12" width="20.7109375" style="39" customWidth="1"/>
    <col min="13" max="13" width="18" style="9" customWidth="1"/>
    <col min="14" max="14" width="19.42578125" style="9" customWidth="1"/>
    <col min="15" max="15" width="21.7109375" style="10" customWidth="1"/>
    <col min="16" max="16384" width="9.140625" style="10"/>
  </cols>
  <sheetData>
    <row r="1" spans="1:14">
      <c r="A1" s="18" t="s">
        <v>60</v>
      </c>
      <c r="B1" s="29"/>
      <c r="C1" s="29"/>
      <c r="D1" s="29"/>
    </row>
    <row r="2" spans="1:14" ht="16.5" thickBot="1">
      <c r="E2" s="6"/>
    </row>
    <row r="3" spans="1:14" ht="16.5" thickBot="1">
      <c r="A3" s="220"/>
      <c r="B3" s="221"/>
      <c r="C3" s="222"/>
      <c r="D3" s="222"/>
      <c r="E3" s="223"/>
      <c r="F3" s="224"/>
      <c r="G3" s="225"/>
      <c r="H3" s="226"/>
      <c r="I3" s="226"/>
      <c r="J3" s="226"/>
      <c r="K3" s="227" t="s">
        <v>15</v>
      </c>
    </row>
    <row r="4" spans="1:14" ht="63">
      <c r="A4" s="91" t="s">
        <v>55</v>
      </c>
      <c r="B4" s="92" t="s">
        <v>44</v>
      </c>
      <c r="C4" s="93" t="s">
        <v>7</v>
      </c>
      <c r="D4" s="94" t="s">
        <v>21</v>
      </c>
      <c r="E4" s="257" t="s">
        <v>53</v>
      </c>
      <c r="F4" s="93" t="s">
        <v>7</v>
      </c>
      <c r="G4" s="188" t="s">
        <v>21</v>
      </c>
      <c r="H4" s="93" t="s">
        <v>25</v>
      </c>
      <c r="I4" s="93" t="s">
        <v>26</v>
      </c>
      <c r="J4" s="258" t="s">
        <v>50</v>
      </c>
      <c r="K4" s="259" t="s">
        <v>54</v>
      </c>
      <c r="L4" s="200" t="s">
        <v>45</v>
      </c>
    </row>
    <row r="5" spans="1:14" s="12" customFormat="1">
      <c r="A5" s="179" t="s">
        <v>32</v>
      </c>
      <c r="B5" s="180">
        <f>C5+D5</f>
        <v>6330261782.8400002</v>
      </c>
      <c r="C5" s="181">
        <f>3617553460+147058102.01+103418913+543886485</f>
        <v>4411916960.0100002</v>
      </c>
      <c r="D5" s="181">
        <f>1822512789.1+12263052.7+40910550+42658431.03</f>
        <v>1918344822.8299999</v>
      </c>
      <c r="E5" s="181">
        <f>F5+G5</f>
        <v>6330261782.8400002</v>
      </c>
      <c r="F5" s="181">
        <f>3617553460+147058102.01+103418913+543886485</f>
        <v>4411916960.0100002</v>
      </c>
      <c r="G5" s="181">
        <f>1822512789.1+12263052.7+40910550+42658431.03</f>
        <v>1918344822.8299999</v>
      </c>
      <c r="H5" s="182">
        <v>0</v>
      </c>
      <c r="I5" s="183">
        <v>0</v>
      </c>
      <c r="J5" s="182">
        <f>4702153534+34820600-4477419+4286550</f>
        <v>4736783265</v>
      </c>
      <c r="K5" s="228">
        <f>4512495749+242248299.99+35982550</f>
        <v>4790726598.9899998</v>
      </c>
      <c r="L5" s="201" t="s">
        <v>46</v>
      </c>
      <c r="M5" s="17"/>
      <c r="N5" s="84"/>
    </row>
    <row r="6" spans="1:14" s="12" customFormat="1">
      <c r="A6" s="184" t="s">
        <v>16</v>
      </c>
      <c r="B6" s="305" t="s">
        <v>43</v>
      </c>
      <c r="C6" s="306"/>
      <c r="D6" s="306"/>
      <c r="E6" s="185"/>
      <c r="F6" s="185"/>
      <c r="G6" s="185"/>
      <c r="H6" s="185"/>
      <c r="I6" s="185"/>
      <c r="J6" s="185"/>
      <c r="K6" s="229"/>
      <c r="L6" s="202" t="s">
        <v>46</v>
      </c>
      <c r="M6" s="17"/>
      <c r="N6" s="17"/>
    </row>
    <row r="7" spans="1:14">
      <c r="A7" s="95" t="s">
        <v>0</v>
      </c>
      <c r="B7" s="30">
        <f>C7+D7</f>
        <v>0</v>
      </c>
      <c r="C7" s="55"/>
      <c r="D7" s="47"/>
      <c r="E7" s="47">
        <f>F7+G7+H7+I7</f>
        <v>15681270.300000001</v>
      </c>
      <c r="F7" s="151">
        <f>SUM((F8:F31))</f>
        <v>0</v>
      </c>
      <c r="G7" s="151">
        <f>SUM(G8:G31)</f>
        <v>15681270.300000001</v>
      </c>
      <c r="H7" s="151">
        <f>SUM((H8:H26))</f>
        <v>0</v>
      </c>
      <c r="I7" s="151">
        <f>SUM((I8:I26))</f>
        <v>0</v>
      </c>
      <c r="J7" s="151">
        <f>SUM((J8:J26))</f>
        <v>0</v>
      </c>
      <c r="K7" s="230">
        <f>SUM((K8:K26))</f>
        <v>0</v>
      </c>
      <c r="L7" s="203" t="s">
        <v>46</v>
      </c>
    </row>
    <row r="8" spans="1:14" s="12" customFormat="1" ht="179.25" customHeight="1">
      <c r="A8" s="96" t="s">
        <v>99</v>
      </c>
      <c r="B8" s="27"/>
      <c r="C8" s="23"/>
      <c r="D8" s="43"/>
      <c r="E8" s="83">
        <f>F8+G8</f>
        <v>1099400.3</v>
      </c>
      <c r="F8" s="46"/>
      <c r="G8" s="46">
        <f>571100+528300.3</f>
        <v>1099400.3</v>
      </c>
      <c r="H8" s="16"/>
      <c r="I8" s="16"/>
      <c r="J8" s="147"/>
      <c r="K8" s="231"/>
      <c r="L8" s="204" t="s">
        <v>67</v>
      </c>
      <c r="M8" s="17" t="s">
        <v>98</v>
      </c>
      <c r="N8" s="17"/>
    </row>
    <row r="9" spans="1:14" s="12" customFormat="1" ht="252">
      <c r="A9" s="96" t="s">
        <v>77</v>
      </c>
      <c r="B9" s="27"/>
      <c r="C9" s="23"/>
      <c r="D9" s="44"/>
      <c r="E9" s="83">
        <f>F9+G9</f>
        <v>3654900</v>
      </c>
      <c r="F9" s="46"/>
      <c r="G9" s="16">
        <v>3654900</v>
      </c>
      <c r="H9" s="16"/>
      <c r="I9" s="16"/>
      <c r="J9" s="16"/>
      <c r="K9" s="232"/>
      <c r="L9" s="205" t="s">
        <v>69</v>
      </c>
      <c r="M9" s="17" t="s">
        <v>98</v>
      </c>
      <c r="N9" s="17"/>
    </row>
    <row r="10" spans="1:14" s="12" customFormat="1" ht="252">
      <c r="A10" s="96" t="s">
        <v>78</v>
      </c>
      <c r="B10" s="27"/>
      <c r="C10" s="23"/>
      <c r="D10" s="44"/>
      <c r="E10" s="83">
        <f>F10+G10</f>
        <v>1590000</v>
      </c>
      <c r="F10" s="46"/>
      <c r="G10" s="16">
        <v>1590000</v>
      </c>
      <c r="H10" s="16"/>
      <c r="I10" s="16"/>
      <c r="J10" s="16"/>
      <c r="K10" s="232"/>
      <c r="L10" s="205" t="s">
        <v>71</v>
      </c>
      <c r="M10" s="17" t="s">
        <v>98</v>
      </c>
      <c r="N10" s="17"/>
    </row>
    <row r="11" spans="1:14" s="12" customFormat="1" ht="252">
      <c r="A11" s="96" t="s">
        <v>79</v>
      </c>
      <c r="B11" s="27"/>
      <c r="C11" s="23"/>
      <c r="D11" s="44"/>
      <c r="E11" s="83">
        <f>F11+G11</f>
        <v>8525800</v>
      </c>
      <c r="F11" s="46"/>
      <c r="G11" s="16">
        <f>8465700+60100</f>
        <v>8525800</v>
      </c>
      <c r="H11" s="16"/>
      <c r="I11" s="16"/>
      <c r="J11" s="16"/>
      <c r="K11" s="232"/>
      <c r="L11" s="205" t="s">
        <v>73</v>
      </c>
      <c r="M11" s="17" t="s">
        <v>98</v>
      </c>
      <c r="N11" s="17"/>
    </row>
    <row r="12" spans="1:14" s="12" customFormat="1" ht="125.25" customHeight="1">
      <c r="A12" s="96" t="s">
        <v>80</v>
      </c>
      <c r="B12" s="27"/>
      <c r="C12" s="23"/>
      <c r="D12" s="44"/>
      <c r="E12" s="83">
        <f>F12+G12</f>
        <v>151470</v>
      </c>
      <c r="F12" s="46"/>
      <c r="G12" s="153">
        <v>151470</v>
      </c>
      <c r="H12" s="16"/>
      <c r="I12" s="16"/>
      <c r="J12" s="16"/>
      <c r="K12" s="232"/>
      <c r="L12" s="205" t="s">
        <v>75</v>
      </c>
      <c r="M12" s="17" t="s">
        <v>98</v>
      </c>
      <c r="N12" s="17"/>
    </row>
    <row r="13" spans="1:14" s="12" customFormat="1" ht="78" customHeight="1">
      <c r="A13" s="96" t="s">
        <v>107</v>
      </c>
      <c r="B13" s="27"/>
      <c r="C13" s="23"/>
      <c r="D13" s="44"/>
      <c r="E13" s="83">
        <f t="shared" ref="E13:E20" si="0">F13+G13</f>
        <v>659700</v>
      </c>
      <c r="F13" s="46"/>
      <c r="G13" s="16">
        <v>659700</v>
      </c>
      <c r="H13" s="16"/>
      <c r="I13" s="16"/>
      <c r="J13" s="16"/>
      <c r="K13" s="232"/>
      <c r="L13" s="205" t="s">
        <v>106</v>
      </c>
      <c r="M13" s="17" t="s">
        <v>98</v>
      </c>
      <c r="N13" s="17"/>
    </row>
    <row r="14" spans="1:14" s="12" customFormat="1" ht="96" hidden="1" customHeight="1">
      <c r="B14" s="27"/>
      <c r="C14" s="23"/>
      <c r="D14" s="44"/>
      <c r="E14" s="83">
        <f t="shared" si="0"/>
        <v>0</v>
      </c>
      <c r="F14" s="46"/>
      <c r="G14" s="16"/>
      <c r="H14" s="16"/>
      <c r="I14" s="16"/>
      <c r="J14" s="16"/>
      <c r="K14" s="232"/>
      <c r="L14" s="205"/>
      <c r="M14" s="17"/>
      <c r="N14" s="17"/>
    </row>
    <row r="15" spans="1:14" ht="35.25" hidden="1" customHeight="1">
      <c r="A15" s="100"/>
      <c r="B15" s="197"/>
      <c r="C15" s="16"/>
      <c r="D15" s="7"/>
      <c r="E15" s="83">
        <f t="shared" si="0"/>
        <v>0</v>
      </c>
      <c r="F15" s="16"/>
      <c r="G15" s="16"/>
      <c r="H15" s="16"/>
      <c r="I15" s="16"/>
      <c r="J15" s="16"/>
      <c r="K15" s="232"/>
      <c r="L15" s="206"/>
      <c r="M15" s="198"/>
    </row>
    <row r="16" spans="1:14" hidden="1">
      <c r="A16" s="100"/>
      <c r="B16" s="197"/>
      <c r="C16" s="16"/>
      <c r="D16" s="7"/>
      <c r="E16" s="83">
        <f t="shared" si="0"/>
        <v>0</v>
      </c>
      <c r="F16" s="16"/>
      <c r="G16" s="16"/>
      <c r="H16" s="16"/>
      <c r="I16" s="16"/>
      <c r="J16" s="16"/>
      <c r="K16" s="232"/>
      <c r="L16" s="206"/>
      <c r="M16" s="198"/>
    </row>
    <row r="17" spans="1:14" hidden="1">
      <c r="A17" s="100"/>
      <c r="B17" s="197"/>
      <c r="C17" s="16"/>
      <c r="D17" s="7"/>
      <c r="E17" s="83">
        <f t="shared" si="0"/>
        <v>0</v>
      </c>
      <c r="F17" s="16"/>
      <c r="G17" s="16"/>
      <c r="H17" s="16"/>
      <c r="I17" s="16"/>
      <c r="J17" s="16"/>
      <c r="K17" s="232"/>
      <c r="L17" s="207"/>
      <c r="M17" s="198"/>
    </row>
    <row r="18" spans="1:14" s="12" customFormat="1" hidden="1">
      <c r="A18" s="97"/>
      <c r="B18" s="31"/>
      <c r="C18" s="31"/>
      <c r="D18" s="31"/>
      <c r="E18" s="83">
        <f t="shared" si="0"/>
        <v>0</v>
      </c>
      <c r="F18" s="46"/>
      <c r="G18" s="16"/>
      <c r="H18" s="16"/>
      <c r="I18" s="16"/>
      <c r="J18" s="16"/>
      <c r="K18" s="232"/>
      <c r="L18" s="203"/>
      <c r="M18" s="17"/>
      <c r="N18" s="17"/>
    </row>
    <row r="19" spans="1:14" hidden="1">
      <c r="A19" s="98"/>
      <c r="B19" s="35"/>
      <c r="C19" s="35"/>
      <c r="D19" s="35"/>
      <c r="E19" s="83">
        <f t="shared" si="0"/>
        <v>0</v>
      </c>
      <c r="F19" s="16"/>
      <c r="G19" s="46"/>
      <c r="H19" s="148"/>
      <c r="I19" s="148"/>
      <c r="J19" s="147"/>
      <c r="K19" s="231"/>
      <c r="L19" s="205"/>
      <c r="M19" s="17"/>
    </row>
    <row r="20" spans="1:14" hidden="1">
      <c r="A20" s="99"/>
      <c r="B20" s="27"/>
      <c r="C20" s="15"/>
      <c r="D20" s="7"/>
      <c r="E20" s="83">
        <f t="shared" si="0"/>
        <v>0</v>
      </c>
      <c r="F20" s="42"/>
      <c r="G20" s="16"/>
      <c r="H20" s="148"/>
      <c r="I20" s="16"/>
      <c r="J20" s="16"/>
      <c r="K20" s="232"/>
      <c r="L20" s="203"/>
      <c r="M20" s="17"/>
    </row>
    <row r="21" spans="1:14" hidden="1">
      <c r="A21" s="100"/>
      <c r="B21" s="32"/>
      <c r="C21" s="16"/>
      <c r="D21" s="7"/>
      <c r="E21" s="83">
        <f t="shared" ref="E21:E25" si="1">F21+G21+H21+I21</f>
        <v>0</v>
      </c>
      <c r="F21" s="16"/>
      <c r="G21" s="16"/>
      <c r="H21" s="148"/>
      <c r="I21" s="148"/>
      <c r="J21" s="16"/>
      <c r="K21" s="232"/>
      <c r="L21" s="203"/>
      <c r="M21" s="17"/>
    </row>
    <row r="22" spans="1:14" hidden="1">
      <c r="A22" s="100"/>
      <c r="B22" s="32"/>
      <c r="C22" s="16"/>
      <c r="D22" s="7"/>
      <c r="E22" s="83">
        <f t="shared" si="1"/>
        <v>0</v>
      </c>
      <c r="F22" s="16"/>
      <c r="G22" s="16"/>
      <c r="H22" s="148"/>
      <c r="I22" s="148"/>
      <c r="J22" s="16"/>
      <c r="K22" s="232"/>
      <c r="L22" s="203"/>
      <c r="M22" s="24"/>
    </row>
    <row r="23" spans="1:14" hidden="1">
      <c r="A23" s="100"/>
      <c r="B23" s="32"/>
      <c r="C23" s="16"/>
      <c r="D23" s="7"/>
      <c r="E23" s="83">
        <f t="shared" si="1"/>
        <v>0</v>
      </c>
      <c r="F23" s="16"/>
      <c r="G23" s="16"/>
      <c r="H23" s="148"/>
      <c r="I23" s="148"/>
      <c r="J23" s="16"/>
      <c r="K23" s="232"/>
      <c r="L23" s="208"/>
      <c r="M23" s="24"/>
    </row>
    <row r="24" spans="1:14" hidden="1">
      <c r="A24" s="100"/>
      <c r="B24" s="32"/>
      <c r="C24" s="16"/>
      <c r="D24" s="7"/>
      <c r="E24" s="83">
        <f t="shared" si="1"/>
        <v>0</v>
      </c>
      <c r="F24" s="16"/>
      <c r="G24" s="16"/>
      <c r="H24" s="148"/>
      <c r="I24" s="148"/>
      <c r="J24" s="16"/>
      <c r="K24" s="232"/>
      <c r="L24" s="203"/>
      <c r="M24" s="24"/>
    </row>
    <row r="25" spans="1:14" hidden="1">
      <c r="A25" s="100"/>
      <c r="B25" s="32"/>
      <c r="C25" s="16"/>
      <c r="D25" s="7"/>
      <c r="E25" s="83">
        <f t="shared" si="1"/>
        <v>0</v>
      </c>
      <c r="F25" s="16"/>
      <c r="G25" s="16"/>
      <c r="H25" s="148"/>
      <c r="I25" s="148"/>
      <c r="J25" s="16"/>
      <c r="K25" s="232"/>
      <c r="L25" s="203"/>
      <c r="M25" s="24"/>
    </row>
    <row r="26" spans="1:14" s="12" customFormat="1" hidden="1">
      <c r="A26" s="97"/>
      <c r="B26" s="31"/>
      <c r="C26" s="31"/>
      <c r="D26" s="31"/>
      <c r="E26" s="83">
        <f t="shared" ref="E26:E34" si="2">F26+G26</f>
        <v>0</v>
      </c>
      <c r="F26" s="46"/>
      <c r="G26" s="16"/>
      <c r="H26" s="16"/>
      <c r="I26" s="16"/>
      <c r="J26" s="148"/>
      <c r="K26" s="233"/>
      <c r="L26" s="203"/>
      <c r="M26" s="24"/>
      <c r="N26" s="17"/>
    </row>
    <row r="27" spans="1:14" s="12" customFormat="1" hidden="1">
      <c r="A27" s="101"/>
      <c r="B27" s="27"/>
      <c r="C27" s="23"/>
      <c r="D27" s="43"/>
      <c r="E27" s="83">
        <f t="shared" si="2"/>
        <v>0</v>
      </c>
      <c r="F27" s="46"/>
      <c r="G27" s="46"/>
      <c r="H27" s="16"/>
      <c r="I27" s="16"/>
      <c r="J27" s="149"/>
      <c r="K27" s="234"/>
      <c r="L27" s="203"/>
      <c r="M27" s="17"/>
      <c r="N27" s="17"/>
    </row>
    <row r="28" spans="1:14" s="12" customFormat="1" hidden="1">
      <c r="A28" s="101"/>
      <c r="B28" s="27"/>
      <c r="C28" s="23"/>
      <c r="D28" s="44"/>
      <c r="E28" s="83">
        <f t="shared" si="2"/>
        <v>0</v>
      </c>
      <c r="F28" s="46"/>
      <c r="G28" s="16"/>
      <c r="H28" s="16"/>
      <c r="I28" s="16"/>
      <c r="J28" s="54"/>
      <c r="K28" s="235"/>
      <c r="L28" s="205"/>
      <c r="M28" s="17"/>
      <c r="N28" s="17"/>
    </row>
    <row r="29" spans="1:14" s="12" customFormat="1" hidden="1">
      <c r="A29" s="101"/>
      <c r="B29" s="27"/>
      <c r="C29" s="23"/>
      <c r="D29" s="44"/>
      <c r="E29" s="83">
        <f t="shared" si="2"/>
        <v>0</v>
      </c>
      <c r="F29" s="46"/>
      <c r="G29" s="16"/>
      <c r="H29" s="16"/>
      <c r="I29" s="16"/>
      <c r="J29" s="150"/>
      <c r="K29" s="236"/>
      <c r="L29" s="205"/>
      <c r="M29" s="17"/>
      <c r="N29" s="17"/>
    </row>
    <row r="30" spans="1:14" s="12" customFormat="1" hidden="1">
      <c r="A30" s="97"/>
      <c r="B30" s="31"/>
      <c r="C30" s="23"/>
      <c r="D30" s="44"/>
      <c r="E30" s="83">
        <f t="shared" si="2"/>
        <v>0</v>
      </c>
      <c r="F30" s="46"/>
      <c r="G30" s="16"/>
      <c r="H30" s="16"/>
      <c r="I30" s="16"/>
      <c r="J30" s="150"/>
      <c r="K30" s="236"/>
      <c r="L30" s="203"/>
      <c r="M30" s="17"/>
      <c r="N30" s="17"/>
    </row>
    <row r="31" spans="1:14" s="12" customFormat="1" hidden="1">
      <c r="A31" s="97"/>
      <c r="B31" s="31"/>
      <c r="C31" s="31"/>
      <c r="D31" s="31"/>
      <c r="E31" s="83">
        <f t="shared" si="2"/>
        <v>0</v>
      </c>
      <c r="F31" s="46"/>
      <c r="G31" s="16"/>
      <c r="H31" s="16"/>
      <c r="I31" s="16"/>
      <c r="J31" s="148"/>
      <c r="K31" s="233"/>
      <c r="L31" s="203"/>
      <c r="M31" s="17"/>
      <c r="N31" s="17"/>
    </row>
    <row r="32" spans="1:14">
      <c r="A32" s="102" t="s">
        <v>37</v>
      </c>
      <c r="B32" s="30">
        <f>C32+D32</f>
        <v>0</v>
      </c>
      <c r="C32" s="30"/>
      <c r="D32" s="30"/>
      <c r="E32" s="47">
        <f>F32+G32+H32+I32+J32+K32</f>
        <v>7000000</v>
      </c>
      <c r="F32" s="151">
        <f>SUM(F33:F35)</f>
        <v>7000000</v>
      </c>
      <c r="G32" s="151">
        <f t="shared" ref="G32:K32" si="3">SUM(G35:G35)</f>
        <v>0</v>
      </c>
      <c r="H32" s="151">
        <f t="shared" si="3"/>
        <v>0</v>
      </c>
      <c r="I32" s="151">
        <f t="shared" si="3"/>
        <v>0</v>
      </c>
      <c r="J32" s="151">
        <f t="shared" si="3"/>
        <v>0</v>
      </c>
      <c r="K32" s="230">
        <f t="shared" si="3"/>
        <v>0</v>
      </c>
      <c r="L32" s="203"/>
      <c r="M32" s="282"/>
    </row>
    <row r="33" spans="1:28" s="271" customFormat="1">
      <c r="A33" s="100" t="s">
        <v>194</v>
      </c>
      <c r="B33" s="269"/>
      <c r="C33" s="269"/>
      <c r="D33" s="269"/>
      <c r="E33" s="83">
        <f t="shared" si="2"/>
        <v>7000000</v>
      </c>
      <c r="F33" s="153">
        <v>7000000</v>
      </c>
      <c r="G33" s="155"/>
      <c r="H33" s="155"/>
      <c r="I33" s="155"/>
      <c r="J33" s="155"/>
      <c r="K33" s="239"/>
      <c r="L33" s="205" t="s">
        <v>195</v>
      </c>
      <c r="M33" s="282"/>
      <c r="N33" s="270"/>
    </row>
    <row r="34" spans="1:28" s="271" customFormat="1">
      <c r="A34" s="307"/>
      <c r="B34" s="269"/>
      <c r="C34" s="269"/>
      <c r="D34" s="269"/>
      <c r="E34" s="83">
        <f t="shared" si="2"/>
        <v>0</v>
      </c>
      <c r="F34" s="153"/>
      <c r="G34" s="155"/>
      <c r="H34" s="155"/>
      <c r="I34" s="155"/>
      <c r="J34" s="155"/>
      <c r="K34" s="239"/>
      <c r="L34" s="205"/>
      <c r="M34" s="282"/>
      <c r="N34" s="270"/>
    </row>
    <row r="35" spans="1:28" s="12" customFormat="1">
      <c r="A35" s="103"/>
      <c r="B35" s="32"/>
      <c r="C35" s="23"/>
      <c r="D35" s="32"/>
      <c r="E35" s="83">
        <f>F35+G35+H35+I35</f>
        <v>0</v>
      </c>
      <c r="F35" s="46"/>
      <c r="G35" s="16"/>
      <c r="H35" s="16"/>
      <c r="I35" s="16"/>
      <c r="J35" s="148"/>
      <c r="K35" s="233"/>
      <c r="L35" s="203"/>
      <c r="M35" s="282"/>
      <c r="N35" s="17"/>
    </row>
    <row r="36" spans="1:28">
      <c r="A36" s="102" t="s">
        <v>38</v>
      </c>
      <c r="B36" s="30">
        <f>C36+D36</f>
        <v>0</v>
      </c>
      <c r="C36" s="30"/>
      <c r="D36" s="30"/>
      <c r="E36" s="47">
        <f>F36+G36+H36+I36</f>
        <v>68717570</v>
      </c>
      <c r="F36" s="151">
        <f>SUM(F37:F73)</f>
        <v>68519106</v>
      </c>
      <c r="G36" s="151">
        <f>SUM(G37:G43)</f>
        <v>198464</v>
      </c>
      <c r="H36" s="151">
        <f>SUM(H37:H41)</f>
        <v>0</v>
      </c>
      <c r="I36" s="151">
        <f>SUM(I37:I51)</f>
        <v>0</v>
      </c>
      <c r="J36" s="151">
        <f>SUM(J37:J41)</f>
        <v>0</v>
      </c>
      <c r="K36" s="230">
        <f>SUM(K37:K41)</f>
        <v>0</v>
      </c>
      <c r="L36" s="203"/>
      <c r="M36" s="282"/>
    </row>
    <row r="37" spans="1:28" ht="126.75" thickBot="1">
      <c r="A37" s="273" t="s">
        <v>61</v>
      </c>
      <c r="B37" s="27"/>
      <c r="C37" s="15"/>
      <c r="D37" s="7"/>
      <c r="E37" s="83">
        <f t="shared" ref="E37:E47" si="4">F37+G37</f>
        <v>37866</v>
      </c>
      <c r="F37" s="275"/>
      <c r="G37" s="16">
        <v>37866</v>
      </c>
      <c r="H37" s="148"/>
      <c r="I37" s="16"/>
      <c r="J37" s="16"/>
      <c r="K37" s="232"/>
      <c r="L37" s="284" t="s">
        <v>62</v>
      </c>
      <c r="M37" s="17" t="s">
        <v>98</v>
      </c>
    </row>
    <row r="38" spans="1:28" s="12" customFormat="1" ht="142.5" thickBot="1">
      <c r="A38" s="274" t="s">
        <v>86</v>
      </c>
      <c r="B38" s="31"/>
      <c r="C38" s="31"/>
      <c r="D38" s="31"/>
      <c r="E38" s="83">
        <f t="shared" si="4"/>
        <v>75732</v>
      </c>
      <c r="F38" s="158"/>
      <c r="G38" s="16">
        <v>75732</v>
      </c>
      <c r="H38" s="16"/>
      <c r="I38" s="16"/>
      <c r="J38" s="16"/>
      <c r="K38" s="232"/>
      <c r="L38" s="286" t="s">
        <v>88</v>
      </c>
      <c r="M38" s="17" t="s">
        <v>98</v>
      </c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7"/>
    </row>
    <row r="39" spans="1:28" ht="141.75">
      <c r="A39" s="273" t="s">
        <v>87</v>
      </c>
      <c r="B39" s="27"/>
      <c r="C39" s="27"/>
      <c r="D39" s="27"/>
      <c r="E39" s="83">
        <f t="shared" si="4"/>
        <v>37900</v>
      </c>
      <c r="F39" s="158"/>
      <c r="G39" s="16">
        <v>37900</v>
      </c>
      <c r="H39" s="148"/>
      <c r="I39" s="16"/>
      <c r="J39" s="16"/>
      <c r="K39" s="232"/>
      <c r="L39" s="285" t="s">
        <v>89</v>
      </c>
      <c r="M39" s="17" t="s">
        <v>98</v>
      </c>
    </row>
    <row r="40" spans="1:28" ht="173.25">
      <c r="A40" s="273" t="s">
        <v>96</v>
      </c>
      <c r="B40" s="27"/>
      <c r="C40" s="27"/>
      <c r="D40" s="27"/>
      <c r="E40" s="83">
        <f t="shared" si="4"/>
        <v>2700</v>
      </c>
      <c r="F40" s="158"/>
      <c r="G40" s="16">
        <v>2700</v>
      </c>
      <c r="H40" s="148"/>
      <c r="I40" s="16"/>
      <c r="J40" s="16"/>
      <c r="K40" s="232"/>
      <c r="L40" s="203" t="s">
        <v>93</v>
      </c>
      <c r="M40" s="17" t="s">
        <v>98</v>
      </c>
    </row>
    <row r="41" spans="1:28" ht="110.25">
      <c r="A41" s="291" t="s">
        <v>97</v>
      </c>
      <c r="B41" s="27"/>
      <c r="C41" s="27"/>
      <c r="D41" s="27"/>
      <c r="E41" s="83">
        <f t="shared" si="4"/>
        <v>37866</v>
      </c>
      <c r="F41" s="276"/>
      <c r="G41" s="16">
        <v>37866</v>
      </c>
      <c r="H41" s="148"/>
      <c r="I41" s="16"/>
      <c r="J41" s="16"/>
      <c r="K41" s="232"/>
      <c r="L41" s="203" t="s">
        <v>95</v>
      </c>
      <c r="M41" s="17" t="s">
        <v>98</v>
      </c>
    </row>
    <row r="42" spans="1:28" ht="110.25">
      <c r="A42" s="293" t="s">
        <v>103</v>
      </c>
      <c r="B42" s="27"/>
      <c r="C42" s="27"/>
      <c r="D42" s="27"/>
      <c r="E42" s="83">
        <f>F42+G42</f>
        <v>6400</v>
      </c>
      <c r="F42" s="158"/>
      <c r="G42" s="16">
        <v>6400</v>
      </c>
      <c r="H42" s="148"/>
      <c r="I42" s="16"/>
      <c r="J42" s="16"/>
      <c r="K42" s="232"/>
      <c r="L42" s="203" t="s">
        <v>104</v>
      </c>
      <c r="M42" s="17" t="s">
        <v>98</v>
      </c>
    </row>
    <row r="43" spans="1:28" ht="63">
      <c r="A43" s="117" t="s">
        <v>113</v>
      </c>
      <c r="B43" s="44"/>
      <c r="C43" s="44"/>
      <c r="D43" s="44"/>
      <c r="E43" s="83">
        <f t="shared" si="4"/>
        <v>10353000</v>
      </c>
      <c r="F43" s="297">
        <v>10353000</v>
      </c>
      <c r="G43" s="16"/>
      <c r="H43" s="148"/>
      <c r="I43" s="16"/>
      <c r="J43" s="16"/>
      <c r="K43" s="232"/>
      <c r="L43" s="203" t="s">
        <v>168</v>
      </c>
      <c r="M43" s="17" t="s">
        <v>98</v>
      </c>
    </row>
    <row r="44" spans="1:28" ht="78.75">
      <c r="A44" s="107" t="s">
        <v>114</v>
      </c>
      <c r="B44" s="44"/>
      <c r="C44" s="44"/>
      <c r="D44" s="44"/>
      <c r="E44" s="83">
        <f t="shared" si="4"/>
        <v>37090000</v>
      </c>
      <c r="F44" s="297">
        <v>37090000</v>
      </c>
      <c r="G44" s="16"/>
      <c r="H44" s="148"/>
      <c r="I44" s="16"/>
      <c r="J44" s="16"/>
      <c r="K44" s="232"/>
      <c r="L44" s="203" t="s">
        <v>169</v>
      </c>
      <c r="M44" s="17" t="s">
        <v>98</v>
      </c>
    </row>
    <row r="45" spans="1:28" s="25" customFormat="1" ht="78.75">
      <c r="A45" s="105" t="s">
        <v>115</v>
      </c>
      <c r="B45" s="44"/>
      <c r="C45" s="44"/>
      <c r="D45" s="44"/>
      <c r="E45" s="83">
        <f t="shared" si="4"/>
        <v>900000</v>
      </c>
      <c r="F45" s="298">
        <v>900000</v>
      </c>
      <c r="G45" s="16"/>
      <c r="H45" s="16"/>
      <c r="I45" s="16"/>
      <c r="J45" s="152"/>
      <c r="K45" s="237"/>
      <c r="L45" s="205" t="s">
        <v>170</v>
      </c>
      <c r="M45" s="17" t="s">
        <v>98</v>
      </c>
      <c r="N45" s="51"/>
    </row>
    <row r="46" spans="1:28" s="25" customFormat="1" ht="189">
      <c r="A46" s="106" t="s">
        <v>116</v>
      </c>
      <c r="B46" s="44"/>
      <c r="C46" s="44"/>
      <c r="D46" s="44"/>
      <c r="E46" s="83">
        <f t="shared" si="4"/>
        <v>800000</v>
      </c>
      <c r="F46" s="298">
        <v>800000</v>
      </c>
      <c r="G46" s="16"/>
      <c r="H46" s="148"/>
      <c r="I46" s="16"/>
      <c r="J46" s="152"/>
      <c r="K46" s="237"/>
      <c r="L46" s="205" t="s">
        <v>171</v>
      </c>
      <c r="M46" s="17" t="s">
        <v>98</v>
      </c>
      <c r="N46" s="51"/>
    </row>
    <row r="47" spans="1:28" ht="126">
      <c r="A47" s="106" t="s">
        <v>117</v>
      </c>
      <c r="B47" s="27"/>
      <c r="C47" s="27"/>
      <c r="D47" s="27"/>
      <c r="E47" s="83">
        <f t="shared" si="4"/>
        <v>200000</v>
      </c>
      <c r="F47" s="303">
        <v>200000</v>
      </c>
      <c r="G47" s="16"/>
      <c r="H47" s="148"/>
      <c r="I47" s="16"/>
      <c r="J47" s="16"/>
      <c r="K47" s="232"/>
      <c r="L47" s="203" t="s">
        <v>172</v>
      </c>
      <c r="M47" s="17" t="s">
        <v>98</v>
      </c>
    </row>
    <row r="48" spans="1:28" ht="126">
      <c r="A48" s="101" t="s">
        <v>117</v>
      </c>
      <c r="B48" s="27"/>
      <c r="C48" s="27"/>
      <c r="D48" s="27"/>
      <c r="E48" s="83">
        <f t="shared" ref="E48:E74" si="5">F48+G48+H48+I48</f>
        <v>9000000</v>
      </c>
      <c r="F48" s="297">
        <f>7000000+2000000</f>
        <v>9000000</v>
      </c>
      <c r="G48" s="16"/>
      <c r="H48" s="148"/>
      <c r="I48" s="16"/>
      <c r="J48" s="16"/>
      <c r="K48" s="232"/>
      <c r="L48" s="203" t="s">
        <v>172</v>
      </c>
      <c r="M48" s="17" t="s">
        <v>98</v>
      </c>
    </row>
    <row r="49" spans="1:13" ht="110.25">
      <c r="A49" s="106" t="s">
        <v>118</v>
      </c>
      <c r="B49" s="27"/>
      <c r="C49" s="27"/>
      <c r="D49" s="27"/>
      <c r="E49" s="83">
        <f t="shared" si="5"/>
        <v>2000000</v>
      </c>
      <c r="F49" s="298">
        <v>2000000</v>
      </c>
      <c r="G49" s="16"/>
      <c r="H49" s="148"/>
      <c r="I49" s="16"/>
      <c r="J49" s="16"/>
      <c r="K49" s="232"/>
      <c r="L49" s="203" t="s">
        <v>173</v>
      </c>
      <c r="M49" s="17" t="s">
        <v>98</v>
      </c>
    </row>
    <row r="50" spans="1:13" ht="126">
      <c r="A50" s="106" t="s">
        <v>119</v>
      </c>
      <c r="B50" s="27"/>
      <c r="C50" s="27"/>
      <c r="D50" s="27"/>
      <c r="E50" s="83">
        <f t="shared" si="5"/>
        <v>3000000</v>
      </c>
      <c r="F50" s="298">
        <v>3000000</v>
      </c>
      <c r="G50" s="16"/>
      <c r="H50" s="148"/>
      <c r="I50" s="16"/>
      <c r="J50" s="16"/>
      <c r="K50" s="232"/>
      <c r="L50" s="203" t="s">
        <v>174</v>
      </c>
      <c r="M50" s="17" t="s">
        <v>98</v>
      </c>
    </row>
    <row r="51" spans="1:13" ht="189">
      <c r="A51" s="107" t="s">
        <v>120</v>
      </c>
      <c r="B51" s="27"/>
      <c r="C51" s="27"/>
      <c r="D51" s="27"/>
      <c r="E51" s="83">
        <f t="shared" si="5"/>
        <v>2000000</v>
      </c>
      <c r="F51" s="298">
        <v>2000000</v>
      </c>
      <c r="G51" s="16"/>
      <c r="H51" s="148"/>
      <c r="I51" s="16"/>
      <c r="J51" s="16"/>
      <c r="K51" s="232"/>
      <c r="L51" s="203" t="s">
        <v>175</v>
      </c>
      <c r="M51" s="17" t="s">
        <v>98</v>
      </c>
    </row>
    <row r="52" spans="1:13">
      <c r="A52" s="106" t="s">
        <v>121</v>
      </c>
      <c r="B52" s="27"/>
      <c r="C52" s="27"/>
      <c r="D52" s="27"/>
      <c r="E52" s="83">
        <f t="shared" si="5"/>
        <v>256106</v>
      </c>
      <c r="F52" s="299">
        <v>256106</v>
      </c>
      <c r="G52" s="16"/>
      <c r="H52" s="148"/>
      <c r="I52" s="16"/>
      <c r="J52" s="16"/>
      <c r="K52" s="232"/>
      <c r="L52" s="203" t="s">
        <v>179</v>
      </c>
      <c r="M52" s="17" t="s">
        <v>98</v>
      </c>
    </row>
    <row r="53" spans="1:13" ht="132.75" customHeight="1">
      <c r="A53" s="107" t="s">
        <v>181</v>
      </c>
      <c r="B53" s="27"/>
      <c r="C53" s="27"/>
      <c r="D53" s="27"/>
      <c r="E53" s="83">
        <f t="shared" si="5"/>
        <v>-2080000</v>
      </c>
      <c r="F53" s="60">
        <v>-2080000</v>
      </c>
      <c r="G53" s="16"/>
      <c r="H53" s="148"/>
      <c r="I53" s="16"/>
      <c r="J53" s="16"/>
      <c r="K53" s="232"/>
      <c r="L53" s="203" t="s">
        <v>182</v>
      </c>
      <c r="M53" s="17" t="s">
        <v>98</v>
      </c>
    </row>
    <row r="54" spans="1:13" ht="63">
      <c r="A54" s="106" t="s">
        <v>193</v>
      </c>
      <c r="B54" s="27"/>
      <c r="C54" s="27"/>
      <c r="D54" s="27"/>
      <c r="E54" s="83">
        <f t="shared" si="5"/>
        <v>5000000</v>
      </c>
      <c r="F54" s="60">
        <v>5000000</v>
      </c>
      <c r="G54" s="16"/>
      <c r="H54" s="148"/>
      <c r="I54" s="16"/>
      <c r="J54" s="16"/>
      <c r="K54" s="232"/>
      <c r="L54" s="203" t="s">
        <v>196</v>
      </c>
      <c r="M54" s="17" t="s">
        <v>98</v>
      </c>
    </row>
    <row r="55" spans="1:13">
      <c r="A55" s="107"/>
      <c r="B55" s="27"/>
      <c r="C55" s="27"/>
      <c r="D55" s="27"/>
      <c r="E55" s="83">
        <f t="shared" si="5"/>
        <v>0</v>
      </c>
      <c r="F55" s="60"/>
      <c r="G55" s="16"/>
      <c r="H55" s="148"/>
      <c r="I55" s="16"/>
      <c r="J55" s="16"/>
      <c r="K55" s="232"/>
      <c r="L55" s="203"/>
      <c r="M55" s="17"/>
    </row>
    <row r="56" spans="1:13">
      <c r="A56" s="106"/>
      <c r="B56" s="27"/>
      <c r="C56" s="27"/>
      <c r="D56" s="27"/>
      <c r="E56" s="83">
        <f t="shared" si="5"/>
        <v>0</v>
      </c>
      <c r="F56" s="60"/>
      <c r="G56" s="16"/>
      <c r="H56" s="148"/>
      <c r="I56" s="16"/>
      <c r="J56" s="16"/>
      <c r="K56" s="232"/>
      <c r="L56" s="203"/>
      <c r="M56" s="17"/>
    </row>
    <row r="57" spans="1:13">
      <c r="A57" s="106"/>
      <c r="B57" s="27"/>
      <c r="C57" s="27"/>
      <c r="D57" s="27"/>
      <c r="E57" s="83">
        <f t="shared" si="5"/>
        <v>0</v>
      </c>
      <c r="F57" s="60"/>
      <c r="G57" s="16"/>
      <c r="H57" s="148"/>
      <c r="I57" s="16"/>
      <c r="J57" s="16"/>
      <c r="K57" s="232"/>
      <c r="L57" s="203"/>
      <c r="M57" s="17"/>
    </row>
    <row r="58" spans="1:13">
      <c r="A58" s="106"/>
      <c r="B58" s="27"/>
      <c r="C58" s="27"/>
      <c r="D58" s="27"/>
      <c r="E58" s="83">
        <f t="shared" si="5"/>
        <v>0</v>
      </c>
      <c r="F58" s="60"/>
      <c r="G58" s="16"/>
      <c r="H58" s="148"/>
      <c r="I58" s="16"/>
      <c r="J58" s="16"/>
      <c r="K58" s="232"/>
      <c r="L58" s="203"/>
      <c r="M58" s="17"/>
    </row>
    <row r="59" spans="1:13">
      <c r="A59" s="106"/>
      <c r="B59" s="27"/>
      <c r="C59" s="27"/>
      <c r="D59" s="27"/>
      <c r="E59" s="83">
        <f t="shared" si="5"/>
        <v>0</v>
      </c>
      <c r="F59" s="60"/>
      <c r="G59" s="16"/>
      <c r="H59" s="148"/>
      <c r="I59" s="16"/>
      <c r="J59" s="16"/>
      <c r="K59" s="232"/>
      <c r="L59" s="203"/>
      <c r="M59" s="17"/>
    </row>
    <row r="60" spans="1:13">
      <c r="A60" s="106"/>
      <c r="B60" s="27"/>
      <c r="C60" s="27"/>
      <c r="D60" s="27"/>
      <c r="E60" s="83">
        <f t="shared" si="5"/>
        <v>0</v>
      </c>
      <c r="F60" s="60"/>
      <c r="G60" s="16"/>
      <c r="H60" s="148"/>
      <c r="I60" s="16"/>
      <c r="J60" s="16"/>
      <c r="K60" s="232"/>
      <c r="L60" s="203"/>
      <c r="M60" s="17"/>
    </row>
    <row r="61" spans="1:13">
      <c r="A61" s="106"/>
      <c r="B61" s="27"/>
      <c r="C61" s="27"/>
      <c r="D61" s="27"/>
      <c r="E61" s="83">
        <f t="shared" si="5"/>
        <v>0</v>
      </c>
      <c r="F61" s="60"/>
      <c r="G61" s="16"/>
      <c r="H61" s="148"/>
      <c r="I61" s="16"/>
      <c r="J61" s="16"/>
      <c r="K61" s="232"/>
      <c r="L61" s="203"/>
      <c r="M61" s="17"/>
    </row>
    <row r="62" spans="1:13">
      <c r="A62" s="106"/>
      <c r="B62" s="27"/>
      <c r="C62" s="27"/>
      <c r="D62" s="27"/>
      <c r="E62" s="83">
        <f t="shared" si="5"/>
        <v>0</v>
      </c>
      <c r="F62" s="60"/>
      <c r="G62" s="16"/>
      <c r="H62" s="148"/>
      <c r="I62" s="16"/>
      <c r="J62" s="16"/>
      <c r="K62" s="232"/>
      <c r="L62" s="203"/>
      <c r="M62" s="17"/>
    </row>
    <row r="63" spans="1:13">
      <c r="A63" s="106"/>
      <c r="B63" s="27"/>
      <c r="C63" s="27"/>
      <c r="D63" s="27"/>
      <c r="E63" s="83">
        <f t="shared" si="5"/>
        <v>0</v>
      </c>
      <c r="F63" s="60"/>
      <c r="G63" s="16"/>
      <c r="H63" s="148"/>
      <c r="I63" s="16"/>
      <c r="J63" s="16"/>
      <c r="K63" s="232"/>
      <c r="L63" s="203"/>
      <c r="M63" s="17"/>
    </row>
    <row r="64" spans="1:13">
      <c r="A64" s="106"/>
      <c r="B64" s="27"/>
      <c r="C64" s="27"/>
      <c r="D64" s="27"/>
      <c r="E64" s="83">
        <f t="shared" si="5"/>
        <v>0</v>
      </c>
      <c r="F64" s="60"/>
      <c r="G64" s="16"/>
      <c r="H64" s="148"/>
      <c r="I64" s="16"/>
      <c r="J64" s="16"/>
      <c r="K64" s="232"/>
      <c r="L64" s="203"/>
      <c r="M64" s="17"/>
    </row>
    <row r="65" spans="1:13">
      <c r="A65" s="106"/>
      <c r="B65" s="27"/>
      <c r="C65" s="27"/>
      <c r="D65" s="27"/>
      <c r="E65" s="83">
        <f t="shared" si="5"/>
        <v>0</v>
      </c>
      <c r="F65" s="60"/>
      <c r="G65" s="16"/>
      <c r="H65" s="148"/>
      <c r="I65" s="16"/>
      <c r="J65" s="16"/>
      <c r="K65" s="232"/>
      <c r="L65" s="203"/>
      <c r="M65" s="17"/>
    </row>
    <row r="66" spans="1:13">
      <c r="A66" s="106"/>
      <c r="B66" s="27"/>
      <c r="C66" s="27"/>
      <c r="D66" s="27"/>
      <c r="E66" s="83">
        <f t="shared" si="5"/>
        <v>0</v>
      </c>
      <c r="F66" s="60"/>
      <c r="G66" s="16"/>
      <c r="H66" s="148"/>
      <c r="I66" s="16"/>
      <c r="J66" s="16"/>
      <c r="K66" s="232"/>
      <c r="L66" s="203"/>
      <c r="M66" s="17"/>
    </row>
    <row r="67" spans="1:13">
      <c r="A67" s="106"/>
      <c r="B67" s="27"/>
      <c r="C67" s="27"/>
      <c r="D67" s="27"/>
      <c r="E67" s="83">
        <f t="shared" si="5"/>
        <v>0</v>
      </c>
      <c r="F67" s="60"/>
      <c r="G67" s="16"/>
      <c r="H67" s="148"/>
      <c r="I67" s="16"/>
      <c r="J67" s="16"/>
      <c r="K67" s="232"/>
      <c r="L67" s="203"/>
      <c r="M67" s="17"/>
    </row>
    <row r="68" spans="1:13">
      <c r="A68" s="107"/>
      <c r="B68" s="27"/>
      <c r="C68" s="27"/>
      <c r="D68" s="27"/>
      <c r="E68" s="83">
        <f t="shared" si="5"/>
        <v>0</v>
      </c>
      <c r="F68" s="60"/>
      <c r="G68" s="16"/>
      <c r="H68" s="148"/>
      <c r="I68" s="16"/>
      <c r="J68" s="16"/>
      <c r="K68" s="232"/>
      <c r="L68" s="203"/>
      <c r="M68" s="17"/>
    </row>
    <row r="69" spans="1:13">
      <c r="A69" s="106"/>
      <c r="B69" s="27"/>
      <c r="C69" s="27"/>
      <c r="D69" s="27"/>
      <c r="E69" s="83">
        <f t="shared" si="5"/>
        <v>0</v>
      </c>
      <c r="F69" s="60"/>
      <c r="G69" s="16"/>
      <c r="H69" s="148"/>
      <c r="I69" s="16"/>
      <c r="J69" s="16"/>
      <c r="K69" s="232"/>
      <c r="L69" s="203"/>
      <c r="M69" s="17"/>
    </row>
    <row r="70" spans="1:13">
      <c r="A70" s="106"/>
      <c r="B70" s="27"/>
      <c r="C70" s="27"/>
      <c r="D70" s="27"/>
      <c r="E70" s="83">
        <f t="shared" si="5"/>
        <v>0</v>
      </c>
      <c r="F70" s="60"/>
      <c r="G70" s="16"/>
      <c r="H70" s="148"/>
      <c r="I70" s="16"/>
      <c r="J70" s="16"/>
      <c r="K70" s="232"/>
      <c r="L70" s="203"/>
      <c r="M70" s="17"/>
    </row>
    <row r="71" spans="1:13">
      <c r="A71" s="106"/>
      <c r="B71" s="27"/>
      <c r="C71" s="27"/>
      <c r="D71" s="27"/>
      <c r="E71" s="83">
        <f t="shared" si="5"/>
        <v>0</v>
      </c>
      <c r="F71" s="60"/>
      <c r="G71" s="16"/>
      <c r="H71" s="148"/>
      <c r="I71" s="16"/>
      <c r="J71" s="16"/>
      <c r="K71" s="232"/>
      <c r="L71" s="203"/>
      <c r="M71" s="17"/>
    </row>
    <row r="72" spans="1:13">
      <c r="A72" s="106"/>
      <c r="B72" s="27"/>
      <c r="C72" s="27"/>
      <c r="D72" s="27"/>
      <c r="E72" s="83">
        <f t="shared" si="5"/>
        <v>0</v>
      </c>
      <c r="F72" s="60"/>
      <c r="G72" s="16"/>
      <c r="H72" s="148"/>
      <c r="I72" s="16"/>
      <c r="J72" s="16"/>
      <c r="K72" s="232"/>
      <c r="L72" s="203"/>
      <c r="M72" s="17"/>
    </row>
    <row r="73" spans="1:13">
      <c r="A73" s="106"/>
      <c r="B73" s="27"/>
      <c r="C73" s="27"/>
      <c r="D73" s="27"/>
      <c r="E73" s="83">
        <f t="shared" si="5"/>
        <v>0</v>
      </c>
      <c r="F73" s="60"/>
      <c r="G73" s="16"/>
      <c r="H73" s="148"/>
      <c r="I73" s="16"/>
      <c r="J73" s="16"/>
      <c r="K73" s="232"/>
      <c r="L73" s="203"/>
      <c r="M73" s="17"/>
    </row>
    <row r="74" spans="1:13">
      <c r="A74" s="95" t="s">
        <v>1</v>
      </c>
      <c r="B74" s="30">
        <f>C74+D74</f>
        <v>0</v>
      </c>
      <c r="C74" s="30"/>
      <c r="D74" s="1"/>
      <c r="E74" s="47">
        <f t="shared" si="5"/>
        <v>13635045</v>
      </c>
      <c r="F74" s="151">
        <f>SUM(F75:F86)</f>
        <v>13521445</v>
      </c>
      <c r="G74" s="151">
        <f>SUM(G75:G86)</f>
        <v>113600</v>
      </c>
      <c r="H74" s="151">
        <f>SUM(H75:H86)</f>
        <v>0</v>
      </c>
      <c r="I74" s="151">
        <f>SUM(I75:I86)</f>
        <v>0</v>
      </c>
      <c r="J74" s="151">
        <f>SUM(J75:J86)</f>
        <v>0</v>
      </c>
      <c r="K74" s="230">
        <f>SUM(K75:K86)</f>
        <v>0</v>
      </c>
      <c r="L74" s="203"/>
    </row>
    <row r="75" spans="1:13" ht="141.75">
      <c r="A75" s="199" t="s">
        <v>76</v>
      </c>
      <c r="B75" s="32"/>
      <c r="C75" s="16"/>
      <c r="D75" s="7"/>
      <c r="E75" s="83">
        <f>F75+G75</f>
        <v>113600</v>
      </c>
      <c r="F75" s="16"/>
      <c r="G75" s="16">
        <v>113600</v>
      </c>
      <c r="H75" s="148"/>
      <c r="I75" s="148"/>
      <c r="J75" s="16"/>
      <c r="K75" s="232"/>
      <c r="L75" s="203" t="s">
        <v>65</v>
      </c>
      <c r="M75" s="24" t="s">
        <v>98</v>
      </c>
    </row>
    <row r="76" spans="1:13" ht="94.5">
      <c r="A76" s="100" t="s">
        <v>188</v>
      </c>
      <c r="B76" s="32"/>
      <c r="C76" s="16"/>
      <c r="D76" s="7"/>
      <c r="E76" s="83">
        <f t="shared" ref="E76:E85" si="6">F76+G76</f>
        <v>150000</v>
      </c>
      <c r="F76" s="16">
        <v>150000</v>
      </c>
      <c r="G76" s="16"/>
      <c r="H76" s="148"/>
      <c r="I76" s="148"/>
      <c r="J76" s="16"/>
      <c r="K76" s="232"/>
      <c r="L76" s="203" t="s">
        <v>155</v>
      </c>
      <c r="M76" s="24" t="s">
        <v>98</v>
      </c>
    </row>
    <row r="77" spans="1:13" ht="94.5">
      <c r="A77" s="100" t="s">
        <v>185</v>
      </c>
      <c r="B77" s="32"/>
      <c r="C77" s="16"/>
      <c r="D77" s="7"/>
      <c r="E77" s="83">
        <f t="shared" si="6"/>
        <v>726030</v>
      </c>
      <c r="F77" s="16">
        <v>726030</v>
      </c>
      <c r="G77" s="16"/>
      <c r="H77" s="148"/>
      <c r="I77" s="148"/>
      <c r="J77" s="16"/>
      <c r="K77" s="232"/>
      <c r="L77" s="208">
        <v>1140080460</v>
      </c>
      <c r="M77" s="24" t="s">
        <v>98</v>
      </c>
    </row>
    <row r="78" spans="1:13" ht="94.5">
      <c r="A78" s="100" t="s">
        <v>185</v>
      </c>
      <c r="B78" s="32"/>
      <c r="C78" s="16"/>
      <c r="D78" s="7"/>
      <c r="E78" s="83">
        <f t="shared" si="6"/>
        <v>3123172</v>
      </c>
      <c r="F78" s="272">
        <v>3123172</v>
      </c>
      <c r="G78" s="16"/>
      <c r="H78" s="148"/>
      <c r="I78" s="148"/>
      <c r="J78" s="16"/>
      <c r="K78" s="232"/>
      <c r="L78" s="281" t="s">
        <v>155</v>
      </c>
      <c r="M78" s="24" t="s">
        <v>98</v>
      </c>
    </row>
    <row r="79" spans="1:13" ht="94.5">
      <c r="A79" s="100" t="s">
        <v>186</v>
      </c>
      <c r="B79" s="32"/>
      <c r="C79" s="16"/>
      <c r="D79" s="7"/>
      <c r="E79" s="83">
        <f t="shared" si="6"/>
        <v>1700000</v>
      </c>
      <c r="F79" s="153">
        <v>1700000</v>
      </c>
      <c r="G79" s="16"/>
      <c r="H79" s="148"/>
      <c r="I79" s="148"/>
      <c r="J79" s="16"/>
      <c r="K79" s="232"/>
      <c r="L79" s="281" t="s">
        <v>154</v>
      </c>
      <c r="M79" s="24" t="s">
        <v>98</v>
      </c>
    </row>
    <row r="80" spans="1:13" ht="78.75">
      <c r="A80" s="100" t="s">
        <v>187</v>
      </c>
      <c r="B80" s="32"/>
      <c r="C80" s="16"/>
      <c r="D80" s="7"/>
      <c r="E80" s="83">
        <f>F80+G80</f>
        <v>300000</v>
      </c>
      <c r="F80" s="158">
        <v>300000</v>
      </c>
      <c r="G80" s="16"/>
      <c r="H80" s="148"/>
      <c r="I80" s="148"/>
      <c r="J80" s="16"/>
      <c r="K80" s="232"/>
      <c r="L80" s="281" t="s">
        <v>147</v>
      </c>
      <c r="M80" s="24" t="s">
        <v>98</v>
      </c>
    </row>
    <row r="81" spans="1:14" ht="78.75">
      <c r="A81" s="100" t="s">
        <v>187</v>
      </c>
      <c r="B81" s="32"/>
      <c r="C81" s="16"/>
      <c r="D81" s="7"/>
      <c r="E81" s="83">
        <f t="shared" si="6"/>
        <v>1798208</v>
      </c>
      <c r="F81" s="158">
        <v>1798208</v>
      </c>
      <c r="G81" s="16"/>
      <c r="H81" s="148"/>
      <c r="I81" s="148"/>
      <c r="J81" s="16"/>
      <c r="K81" s="232"/>
      <c r="L81" s="281" t="s">
        <v>147</v>
      </c>
      <c r="M81" s="24" t="s">
        <v>98</v>
      </c>
    </row>
    <row r="82" spans="1:14" ht="94.5">
      <c r="A82" s="100" t="s">
        <v>185</v>
      </c>
      <c r="B82" s="32"/>
      <c r="C82" s="16"/>
      <c r="D82" s="7"/>
      <c r="E82" s="83">
        <f t="shared" si="6"/>
        <v>349035</v>
      </c>
      <c r="F82" s="158">
        <v>349035</v>
      </c>
      <c r="G82" s="16"/>
      <c r="H82" s="148"/>
      <c r="I82" s="148"/>
      <c r="J82" s="16"/>
      <c r="K82" s="232"/>
      <c r="L82" s="281" t="s">
        <v>146</v>
      </c>
      <c r="M82" s="24" t="s">
        <v>98</v>
      </c>
    </row>
    <row r="83" spans="1:14" ht="78.75">
      <c r="A83" s="100" t="s">
        <v>187</v>
      </c>
      <c r="B83" s="32"/>
      <c r="C83" s="16"/>
      <c r="D83" s="7"/>
      <c r="E83" s="83">
        <f>F83+G83</f>
        <v>180000</v>
      </c>
      <c r="F83" s="158">
        <v>180000</v>
      </c>
      <c r="G83" s="16"/>
      <c r="H83" s="148"/>
      <c r="I83" s="148"/>
      <c r="J83" s="16"/>
      <c r="K83" s="232"/>
      <c r="L83" s="281" t="s">
        <v>147</v>
      </c>
      <c r="M83" s="24" t="s">
        <v>98</v>
      </c>
    </row>
    <row r="84" spans="1:14" ht="78.75">
      <c r="A84" s="100" t="s">
        <v>187</v>
      </c>
      <c r="B84" s="32"/>
      <c r="C84" s="16"/>
      <c r="D84" s="7"/>
      <c r="E84" s="83">
        <f t="shared" si="6"/>
        <v>300000</v>
      </c>
      <c r="F84" s="158">
        <v>300000</v>
      </c>
      <c r="G84" s="16"/>
      <c r="H84" s="148"/>
      <c r="I84" s="148"/>
      <c r="J84" s="16"/>
      <c r="K84" s="232"/>
      <c r="L84" s="281" t="s">
        <v>147</v>
      </c>
      <c r="M84" s="24" t="s">
        <v>98</v>
      </c>
    </row>
    <row r="85" spans="1:14" ht="94.5">
      <c r="A85" s="100" t="s">
        <v>188</v>
      </c>
      <c r="B85" s="32"/>
      <c r="C85" s="16"/>
      <c r="D85" s="7"/>
      <c r="E85" s="83">
        <f t="shared" si="6"/>
        <v>120000</v>
      </c>
      <c r="F85" s="158">
        <v>120000</v>
      </c>
      <c r="G85" s="16"/>
      <c r="H85" s="148"/>
      <c r="I85" s="148"/>
      <c r="J85" s="16"/>
      <c r="K85" s="232"/>
      <c r="L85" s="281" t="s">
        <v>146</v>
      </c>
      <c r="M85" s="24" t="s">
        <v>98</v>
      </c>
    </row>
    <row r="86" spans="1:14" ht="78.75">
      <c r="A86" s="100" t="s">
        <v>187</v>
      </c>
      <c r="B86" s="32"/>
      <c r="C86" s="16"/>
      <c r="D86" s="7"/>
      <c r="E86" s="83">
        <v>300000</v>
      </c>
      <c r="F86" s="16">
        <v>4775000</v>
      </c>
      <c r="G86" s="16"/>
      <c r="H86" s="148"/>
      <c r="I86" s="148"/>
      <c r="J86" s="16"/>
      <c r="K86" s="232"/>
      <c r="L86" s="208" t="s">
        <v>147</v>
      </c>
      <c r="M86" s="24" t="s">
        <v>98</v>
      </c>
    </row>
    <row r="87" spans="1:14" s="12" customFormat="1">
      <c r="A87" s="109" t="s">
        <v>52</v>
      </c>
      <c r="B87" s="30">
        <f>C87+D87</f>
        <v>0</v>
      </c>
      <c r="C87" s="30"/>
      <c r="D87" s="30"/>
      <c r="E87" s="47">
        <f>F87+G87+H87+I87</f>
        <v>-12340202</v>
      </c>
      <c r="F87" s="151">
        <f>SUM(F88:F113)</f>
        <v>-12343989</v>
      </c>
      <c r="G87" s="151">
        <f>SUM(G88:G113)</f>
        <v>3787</v>
      </c>
      <c r="H87" s="151">
        <f>SUM(H88:H89)</f>
        <v>0</v>
      </c>
      <c r="I87" s="151">
        <f>SUM(I88:I106)</f>
        <v>0</v>
      </c>
      <c r="J87" s="151">
        <f>SUM(J88:J113)</f>
        <v>0</v>
      </c>
      <c r="K87" s="230">
        <f>SUM(K88:K113)</f>
        <v>0</v>
      </c>
      <c r="L87" s="203"/>
      <c r="M87" s="17"/>
      <c r="N87" s="17"/>
    </row>
    <row r="88" spans="1:14" ht="94.5">
      <c r="A88" s="135" t="s">
        <v>83</v>
      </c>
      <c r="B88" s="90"/>
      <c r="C88" s="42"/>
      <c r="D88" s="15"/>
      <c r="E88" s="83">
        <f>F88+G88+H88+I88</f>
        <v>3787</v>
      </c>
      <c r="F88" s="46"/>
      <c r="G88" s="42">
        <v>3787</v>
      </c>
      <c r="H88" s="16"/>
      <c r="I88" s="16"/>
      <c r="J88" s="16"/>
      <c r="K88" s="16"/>
      <c r="L88" s="281" t="s">
        <v>82</v>
      </c>
      <c r="M88" s="17" t="s">
        <v>98</v>
      </c>
    </row>
    <row r="89" spans="1:14" ht="173.25">
      <c r="A89" s="101" t="s">
        <v>167</v>
      </c>
      <c r="B89" s="32"/>
      <c r="C89" s="42"/>
      <c r="D89" s="15"/>
      <c r="E89" s="83">
        <f>F89+G89+H89+I89</f>
        <v>20000000</v>
      </c>
      <c r="F89" s="147">
        <v>20000000</v>
      </c>
      <c r="G89" s="42"/>
      <c r="H89" s="16"/>
      <c r="I89" s="16"/>
      <c r="J89" s="16"/>
      <c r="K89" s="16"/>
      <c r="L89" s="308" t="s">
        <v>199</v>
      </c>
      <c r="M89" s="17" t="s">
        <v>98</v>
      </c>
    </row>
    <row r="90" spans="1:14" ht="78.75">
      <c r="A90" s="101" t="s">
        <v>122</v>
      </c>
      <c r="B90" s="32"/>
      <c r="C90" s="42"/>
      <c r="D90" s="15"/>
      <c r="E90" s="83">
        <f>F90+G90+H90+I90</f>
        <v>401200</v>
      </c>
      <c r="F90" s="46">
        <v>401200</v>
      </c>
      <c r="G90" s="42"/>
      <c r="H90" s="16"/>
      <c r="I90" s="16"/>
      <c r="J90" s="16"/>
      <c r="K90" s="16"/>
      <c r="L90" s="301" t="s">
        <v>160</v>
      </c>
      <c r="M90" s="17" t="s">
        <v>98</v>
      </c>
    </row>
    <row r="91" spans="1:14" ht="110.25">
      <c r="A91" s="96" t="s">
        <v>123</v>
      </c>
      <c r="B91" s="32"/>
      <c r="C91" s="42"/>
      <c r="D91" s="42"/>
      <c r="E91" s="83">
        <f>F91+G91+H91+I91</f>
        <v>-4717697</v>
      </c>
      <c r="F91" s="42">
        <v>-4717697</v>
      </c>
      <c r="G91" s="42"/>
      <c r="H91" s="16"/>
      <c r="I91" s="16"/>
      <c r="J91" s="16"/>
      <c r="K91" s="16"/>
      <c r="L91" s="301" t="s">
        <v>156</v>
      </c>
      <c r="M91" s="17" t="s">
        <v>98</v>
      </c>
    </row>
    <row r="92" spans="1:14" ht="252">
      <c r="A92" s="96" t="s">
        <v>124</v>
      </c>
      <c r="B92" s="32"/>
      <c r="C92" s="42"/>
      <c r="D92" s="42"/>
      <c r="E92" s="83">
        <f t="shared" ref="E92:E100" si="7">F92+G92+H92+I92</f>
        <v>3193000</v>
      </c>
      <c r="F92" s="16">
        <v>3193000</v>
      </c>
      <c r="G92" s="42"/>
      <c r="H92" s="16"/>
      <c r="I92" s="16"/>
      <c r="J92" s="16"/>
      <c r="K92" s="16"/>
      <c r="L92" s="302" t="s">
        <v>157</v>
      </c>
      <c r="M92" s="17" t="s">
        <v>98</v>
      </c>
    </row>
    <row r="93" spans="1:14" ht="78.75">
      <c r="A93" s="96" t="s">
        <v>125</v>
      </c>
      <c r="B93" s="32"/>
      <c r="C93" s="42"/>
      <c r="D93" s="42"/>
      <c r="E93" s="83">
        <f t="shared" si="7"/>
        <v>-31412715</v>
      </c>
      <c r="F93" s="16">
        <v>-31412715</v>
      </c>
      <c r="G93" s="42"/>
      <c r="H93" s="16"/>
      <c r="I93" s="16"/>
      <c r="J93" s="16"/>
      <c r="K93" s="232"/>
      <c r="L93" s="205" t="s">
        <v>158</v>
      </c>
      <c r="M93" s="17" t="s">
        <v>98</v>
      </c>
    </row>
    <row r="94" spans="1:14" ht="78.75">
      <c r="A94" s="96" t="s">
        <v>125</v>
      </c>
      <c r="B94" s="32"/>
      <c r="C94" s="42"/>
      <c r="D94" s="42"/>
      <c r="E94" s="83">
        <f t="shared" si="7"/>
        <v>-1307777</v>
      </c>
      <c r="F94" s="16">
        <v>-1307777</v>
      </c>
      <c r="G94" s="42"/>
      <c r="H94" s="16"/>
      <c r="I94" s="16"/>
      <c r="J94" s="16"/>
      <c r="K94" s="232"/>
      <c r="L94" s="205" t="s">
        <v>158</v>
      </c>
      <c r="M94" s="17" t="s">
        <v>98</v>
      </c>
    </row>
    <row r="95" spans="1:14" ht="110.25">
      <c r="A95" s="96" t="s">
        <v>126</v>
      </c>
      <c r="B95" s="32"/>
      <c r="C95" s="42"/>
      <c r="D95" s="42"/>
      <c r="E95" s="83">
        <f t="shared" si="7"/>
        <v>1500000</v>
      </c>
      <c r="F95" s="16">
        <v>1500000</v>
      </c>
      <c r="G95" s="42"/>
      <c r="H95" s="16"/>
      <c r="I95" s="16"/>
      <c r="J95" s="16"/>
      <c r="K95" s="232"/>
      <c r="L95" s="205" t="s">
        <v>159</v>
      </c>
      <c r="M95" s="17" t="s">
        <v>98</v>
      </c>
    </row>
    <row r="96" spans="1:14" hidden="1">
      <c r="A96" s="96"/>
      <c r="B96" s="32"/>
      <c r="C96" s="42"/>
      <c r="D96" s="42"/>
      <c r="E96" s="83">
        <f t="shared" si="7"/>
        <v>0</v>
      </c>
      <c r="F96" s="16"/>
      <c r="G96" s="42"/>
      <c r="H96" s="16"/>
      <c r="I96" s="16"/>
      <c r="J96" s="16"/>
      <c r="K96" s="232"/>
      <c r="L96" s="205"/>
      <c r="M96" s="24"/>
    </row>
    <row r="97" spans="1:13" hidden="1">
      <c r="A97" s="117"/>
      <c r="B97" s="32"/>
      <c r="C97" s="42"/>
      <c r="D97" s="42"/>
      <c r="E97" s="83">
        <f t="shared" si="7"/>
        <v>0</v>
      </c>
      <c r="F97" s="16"/>
      <c r="G97" s="42"/>
      <c r="H97" s="16"/>
      <c r="I97" s="16"/>
      <c r="J97" s="16"/>
      <c r="K97" s="232"/>
      <c r="L97" s="205"/>
      <c r="M97" s="24"/>
    </row>
    <row r="98" spans="1:13" hidden="1">
      <c r="A98" s="117"/>
      <c r="B98" s="32"/>
      <c r="C98" s="42"/>
      <c r="D98" s="42"/>
      <c r="E98" s="83">
        <f t="shared" si="7"/>
        <v>0</v>
      </c>
      <c r="F98" s="16"/>
      <c r="G98" s="42"/>
      <c r="H98" s="16"/>
      <c r="I98" s="16"/>
      <c r="J98" s="16"/>
      <c r="K98" s="232"/>
      <c r="L98" s="205"/>
      <c r="M98" s="24"/>
    </row>
    <row r="99" spans="1:13" hidden="1">
      <c r="A99" s="100"/>
      <c r="B99" s="32"/>
      <c r="C99" s="42"/>
      <c r="D99" s="42"/>
      <c r="E99" s="83">
        <f t="shared" si="7"/>
        <v>0</v>
      </c>
      <c r="F99" s="16"/>
      <c r="G99" s="42"/>
      <c r="H99" s="16"/>
      <c r="I99" s="16"/>
      <c r="J99" s="16"/>
      <c r="K99" s="232"/>
      <c r="L99" s="205"/>
      <c r="M99" s="24"/>
    </row>
    <row r="100" spans="1:13" ht="16.5" hidden="1">
      <c r="A100" s="111"/>
      <c r="B100" s="32"/>
      <c r="C100" s="42"/>
      <c r="D100" s="42"/>
      <c r="E100" s="83">
        <f t="shared" si="7"/>
        <v>0</v>
      </c>
      <c r="F100" s="53"/>
      <c r="G100" s="42"/>
      <c r="H100" s="16"/>
      <c r="I100" s="16"/>
      <c r="J100" s="16"/>
      <c r="K100" s="232"/>
      <c r="L100" s="205"/>
      <c r="M100" s="24"/>
    </row>
    <row r="101" spans="1:13" ht="16.5" hidden="1">
      <c r="A101" s="111"/>
      <c r="B101" s="32"/>
      <c r="C101" s="42"/>
      <c r="D101" s="42"/>
      <c r="E101" s="83">
        <f>F101+G101+H101+I101</f>
        <v>0</v>
      </c>
      <c r="F101" s="54"/>
      <c r="G101" s="42"/>
      <c r="H101" s="16"/>
      <c r="I101" s="16"/>
      <c r="J101" s="16"/>
      <c r="K101" s="232"/>
      <c r="L101" s="205"/>
      <c r="M101" s="24"/>
    </row>
    <row r="102" spans="1:13" ht="16.5" hidden="1">
      <c r="A102" s="111"/>
      <c r="B102" s="32"/>
      <c r="C102" s="42"/>
      <c r="D102" s="42"/>
      <c r="E102" s="83">
        <f>F102+G102+H102+I102</f>
        <v>0</v>
      </c>
      <c r="F102" s="53"/>
      <c r="G102" s="42"/>
      <c r="H102" s="16"/>
      <c r="I102" s="16"/>
      <c r="J102" s="16"/>
      <c r="K102" s="232"/>
      <c r="L102" s="205"/>
      <c r="M102" s="24"/>
    </row>
    <row r="103" spans="1:13" ht="16.5" hidden="1">
      <c r="A103" s="111"/>
      <c r="B103" s="32"/>
      <c r="C103" s="42"/>
      <c r="D103" s="42"/>
      <c r="E103" s="83">
        <f>F103+G103+H103+I103</f>
        <v>0</v>
      </c>
      <c r="F103" s="54"/>
      <c r="G103" s="42"/>
      <c r="H103" s="16"/>
      <c r="I103" s="16"/>
      <c r="J103" s="16"/>
      <c r="K103" s="232"/>
      <c r="L103" s="205"/>
      <c r="M103" s="45"/>
    </row>
    <row r="104" spans="1:13" ht="16.5" hidden="1">
      <c r="A104" s="110"/>
      <c r="B104" s="32"/>
      <c r="C104" s="42"/>
      <c r="D104" s="42"/>
      <c r="E104" s="83">
        <f t="shared" ref="E104:E113" si="8">F104+G104+H104+I104</f>
        <v>0</v>
      </c>
      <c r="F104" s="54"/>
      <c r="G104" s="42"/>
      <c r="H104" s="16"/>
      <c r="I104" s="16"/>
      <c r="J104" s="16"/>
      <c r="K104" s="232"/>
      <c r="L104" s="205"/>
      <c r="M104" s="45"/>
    </row>
    <row r="105" spans="1:13" hidden="1">
      <c r="A105" s="112"/>
      <c r="B105" s="32"/>
      <c r="C105" s="42"/>
      <c r="D105" s="42"/>
      <c r="E105" s="83">
        <f t="shared" si="8"/>
        <v>0</v>
      </c>
      <c r="F105" s="54"/>
      <c r="G105" s="42"/>
      <c r="H105" s="16"/>
      <c r="I105" s="16"/>
      <c r="J105" s="16"/>
      <c r="K105" s="232"/>
      <c r="L105" s="205"/>
      <c r="M105" s="45"/>
    </row>
    <row r="106" spans="1:13" hidden="1">
      <c r="A106" s="99"/>
      <c r="B106" s="32"/>
      <c r="C106" s="42"/>
      <c r="D106" s="42"/>
      <c r="E106" s="83">
        <f t="shared" si="8"/>
        <v>0</v>
      </c>
      <c r="F106" s="54"/>
      <c r="G106" s="42"/>
      <c r="H106" s="16"/>
      <c r="I106" s="16"/>
      <c r="J106" s="16"/>
      <c r="K106" s="232"/>
      <c r="L106" s="205"/>
      <c r="M106" s="45"/>
    </row>
    <row r="107" spans="1:13" hidden="1">
      <c r="A107" s="99"/>
      <c r="B107" s="32"/>
      <c r="C107" s="42"/>
      <c r="D107" s="42"/>
      <c r="E107" s="83">
        <f t="shared" si="8"/>
        <v>0</v>
      </c>
      <c r="F107" s="54"/>
      <c r="G107" s="42"/>
      <c r="H107" s="16"/>
      <c r="I107" s="16"/>
      <c r="J107" s="16"/>
      <c r="K107" s="232"/>
      <c r="L107" s="205"/>
      <c r="M107" s="45"/>
    </row>
    <row r="108" spans="1:13" hidden="1">
      <c r="A108" s="99"/>
      <c r="B108" s="32"/>
      <c r="C108" s="42"/>
      <c r="D108" s="42"/>
      <c r="E108" s="83">
        <f t="shared" si="8"/>
        <v>0</v>
      </c>
      <c r="F108" s="54"/>
      <c r="G108" s="42"/>
      <c r="H108" s="16"/>
      <c r="I108" s="16"/>
      <c r="J108" s="16"/>
      <c r="K108" s="232"/>
      <c r="L108" s="205"/>
      <c r="M108" s="45"/>
    </row>
    <row r="109" spans="1:13" hidden="1">
      <c r="A109" s="99"/>
      <c r="B109" s="32"/>
      <c r="C109" s="42"/>
      <c r="D109" s="42"/>
      <c r="E109" s="83">
        <f t="shared" si="8"/>
        <v>0</v>
      </c>
      <c r="F109" s="54"/>
      <c r="G109" s="42"/>
      <c r="H109" s="16"/>
      <c r="I109" s="16"/>
      <c r="J109" s="16"/>
      <c r="K109" s="232"/>
      <c r="L109" s="205"/>
      <c r="M109" s="45"/>
    </row>
    <row r="110" spans="1:13" hidden="1">
      <c r="A110" s="113"/>
      <c r="B110" s="32"/>
      <c r="C110" s="42"/>
      <c r="D110" s="42"/>
      <c r="E110" s="83">
        <f t="shared" si="8"/>
        <v>0</v>
      </c>
      <c r="F110" s="54"/>
      <c r="G110" s="42"/>
      <c r="H110" s="16"/>
      <c r="I110" s="16"/>
      <c r="J110" s="16"/>
      <c r="K110" s="232"/>
      <c r="L110" s="205"/>
      <c r="M110" s="45"/>
    </row>
    <row r="111" spans="1:13" hidden="1">
      <c r="A111" s="113"/>
      <c r="B111" s="32"/>
      <c r="C111" s="42"/>
      <c r="D111" s="42"/>
      <c r="E111" s="83">
        <f t="shared" si="8"/>
        <v>0</v>
      </c>
      <c r="F111" s="52"/>
      <c r="G111" s="42"/>
      <c r="H111" s="16"/>
      <c r="I111" s="16"/>
      <c r="J111" s="16"/>
      <c r="K111" s="232"/>
      <c r="L111" s="205"/>
      <c r="M111" s="45"/>
    </row>
    <row r="112" spans="1:13" hidden="1">
      <c r="A112" s="99"/>
      <c r="B112" s="32"/>
      <c r="C112" s="42"/>
      <c r="D112" s="42"/>
      <c r="E112" s="83">
        <f t="shared" si="8"/>
        <v>0</v>
      </c>
      <c r="F112" s="52"/>
      <c r="G112" s="42"/>
      <c r="H112" s="16"/>
      <c r="I112" s="16"/>
      <c r="J112" s="16"/>
      <c r="K112" s="232"/>
      <c r="L112" s="205"/>
      <c r="M112" s="45"/>
    </row>
    <row r="113" spans="1:14" hidden="1">
      <c r="A113" s="104"/>
      <c r="B113" s="32"/>
      <c r="C113" s="42"/>
      <c r="D113" s="42"/>
      <c r="E113" s="83">
        <f t="shared" si="8"/>
        <v>0</v>
      </c>
      <c r="F113" s="52"/>
      <c r="G113" s="46"/>
      <c r="H113" s="16"/>
      <c r="I113" s="16"/>
      <c r="J113" s="16"/>
      <c r="K113" s="272"/>
      <c r="L113" s="296"/>
      <c r="M113" s="45"/>
    </row>
    <row r="114" spans="1:14">
      <c r="A114" s="95" t="s">
        <v>8</v>
      </c>
      <c r="B114" s="30">
        <f>C114+D114</f>
        <v>0</v>
      </c>
      <c r="C114" s="30"/>
      <c r="D114" s="30"/>
      <c r="E114" s="1">
        <f>F114+G114+H114+I114</f>
        <v>6570530</v>
      </c>
      <c r="F114" s="151">
        <f>SUM(F115:F125)</f>
        <v>6481530</v>
      </c>
      <c r="G114" s="151">
        <f>SUM(G115:G124)</f>
        <v>89000</v>
      </c>
      <c r="H114" s="151">
        <f>SUM(H115:H123)</f>
        <v>0</v>
      </c>
      <c r="I114" s="151">
        <f>SUM(I115:I123)</f>
        <v>0</v>
      </c>
      <c r="J114" s="151">
        <f>SUM(J115:J123)</f>
        <v>0</v>
      </c>
      <c r="K114" s="295">
        <f>SUM(K115:K123)</f>
        <v>0</v>
      </c>
      <c r="L114" s="281"/>
    </row>
    <row r="115" spans="1:14" ht="118.5" customHeight="1">
      <c r="A115" s="114" t="s">
        <v>108</v>
      </c>
      <c r="B115" s="27"/>
      <c r="C115" s="15"/>
      <c r="D115" s="7"/>
      <c r="E115" s="83">
        <f t="shared" ref="E115:E123" si="9">F115+G115</f>
        <v>89000</v>
      </c>
      <c r="F115" s="86"/>
      <c r="G115" s="16">
        <v>89000</v>
      </c>
      <c r="H115" s="16"/>
      <c r="I115" s="16"/>
      <c r="J115" s="16"/>
      <c r="K115" s="272"/>
      <c r="L115" s="155" t="s">
        <v>109</v>
      </c>
      <c r="M115" s="45" t="s">
        <v>98</v>
      </c>
    </row>
    <row r="116" spans="1:14" ht="41.25" customHeight="1">
      <c r="A116" s="114" t="s">
        <v>127</v>
      </c>
      <c r="B116" s="27"/>
      <c r="C116" s="15"/>
      <c r="D116" s="7"/>
      <c r="E116" s="83">
        <f t="shared" si="9"/>
        <v>671000</v>
      </c>
      <c r="F116" s="42">
        <v>671000</v>
      </c>
      <c r="G116" s="16"/>
      <c r="H116" s="16"/>
      <c r="I116" s="16"/>
      <c r="J116" s="16"/>
      <c r="K116" s="272"/>
      <c r="L116" s="302" t="s">
        <v>163</v>
      </c>
      <c r="M116" s="45" t="s">
        <v>98</v>
      </c>
    </row>
    <row r="117" spans="1:14" ht="40.5" customHeight="1">
      <c r="A117" s="114" t="s">
        <v>128</v>
      </c>
      <c r="B117" s="27"/>
      <c r="C117" s="15"/>
      <c r="D117" s="7"/>
      <c r="E117" s="83">
        <f t="shared" si="9"/>
        <v>3550000</v>
      </c>
      <c r="F117" s="42">
        <v>3550000</v>
      </c>
      <c r="G117" s="16"/>
      <c r="H117" s="16"/>
      <c r="I117" s="16"/>
      <c r="J117" s="16"/>
      <c r="K117" s="232"/>
      <c r="L117" s="300" t="s">
        <v>164</v>
      </c>
      <c r="M117" s="45" t="s">
        <v>98</v>
      </c>
    </row>
    <row r="118" spans="1:14" ht="39" customHeight="1">
      <c r="A118" s="287" t="s">
        <v>129</v>
      </c>
      <c r="B118" s="27"/>
      <c r="C118" s="15"/>
      <c r="D118" s="7"/>
      <c r="E118" s="83">
        <f t="shared" si="9"/>
        <v>1500000</v>
      </c>
      <c r="F118" s="42">
        <v>1500000</v>
      </c>
      <c r="G118" s="16"/>
      <c r="H118" s="16"/>
      <c r="I118" s="16"/>
      <c r="J118" s="16"/>
      <c r="K118" s="232"/>
      <c r="L118" s="205" t="s">
        <v>165</v>
      </c>
      <c r="M118" s="45" t="s">
        <v>98</v>
      </c>
    </row>
    <row r="119" spans="1:14" ht="94.5">
      <c r="A119" s="100" t="s">
        <v>190</v>
      </c>
      <c r="B119" s="27"/>
      <c r="C119" s="15"/>
      <c r="D119" s="7"/>
      <c r="E119" s="83">
        <f t="shared" si="9"/>
        <v>193878</v>
      </c>
      <c r="F119" s="42">
        <v>193878</v>
      </c>
      <c r="G119" s="16"/>
      <c r="H119" s="16"/>
      <c r="I119" s="16"/>
      <c r="J119" s="16"/>
      <c r="K119" s="232"/>
      <c r="L119" s="205" t="s">
        <v>189</v>
      </c>
      <c r="M119" s="45" t="s">
        <v>98</v>
      </c>
    </row>
    <row r="120" spans="1:14" ht="31.5">
      <c r="A120" s="114" t="s">
        <v>197</v>
      </c>
      <c r="B120" s="27"/>
      <c r="C120" s="15"/>
      <c r="D120" s="7"/>
      <c r="E120" s="83">
        <f t="shared" si="9"/>
        <v>566652</v>
      </c>
      <c r="F120" s="42">
        <v>566652</v>
      </c>
      <c r="G120" s="16"/>
      <c r="H120" s="16"/>
      <c r="I120" s="16"/>
      <c r="J120" s="16"/>
      <c r="K120" s="232"/>
      <c r="L120" s="205" t="s">
        <v>198</v>
      </c>
      <c r="M120" s="45"/>
    </row>
    <row r="121" spans="1:14">
      <c r="A121" s="114"/>
      <c r="B121" s="27"/>
      <c r="C121" s="15"/>
      <c r="D121" s="7"/>
      <c r="E121" s="83">
        <f t="shared" si="9"/>
        <v>0</v>
      </c>
      <c r="F121" s="42"/>
      <c r="G121" s="16"/>
      <c r="H121" s="16"/>
      <c r="I121" s="16"/>
      <c r="J121" s="16"/>
      <c r="K121" s="232"/>
      <c r="L121" s="205"/>
      <c r="M121" s="45"/>
    </row>
    <row r="122" spans="1:14">
      <c r="A122" s="238"/>
      <c r="B122" s="27"/>
      <c r="C122" s="15"/>
      <c r="D122" s="7"/>
      <c r="E122" s="83">
        <f t="shared" si="9"/>
        <v>0</v>
      </c>
      <c r="F122" s="42"/>
      <c r="G122" s="16"/>
      <c r="H122" s="16"/>
      <c r="I122" s="16"/>
      <c r="J122" s="16"/>
      <c r="K122" s="232"/>
      <c r="L122" s="205"/>
      <c r="M122" s="45"/>
    </row>
    <row r="123" spans="1:14">
      <c r="A123" s="114"/>
      <c r="B123" s="27"/>
      <c r="C123" s="15"/>
      <c r="D123" s="7"/>
      <c r="E123" s="83">
        <f t="shared" si="9"/>
        <v>0</v>
      </c>
      <c r="F123" s="42"/>
      <c r="G123" s="16"/>
      <c r="H123" s="16"/>
      <c r="I123" s="16"/>
      <c r="J123" s="16"/>
      <c r="K123" s="232"/>
      <c r="L123" s="205"/>
      <c r="M123" s="45"/>
    </row>
    <row r="124" spans="1:14">
      <c r="A124" s="114"/>
      <c r="B124" s="27"/>
      <c r="C124" s="15"/>
      <c r="D124" s="7"/>
      <c r="E124" s="83">
        <f>G124</f>
        <v>0</v>
      </c>
      <c r="F124" s="42"/>
      <c r="G124" s="16"/>
      <c r="H124" s="16"/>
      <c r="I124" s="16"/>
      <c r="J124" s="16"/>
      <c r="K124" s="232"/>
      <c r="L124" s="205"/>
      <c r="M124" s="45"/>
    </row>
    <row r="125" spans="1:14">
      <c r="A125" s="114"/>
      <c r="B125" s="71"/>
      <c r="C125" s="15"/>
      <c r="D125" s="7"/>
      <c r="E125" s="83">
        <f>F125</f>
        <v>0</v>
      </c>
      <c r="F125" s="42"/>
      <c r="G125" s="16"/>
      <c r="H125" s="16"/>
      <c r="I125" s="16"/>
      <c r="J125" s="16"/>
      <c r="K125" s="232"/>
      <c r="L125" s="205"/>
      <c r="M125" s="45"/>
    </row>
    <row r="126" spans="1:14" s="12" customFormat="1">
      <c r="A126" s="115" t="s">
        <v>34</v>
      </c>
      <c r="B126" s="30">
        <f>C126+D126</f>
        <v>0</v>
      </c>
      <c r="C126" s="30"/>
      <c r="D126" s="30"/>
      <c r="E126" s="278">
        <f>F126+G126+H126+I126</f>
        <v>0</v>
      </c>
      <c r="F126" s="279">
        <f t="shared" ref="F126:K126" si="10">SUM(F127:F127)</f>
        <v>0</v>
      </c>
      <c r="G126" s="151">
        <f>SUM(G127:G127)</f>
        <v>0</v>
      </c>
      <c r="H126" s="151">
        <f t="shared" si="10"/>
        <v>0</v>
      </c>
      <c r="I126" s="151">
        <f t="shared" si="10"/>
        <v>0</v>
      </c>
      <c r="J126" s="151">
        <f t="shared" si="10"/>
        <v>0</v>
      </c>
      <c r="K126" s="230">
        <f t="shared" si="10"/>
        <v>0</v>
      </c>
      <c r="L126" s="203"/>
      <c r="M126" s="17"/>
      <c r="N126" s="17"/>
    </row>
    <row r="127" spans="1:14" s="12" customFormat="1">
      <c r="A127" s="100"/>
      <c r="B127" s="32"/>
      <c r="C127" s="23"/>
      <c r="D127" s="32"/>
      <c r="E127" s="280">
        <f>F127+G127</f>
        <v>0</v>
      </c>
      <c r="F127" s="276"/>
      <c r="G127" s="16"/>
      <c r="H127" s="148"/>
      <c r="I127" s="148"/>
      <c r="J127" s="148"/>
      <c r="K127" s="233"/>
      <c r="L127" s="203"/>
      <c r="M127" s="283"/>
      <c r="N127" s="17"/>
    </row>
    <row r="128" spans="1:14" s="12" customFormat="1">
      <c r="A128" s="115" t="s">
        <v>36</v>
      </c>
      <c r="B128" s="30">
        <f>C128+D128</f>
        <v>0</v>
      </c>
      <c r="C128" s="30"/>
      <c r="D128" s="30"/>
      <c r="E128" s="1">
        <f>F128+G128+H128+I128</f>
        <v>0</v>
      </c>
      <c r="F128" s="151">
        <f>SUM(F129:F130)</f>
        <v>0</v>
      </c>
      <c r="G128" s="151">
        <f>SUM(G129:G129)</f>
        <v>0</v>
      </c>
      <c r="H128" s="151">
        <f>SUM(H129:H129)</f>
        <v>0</v>
      </c>
      <c r="I128" s="151">
        <f>SUM(I129:I129)</f>
        <v>0</v>
      </c>
      <c r="J128" s="151">
        <f>SUM(J129:J129)</f>
        <v>0</v>
      </c>
      <c r="K128" s="230">
        <f>SUM(K129:K129)</f>
        <v>0</v>
      </c>
      <c r="L128" s="203"/>
      <c r="M128" s="17"/>
      <c r="N128" s="17"/>
    </row>
    <row r="129" spans="1:14" s="12" customFormat="1">
      <c r="A129" s="100"/>
      <c r="B129" s="32"/>
      <c r="C129" s="15"/>
      <c r="D129" s="32"/>
      <c r="E129" s="83">
        <f>F129+G129</f>
        <v>0</v>
      </c>
      <c r="F129" s="42"/>
      <c r="G129" s="16"/>
      <c r="H129" s="148"/>
      <c r="I129" s="148"/>
      <c r="J129" s="148"/>
      <c r="K129" s="233"/>
      <c r="L129" s="203"/>
      <c r="M129" s="282"/>
      <c r="N129" s="17"/>
    </row>
    <row r="130" spans="1:14" s="12" customFormat="1">
      <c r="A130" s="116"/>
      <c r="B130" s="32"/>
      <c r="C130" s="15"/>
      <c r="D130" s="32"/>
      <c r="E130" s="83">
        <f>F130+G130</f>
        <v>0</v>
      </c>
      <c r="F130" s="42"/>
      <c r="G130" s="16"/>
      <c r="H130" s="148"/>
      <c r="I130" s="148"/>
      <c r="J130" s="148"/>
      <c r="K130" s="233"/>
      <c r="L130" s="203"/>
      <c r="M130" s="17"/>
      <c r="N130" s="17"/>
    </row>
    <row r="131" spans="1:14">
      <c r="A131" s="95" t="s">
        <v>2</v>
      </c>
      <c r="B131" s="30">
        <f>C131+D131</f>
        <v>0</v>
      </c>
      <c r="C131" s="30"/>
      <c r="D131" s="30"/>
      <c r="E131" s="47">
        <f t="shared" ref="E131:E148" si="11">F131+G131+H131+I131</f>
        <v>7320322</v>
      </c>
      <c r="F131" s="151">
        <f>SUM(F132:F144)</f>
        <v>5319800</v>
      </c>
      <c r="G131" s="151">
        <f>SUM(G132:G145)</f>
        <v>2000522</v>
      </c>
      <c r="H131" s="151">
        <f>SUM(H132:H145)</f>
        <v>0</v>
      </c>
      <c r="I131" s="151">
        <f>SUM(I134:I144)</f>
        <v>0</v>
      </c>
      <c r="J131" s="151">
        <f>SUM(J132:J144)</f>
        <v>0</v>
      </c>
      <c r="K131" s="230">
        <f>SUM(K132:K144)</f>
        <v>0</v>
      </c>
      <c r="L131" s="203"/>
      <c r="M131" s="17"/>
    </row>
    <row r="132" spans="1:14" s="12" customFormat="1" ht="94.5">
      <c r="A132" s="96" t="s">
        <v>177</v>
      </c>
      <c r="B132" s="11"/>
      <c r="C132" s="23"/>
      <c r="D132" s="7"/>
      <c r="E132" s="83">
        <f>F132+G132</f>
        <v>522</v>
      </c>
      <c r="F132" s="46"/>
      <c r="G132" s="16">
        <v>522</v>
      </c>
      <c r="H132" s="16"/>
      <c r="I132" s="16"/>
      <c r="J132" s="16"/>
      <c r="K132" s="232"/>
      <c r="L132" s="203" t="s">
        <v>85</v>
      </c>
      <c r="M132" s="283" t="s">
        <v>98</v>
      </c>
      <c r="N132" s="17"/>
    </row>
    <row r="133" spans="1:14" ht="71.25" customHeight="1">
      <c r="A133" s="96" t="s">
        <v>176</v>
      </c>
      <c r="B133" s="32"/>
      <c r="C133" s="7"/>
      <c r="D133" s="7"/>
      <c r="E133" s="83">
        <f t="shared" si="11"/>
        <v>2000000</v>
      </c>
      <c r="F133" s="42"/>
      <c r="G133" s="16">
        <v>2000000</v>
      </c>
      <c r="H133" s="16"/>
      <c r="I133" s="16"/>
      <c r="J133" s="16"/>
      <c r="K133" s="232"/>
      <c r="L133" s="203" t="s">
        <v>100</v>
      </c>
      <c r="M133" s="283" t="s">
        <v>98</v>
      </c>
    </row>
    <row r="134" spans="1:14" ht="47.25">
      <c r="A134" s="117" t="s">
        <v>142</v>
      </c>
      <c r="B134" s="32"/>
      <c r="C134" s="7"/>
      <c r="D134" s="7"/>
      <c r="E134" s="83">
        <f t="shared" si="11"/>
        <v>500000</v>
      </c>
      <c r="F134" s="42">
        <v>500000</v>
      </c>
      <c r="G134" s="16"/>
      <c r="H134" s="16"/>
      <c r="I134" s="16"/>
      <c r="J134" s="16"/>
      <c r="K134" s="232"/>
      <c r="L134" s="203" t="s">
        <v>161</v>
      </c>
      <c r="M134" s="283" t="s">
        <v>98</v>
      </c>
    </row>
    <row r="135" spans="1:14" ht="33">
      <c r="A135" s="110" t="s">
        <v>141</v>
      </c>
      <c r="B135" s="32"/>
      <c r="C135" s="42"/>
      <c r="D135" s="42"/>
      <c r="E135" s="83">
        <f t="shared" si="11"/>
        <v>4000000</v>
      </c>
      <c r="F135" s="147">
        <f>2000000+2000000</f>
        <v>4000000</v>
      </c>
      <c r="G135" s="42"/>
      <c r="H135" s="16"/>
      <c r="I135" s="16"/>
      <c r="J135" s="16"/>
      <c r="K135" s="232"/>
      <c r="L135" s="203" t="s">
        <v>161</v>
      </c>
      <c r="M135" s="283" t="s">
        <v>98</v>
      </c>
    </row>
    <row r="136" spans="1:14" ht="31.5">
      <c r="A136" s="100" t="s">
        <v>140</v>
      </c>
      <c r="B136" s="32"/>
      <c r="C136" s="7"/>
      <c r="D136" s="7"/>
      <c r="E136" s="83">
        <f t="shared" si="11"/>
        <v>800000</v>
      </c>
      <c r="F136" s="277">
        <v>800000</v>
      </c>
      <c r="G136" s="16"/>
      <c r="H136" s="16"/>
      <c r="I136" s="16"/>
      <c r="J136" s="16"/>
      <c r="K136" s="232"/>
      <c r="L136" s="203" t="s">
        <v>161</v>
      </c>
      <c r="M136" s="283" t="s">
        <v>98</v>
      </c>
    </row>
    <row r="137" spans="1:14" ht="78.75">
      <c r="A137" s="117" t="s">
        <v>143</v>
      </c>
      <c r="B137" s="32"/>
      <c r="C137" s="7"/>
      <c r="D137" s="7"/>
      <c r="E137" s="83">
        <f t="shared" si="11"/>
        <v>19800</v>
      </c>
      <c r="F137" s="16">
        <v>19800</v>
      </c>
      <c r="G137" s="16"/>
      <c r="H137" s="16"/>
      <c r="I137" s="16"/>
      <c r="J137" s="16"/>
      <c r="K137" s="232"/>
      <c r="L137" s="203" t="s">
        <v>160</v>
      </c>
      <c r="M137" s="283" t="s">
        <v>98</v>
      </c>
    </row>
    <row r="138" spans="1:14" hidden="1">
      <c r="A138" s="117"/>
      <c r="B138" s="32"/>
      <c r="C138" s="7"/>
      <c r="D138" s="7"/>
      <c r="E138" s="83">
        <f t="shared" si="11"/>
        <v>0</v>
      </c>
      <c r="F138" s="16"/>
      <c r="G138" s="16"/>
      <c r="H138" s="16"/>
      <c r="I138" s="16"/>
      <c r="J138" s="16"/>
      <c r="K138" s="232"/>
      <c r="L138" s="203"/>
      <c r="M138" s="17"/>
    </row>
    <row r="139" spans="1:14" hidden="1">
      <c r="A139" s="117"/>
      <c r="B139" s="32"/>
      <c r="C139" s="7"/>
      <c r="D139" s="7"/>
      <c r="E139" s="83">
        <f t="shared" si="11"/>
        <v>0</v>
      </c>
      <c r="F139" s="16"/>
      <c r="G139" s="16"/>
      <c r="H139" s="16"/>
      <c r="I139" s="16"/>
      <c r="J139" s="16"/>
      <c r="K139" s="232"/>
      <c r="L139" s="203"/>
      <c r="M139" s="17"/>
    </row>
    <row r="140" spans="1:14" hidden="1">
      <c r="A140" s="117"/>
      <c r="B140" s="32"/>
      <c r="C140" s="7"/>
      <c r="D140" s="7"/>
      <c r="E140" s="83">
        <f t="shared" si="11"/>
        <v>0</v>
      </c>
      <c r="F140" s="16"/>
      <c r="G140" s="16"/>
      <c r="H140" s="16"/>
      <c r="I140" s="16"/>
      <c r="J140" s="16"/>
      <c r="K140" s="232"/>
      <c r="L140" s="203"/>
      <c r="M140" s="17"/>
    </row>
    <row r="141" spans="1:14" hidden="1">
      <c r="A141" s="117"/>
      <c r="B141" s="32"/>
      <c r="C141" s="7"/>
      <c r="D141" s="7"/>
      <c r="E141" s="83">
        <f t="shared" si="11"/>
        <v>0</v>
      </c>
      <c r="F141" s="16"/>
      <c r="G141" s="16"/>
      <c r="H141" s="16"/>
      <c r="I141" s="16"/>
      <c r="J141" s="16"/>
      <c r="K141" s="232"/>
      <c r="L141" s="203"/>
      <c r="M141" s="17"/>
    </row>
    <row r="142" spans="1:14" hidden="1">
      <c r="A142" s="117"/>
      <c r="B142" s="32"/>
      <c r="C142" s="7"/>
      <c r="D142" s="7"/>
      <c r="E142" s="83">
        <f t="shared" si="11"/>
        <v>0</v>
      </c>
      <c r="F142" s="16"/>
      <c r="G142" s="16"/>
      <c r="H142" s="16"/>
      <c r="I142" s="16"/>
      <c r="J142" s="16"/>
      <c r="K142" s="232"/>
      <c r="L142" s="203"/>
      <c r="M142" s="17"/>
    </row>
    <row r="143" spans="1:14" hidden="1">
      <c r="A143" s="117"/>
      <c r="B143" s="32"/>
      <c r="C143" s="7"/>
      <c r="D143" s="7"/>
      <c r="E143" s="83">
        <f t="shared" si="11"/>
        <v>0</v>
      </c>
      <c r="F143" s="16"/>
      <c r="G143" s="16"/>
      <c r="H143" s="16"/>
      <c r="I143" s="16"/>
      <c r="J143" s="16"/>
      <c r="K143" s="232"/>
      <c r="L143" s="203"/>
      <c r="M143" s="17"/>
    </row>
    <row r="144" spans="1:14" hidden="1">
      <c r="A144" s="117"/>
      <c r="B144" s="32"/>
      <c r="C144" s="7"/>
      <c r="D144" s="7"/>
      <c r="E144" s="83">
        <f t="shared" si="11"/>
        <v>0</v>
      </c>
      <c r="F144" s="16"/>
      <c r="G144" s="16"/>
      <c r="H144" s="16"/>
      <c r="I144" s="16"/>
      <c r="J144" s="16"/>
      <c r="K144" s="232"/>
      <c r="L144" s="203"/>
      <c r="M144" s="17"/>
    </row>
    <row r="145" spans="1:14" hidden="1">
      <c r="A145" s="117"/>
      <c r="B145" s="32"/>
      <c r="C145" s="7"/>
      <c r="D145" s="7"/>
      <c r="E145" s="83">
        <f t="shared" si="11"/>
        <v>0</v>
      </c>
      <c r="F145" s="16"/>
      <c r="G145" s="16"/>
      <c r="H145" s="16"/>
      <c r="I145" s="16"/>
      <c r="J145" s="16"/>
      <c r="K145" s="232"/>
      <c r="L145" s="203"/>
      <c r="M145" s="17"/>
    </row>
    <row r="146" spans="1:14" s="12" customFormat="1">
      <c r="A146" s="95" t="s">
        <v>3</v>
      </c>
      <c r="B146" s="30">
        <f>C146+D146</f>
        <v>0</v>
      </c>
      <c r="C146" s="30"/>
      <c r="D146" s="30"/>
      <c r="E146" s="47">
        <f t="shared" si="11"/>
        <v>3975116</v>
      </c>
      <c r="F146" s="151">
        <f t="shared" ref="F146:K146" si="12">SUM(F147:F150)</f>
        <v>3975000</v>
      </c>
      <c r="G146" s="151">
        <f>SUM(G147:G151)</f>
        <v>116</v>
      </c>
      <c r="H146" s="151">
        <f t="shared" si="12"/>
        <v>0</v>
      </c>
      <c r="I146" s="151">
        <f>SUM(I147:I152)</f>
        <v>0</v>
      </c>
      <c r="J146" s="151">
        <f t="shared" si="12"/>
        <v>0</v>
      </c>
      <c r="K146" s="230">
        <f t="shared" si="12"/>
        <v>0</v>
      </c>
      <c r="L146" s="203"/>
      <c r="M146" s="17"/>
      <c r="N146" s="17"/>
    </row>
    <row r="147" spans="1:14" s="12" customFormat="1" ht="94.5">
      <c r="A147" s="96" t="s">
        <v>177</v>
      </c>
      <c r="B147" s="11"/>
      <c r="C147" s="23"/>
      <c r="D147" s="7"/>
      <c r="E147" s="83">
        <f>F147+G147</f>
        <v>116</v>
      </c>
      <c r="F147" s="46"/>
      <c r="G147" s="16">
        <v>116</v>
      </c>
      <c r="H147" s="16"/>
      <c r="I147" s="16"/>
      <c r="J147" s="16"/>
      <c r="K147" s="232"/>
      <c r="L147" s="203" t="s">
        <v>85</v>
      </c>
      <c r="M147" s="283" t="s">
        <v>98</v>
      </c>
      <c r="N147" s="17"/>
    </row>
    <row r="148" spans="1:14" ht="252">
      <c r="A148" s="100" t="s">
        <v>192</v>
      </c>
      <c r="B148" s="32"/>
      <c r="C148" s="15"/>
      <c r="D148" s="23"/>
      <c r="E148" s="83">
        <f t="shared" si="11"/>
        <v>-800000</v>
      </c>
      <c r="F148" s="42">
        <v>-800000</v>
      </c>
      <c r="G148" s="46"/>
      <c r="H148" s="16"/>
      <c r="I148" s="16"/>
      <c r="J148" s="16"/>
      <c r="K148" s="232"/>
      <c r="L148" s="203" t="s">
        <v>157</v>
      </c>
      <c r="M148" s="283" t="s">
        <v>98</v>
      </c>
    </row>
    <row r="149" spans="1:14" ht="127.5" customHeight="1">
      <c r="A149" s="103" t="s">
        <v>184</v>
      </c>
      <c r="B149" s="32"/>
      <c r="C149" s="15"/>
      <c r="D149" s="23"/>
      <c r="E149" s="83">
        <f>F149+G149</f>
        <v>4775000</v>
      </c>
      <c r="F149" s="42">
        <v>4775000</v>
      </c>
      <c r="G149" s="46"/>
      <c r="H149" s="16"/>
      <c r="I149" s="16"/>
      <c r="J149" s="16"/>
      <c r="K149" s="232"/>
      <c r="L149" s="203" t="s">
        <v>183</v>
      </c>
      <c r="M149" s="17" t="s">
        <v>98</v>
      </c>
    </row>
    <row r="150" spans="1:14">
      <c r="A150" s="103"/>
      <c r="B150" s="11"/>
      <c r="C150" s="15"/>
      <c r="D150" s="23"/>
      <c r="E150" s="83">
        <f>F150+G150+I150</f>
        <v>0</v>
      </c>
      <c r="F150" s="42"/>
      <c r="G150" s="46"/>
      <c r="H150" s="16"/>
      <c r="I150" s="16"/>
      <c r="J150" s="16"/>
      <c r="K150" s="232"/>
      <c r="L150" s="203"/>
      <c r="M150" s="17"/>
    </row>
    <row r="151" spans="1:14">
      <c r="A151" s="117"/>
      <c r="B151" s="11"/>
      <c r="C151" s="15"/>
      <c r="D151" s="23"/>
      <c r="E151" s="83">
        <f>F151+G151+I151</f>
        <v>0</v>
      </c>
      <c r="F151" s="42"/>
      <c r="G151" s="46"/>
      <c r="H151" s="16"/>
      <c r="I151" s="16"/>
      <c r="J151" s="16"/>
      <c r="K151" s="232"/>
      <c r="L151" s="203"/>
      <c r="M151" s="17"/>
    </row>
    <row r="152" spans="1:14">
      <c r="A152" s="117"/>
      <c r="B152" s="11"/>
      <c r="C152" s="15"/>
      <c r="D152" s="23"/>
      <c r="E152" s="83"/>
      <c r="F152" s="42"/>
      <c r="G152" s="46"/>
      <c r="H152" s="16"/>
      <c r="I152" s="16"/>
      <c r="J152" s="16"/>
      <c r="K152" s="232"/>
      <c r="L152" s="203"/>
      <c r="M152" s="17"/>
    </row>
    <row r="153" spans="1:14" s="12" customFormat="1">
      <c r="A153" s="95" t="s">
        <v>4</v>
      </c>
      <c r="B153" s="30">
        <f>C153+D153</f>
        <v>0</v>
      </c>
      <c r="C153" s="30"/>
      <c r="D153" s="30"/>
      <c r="E153" s="47">
        <f>F153+G153+H153+I153</f>
        <v>450290</v>
      </c>
      <c r="F153" s="151">
        <f>SUM(F154:F158)</f>
        <v>450000</v>
      </c>
      <c r="G153" s="151">
        <f>SUM(G154:G160)</f>
        <v>290</v>
      </c>
      <c r="H153" s="151">
        <f t="shared" ref="H153:K153" si="13">SUM(H154:H158)</f>
        <v>0</v>
      </c>
      <c r="I153" s="151">
        <f>SUM(I154:I159)</f>
        <v>0</v>
      </c>
      <c r="J153" s="151">
        <f t="shared" si="13"/>
        <v>0</v>
      </c>
      <c r="K153" s="230">
        <f t="shared" si="13"/>
        <v>0</v>
      </c>
      <c r="L153" s="203"/>
      <c r="M153" s="17"/>
      <c r="N153" s="17"/>
    </row>
    <row r="154" spans="1:14" s="12" customFormat="1" ht="94.5">
      <c r="A154" s="96" t="s">
        <v>177</v>
      </c>
      <c r="B154" s="11"/>
      <c r="C154" s="23"/>
      <c r="D154" s="7"/>
      <c r="E154" s="83">
        <f>F154+G154</f>
        <v>290</v>
      </c>
      <c r="F154" s="46"/>
      <c r="G154" s="16">
        <v>290</v>
      </c>
      <c r="H154" s="16"/>
      <c r="I154" s="16"/>
      <c r="J154" s="16"/>
      <c r="K154" s="232"/>
      <c r="L154" s="203" t="s">
        <v>85</v>
      </c>
      <c r="M154" s="283" t="s">
        <v>98</v>
      </c>
      <c r="N154" s="17"/>
    </row>
    <row r="155" spans="1:14" s="12" customFormat="1" ht="31.5">
      <c r="A155" s="100" t="s">
        <v>166</v>
      </c>
      <c r="B155" s="32"/>
      <c r="C155" s="23"/>
      <c r="D155" s="7"/>
      <c r="E155" s="83">
        <f>F155</f>
        <v>450000</v>
      </c>
      <c r="F155" s="42">
        <v>450000</v>
      </c>
      <c r="G155" s="16"/>
      <c r="H155" s="16"/>
      <c r="I155" s="16"/>
      <c r="J155" s="153"/>
      <c r="K155" s="232"/>
      <c r="L155" s="203"/>
      <c r="M155" s="283" t="s">
        <v>98</v>
      </c>
      <c r="N155" s="17"/>
    </row>
    <row r="156" spans="1:14" s="12" customFormat="1">
      <c r="A156" s="118"/>
      <c r="B156" s="32"/>
      <c r="C156" s="23"/>
      <c r="D156" s="7"/>
      <c r="E156" s="83">
        <f>F156</f>
        <v>0</v>
      </c>
      <c r="G156" s="16"/>
      <c r="H156" s="16"/>
      <c r="I156" s="16"/>
      <c r="J156" s="153"/>
      <c r="K156" s="232"/>
      <c r="L156" s="205"/>
      <c r="M156" s="17"/>
      <c r="N156" s="17"/>
    </row>
    <row r="157" spans="1:14" s="12" customFormat="1">
      <c r="A157" s="118"/>
      <c r="B157" s="32"/>
      <c r="C157" s="23"/>
      <c r="D157" s="7"/>
      <c r="E157" s="83">
        <f>F157+G157</f>
        <v>0</v>
      </c>
      <c r="F157" s="42"/>
      <c r="G157" s="16"/>
      <c r="H157" s="16"/>
      <c r="I157" s="16"/>
      <c r="J157" s="153"/>
      <c r="K157" s="232"/>
      <c r="L157" s="205"/>
      <c r="M157" s="17"/>
      <c r="N157" s="17"/>
    </row>
    <row r="158" spans="1:14" s="12" customFormat="1">
      <c r="A158" s="103"/>
      <c r="B158" s="32"/>
      <c r="C158" s="23"/>
      <c r="D158" s="7"/>
      <c r="E158" s="83">
        <f>F158+G158+I158</f>
        <v>0</v>
      </c>
      <c r="F158" s="42"/>
      <c r="G158" s="16"/>
      <c r="H158" s="16"/>
      <c r="I158" s="16"/>
      <c r="J158" s="153"/>
      <c r="K158" s="232"/>
      <c r="L158" s="203"/>
      <c r="M158" s="17"/>
      <c r="N158" s="17"/>
    </row>
    <row r="159" spans="1:14" s="12" customFormat="1">
      <c r="A159" s="103"/>
      <c r="B159" s="32"/>
      <c r="C159" s="23"/>
      <c r="D159" s="7"/>
      <c r="E159" s="83">
        <f>F159+G159+I159</f>
        <v>0</v>
      </c>
      <c r="F159" s="42"/>
      <c r="G159" s="16"/>
      <c r="H159" s="16"/>
      <c r="I159" s="16"/>
      <c r="J159" s="153"/>
      <c r="K159" s="232"/>
      <c r="L159" s="203"/>
      <c r="M159" s="17"/>
      <c r="N159" s="17"/>
    </row>
    <row r="160" spans="1:14" s="12" customFormat="1">
      <c r="A160" s="117"/>
      <c r="B160" s="32"/>
      <c r="C160" s="23"/>
      <c r="D160" s="7"/>
      <c r="E160" s="83">
        <f>F160+G160+I160</f>
        <v>0</v>
      </c>
      <c r="F160" s="42"/>
      <c r="G160" s="16"/>
      <c r="H160" s="16"/>
      <c r="I160" s="16"/>
      <c r="J160" s="153"/>
      <c r="K160" s="232"/>
      <c r="L160" s="203"/>
      <c r="M160" s="17"/>
      <c r="N160" s="17"/>
    </row>
    <row r="161" spans="1:14" s="12" customFormat="1">
      <c r="A161" s="117"/>
      <c r="B161" s="32"/>
      <c r="C161" s="23"/>
      <c r="D161" s="7"/>
      <c r="E161" s="83"/>
      <c r="F161" s="42"/>
      <c r="G161" s="16"/>
      <c r="H161" s="16"/>
      <c r="I161" s="16"/>
      <c r="J161" s="153"/>
      <c r="K161" s="232"/>
      <c r="L161" s="203"/>
      <c r="M161" s="17"/>
      <c r="N161" s="17"/>
    </row>
    <row r="162" spans="1:14" s="12" customFormat="1">
      <c r="A162" s="95" t="s">
        <v>5</v>
      </c>
      <c r="B162" s="30">
        <f>C162+D162</f>
        <v>0</v>
      </c>
      <c r="C162" s="30"/>
      <c r="D162" s="30"/>
      <c r="E162" s="47">
        <f>F162+G162+H162+I162</f>
        <v>482433</v>
      </c>
      <c r="F162" s="151">
        <f>SUM(F163:F166)</f>
        <v>482346</v>
      </c>
      <c r="G162" s="151">
        <f>SUM(G163:G167)</f>
        <v>87</v>
      </c>
      <c r="H162" s="151">
        <f t="shared" ref="H162:K162" si="14">SUM(H163:H165)</f>
        <v>0</v>
      </c>
      <c r="I162" s="151">
        <f>SUM(I163:I166)</f>
        <v>0</v>
      </c>
      <c r="J162" s="151">
        <f t="shared" si="14"/>
        <v>0</v>
      </c>
      <c r="K162" s="230">
        <f t="shared" si="14"/>
        <v>0</v>
      </c>
      <c r="L162" s="203"/>
      <c r="M162" s="17"/>
      <c r="N162" s="17"/>
    </row>
    <row r="163" spans="1:14" s="12" customFormat="1" ht="94.5">
      <c r="A163" s="96" t="s">
        <v>178</v>
      </c>
      <c r="B163" s="27"/>
      <c r="C163" s="23"/>
      <c r="D163" s="44"/>
      <c r="E163" s="83">
        <f t="shared" ref="E163" si="15">F163+G163</f>
        <v>87</v>
      </c>
      <c r="F163" s="46"/>
      <c r="G163" s="16">
        <v>87</v>
      </c>
      <c r="H163" s="16"/>
      <c r="I163" s="16"/>
      <c r="J163" s="16"/>
      <c r="K163" s="232"/>
      <c r="L163" s="205" t="s">
        <v>85</v>
      </c>
      <c r="M163" s="283" t="s">
        <v>98</v>
      </c>
      <c r="N163" s="17"/>
    </row>
    <row r="164" spans="1:14" s="12" customFormat="1" ht="31.5">
      <c r="A164" s="119" t="s">
        <v>133</v>
      </c>
      <c r="B164" s="32"/>
      <c r="C164" s="23"/>
      <c r="D164" s="7"/>
      <c r="E164" s="83">
        <f>F164+G164</f>
        <v>482346</v>
      </c>
      <c r="F164" s="42">
        <v>482346</v>
      </c>
      <c r="G164" s="16"/>
      <c r="H164" s="16"/>
      <c r="I164" s="16"/>
      <c r="J164" s="16"/>
      <c r="K164" s="232"/>
      <c r="L164" s="203" t="s">
        <v>161</v>
      </c>
      <c r="M164" s="283" t="s">
        <v>98</v>
      </c>
      <c r="N164" s="17"/>
    </row>
    <row r="165" spans="1:14" s="12" customFormat="1">
      <c r="A165" s="101"/>
      <c r="B165" s="32"/>
      <c r="C165" s="23"/>
      <c r="D165" s="7"/>
      <c r="E165" s="83">
        <f>F165+G165</f>
        <v>0</v>
      </c>
      <c r="F165" s="46"/>
      <c r="G165" s="16"/>
      <c r="H165" s="16"/>
      <c r="I165" s="16"/>
      <c r="J165" s="16"/>
      <c r="K165" s="232"/>
      <c r="L165" s="203"/>
      <c r="M165" s="283"/>
      <c r="N165" s="17"/>
    </row>
    <row r="166" spans="1:14" s="12" customFormat="1">
      <c r="A166" s="100"/>
      <c r="B166" s="32"/>
      <c r="C166" s="23"/>
      <c r="D166" s="7"/>
      <c r="E166" s="83">
        <f>F166+G166+I166</f>
        <v>0</v>
      </c>
      <c r="F166" s="46"/>
      <c r="G166" s="16"/>
      <c r="H166" s="16"/>
      <c r="I166" s="16"/>
      <c r="J166" s="16"/>
      <c r="K166" s="232"/>
      <c r="L166" s="203"/>
      <c r="M166" s="283"/>
      <c r="N166" s="17"/>
    </row>
    <row r="167" spans="1:14" s="12" customFormat="1">
      <c r="A167" s="117"/>
      <c r="B167" s="32"/>
      <c r="C167" s="23"/>
      <c r="D167" s="7"/>
      <c r="E167" s="83">
        <f>F167+G167+I167</f>
        <v>0</v>
      </c>
      <c r="F167" s="46"/>
      <c r="G167" s="16"/>
      <c r="H167" s="16"/>
      <c r="I167" s="16"/>
      <c r="J167" s="16"/>
      <c r="K167" s="232"/>
      <c r="L167" s="203"/>
      <c r="M167" s="17"/>
      <c r="N167" s="17"/>
    </row>
    <row r="168" spans="1:14" s="12" customFormat="1">
      <c r="A168" s="95" t="s">
        <v>20</v>
      </c>
      <c r="B168" s="30">
        <f>C168+D168</f>
        <v>0</v>
      </c>
      <c r="C168" s="30"/>
      <c r="D168" s="30"/>
      <c r="E168" s="47">
        <f>F168+G168+H168+I168</f>
        <v>7977481</v>
      </c>
      <c r="F168" s="151">
        <f t="shared" ref="F168:K168" si="16">SUM(F169:F183)</f>
        <v>7976640</v>
      </c>
      <c r="G168" s="151">
        <f t="shared" si="16"/>
        <v>841</v>
      </c>
      <c r="H168" s="151">
        <f t="shared" si="16"/>
        <v>0</v>
      </c>
      <c r="I168" s="151">
        <f>SUM(I169:I186)</f>
        <v>0</v>
      </c>
      <c r="J168" s="151">
        <f t="shared" si="16"/>
        <v>0</v>
      </c>
      <c r="K168" s="230">
        <f t="shared" si="16"/>
        <v>0</v>
      </c>
      <c r="L168" s="203"/>
      <c r="M168" s="17"/>
      <c r="N168" s="17"/>
    </row>
    <row r="169" spans="1:14" s="12" customFormat="1" ht="94.5">
      <c r="A169" s="96" t="s">
        <v>177</v>
      </c>
      <c r="B169" s="27"/>
      <c r="C169" s="23"/>
      <c r="D169" s="44"/>
      <c r="E169" s="83">
        <f t="shared" ref="E169" si="17">F169+G169</f>
        <v>841</v>
      </c>
      <c r="F169" s="46"/>
      <c r="G169" s="16">
        <v>841</v>
      </c>
      <c r="H169" s="16"/>
      <c r="I169" s="16"/>
      <c r="J169" s="16"/>
      <c r="K169" s="232"/>
      <c r="L169" s="205" t="s">
        <v>85</v>
      </c>
      <c r="M169" s="283" t="s">
        <v>98</v>
      </c>
      <c r="N169" s="17"/>
    </row>
    <row r="170" spans="1:14" s="12" customFormat="1" ht="31.5">
      <c r="A170" s="100" t="s">
        <v>132</v>
      </c>
      <c r="B170" s="28"/>
      <c r="C170" s="28"/>
      <c r="D170" s="28"/>
      <c r="E170" s="83">
        <f t="shared" ref="E170:E182" si="18">F170+G170</f>
        <v>2482178</v>
      </c>
      <c r="F170" s="42">
        <v>2482178</v>
      </c>
      <c r="G170" s="148"/>
      <c r="H170" s="148"/>
      <c r="I170" s="148"/>
      <c r="J170" s="148"/>
      <c r="K170" s="233"/>
      <c r="L170" s="203" t="s">
        <v>161</v>
      </c>
      <c r="M170" s="283" t="s">
        <v>98</v>
      </c>
      <c r="N170" s="17"/>
    </row>
    <row r="171" spans="1:14" s="12" customFormat="1" ht="47.25">
      <c r="A171" s="117" t="s">
        <v>148</v>
      </c>
      <c r="B171" s="28"/>
      <c r="C171" s="28"/>
      <c r="D171" s="28"/>
      <c r="E171" s="83">
        <f t="shared" si="18"/>
        <v>2500000</v>
      </c>
      <c r="F171" s="16">
        <v>2500000</v>
      </c>
      <c r="G171" s="148"/>
      <c r="H171" s="148"/>
      <c r="I171" s="148"/>
      <c r="J171" s="148"/>
      <c r="K171" s="233"/>
      <c r="L171" s="203" t="s">
        <v>180</v>
      </c>
      <c r="M171" s="283" t="s">
        <v>98</v>
      </c>
      <c r="N171" s="17"/>
    </row>
    <row r="172" spans="1:14" s="12" customFormat="1" ht="47.25">
      <c r="A172" s="117" t="s">
        <v>134</v>
      </c>
      <c r="B172" s="28"/>
      <c r="C172" s="28"/>
      <c r="D172" s="28"/>
      <c r="E172" s="83">
        <f t="shared" si="18"/>
        <v>1000000</v>
      </c>
      <c r="F172" s="16">
        <v>1000000</v>
      </c>
      <c r="G172" s="148"/>
      <c r="H172" s="148"/>
      <c r="I172" s="148"/>
      <c r="J172" s="148"/>
      <c r="K172" s="233"/>
      <c r="L172" s="203" t="s">
        <v>161</v>
      </c>
      <c r="M172" s="283" t="s">
        <v>98</v>
      </c>
      <c r="N172" s="17"/>
    </row>
    <row r="173" spans="1:14" s="12" customFormat="1" ht="47.25">
      <c r="A173" s="117" t="s">
        <v>135</v>
      </c>
      <c r="B173" s="28"/>
      <c r="C173" s="28"/>
      <c r="D173" s="28"/>
      <c r="E173" s="83">
        <f t="shared" si="18"/>
        <v>296334</v>
      </c>
      <c r="F173" s="16">
        <v>296334</v>
      </c>
      <c r="G173" s="148"/>
      <c r="H173" s="148"/>
      <c r="I173" s="148"/>
      <c r="J173" s="148"/>
      <c r="K173" s="233"/>
      <c r="L173" s="203" t="s">
        <v>161</v>
      </c>
      <c r="M173" s="283" t="s">
        <v>98</v>
      </c>
      <c r="N173" s="17"/>
    </row>
    <row r="174" spans="1:14" s="12" customFormat="1" ht="47.25">
      <c r="A174" s="117" t="s">
        <v>136</v>
      </c>
      <c r="B174" s="28"/>
      <c r="C174" s="28"/>
      <c r="D174" s="28"/>
      <c r="E174" s="83">
        <f t="shared" si="18"/>
        <v>541612</v>
      </c>
      <c r="F174" s="16">
        <v>541612</v>
      </c>
      <c r="G174" s="148"/>
      <c r="H174" s="148"/>
      <c r="I174" s="148"/>
      <c r="J174" s="148"/>
      <c r="K174" s="233"/>
      <c r="L174" s="203" t="s">
        <v>161</v>
      </c>
      <c r="M174" s="283" t="s">
        <v>98</v>
      </c>
      <c r="N174" s="17"/>
    </row>
    <row r="175" spans="1:14" s="12" customFormat="1" ht="31.5">
      <c r="A175" s="117" t="s">
        <v>137</v>
      </c>
      <c r="B175" s="28"/>
      <c r="C175" s="28"/>
      <c r="D175" s="28"/>
      <c r="E175" s="83">
        <f t="shared" si="18"/>
        <v>300000</v>
      </c>
      <c r="F175" s="16">
        <v>300000</v>
      </c>
      <c r="G175" s="148"/>
      <c r="H175" s="148"/>
      <c r="I175" s="148"/>
      <c r="J175" s="148"/>
      <c r="K175" s="233"/>
      <c r="L175" s="203" t="s">
        <v>161</v>
      </c>
      <c r="M175" s="283" t="s">
        <v>98</v>
      </c>
      <c r="N175" s="17"/>
    </row>
    <row r="176" spans="1:14" s="12" customFormat="1" ht="78.75">
      <c r="A176" s="135" t="s">
        <v>138</v>
      </c>
      <c r="B176" s="28"/>
      <c r="C176" s="28"/>
      <c r="D176" s="28"/>
      <c r="E176" s="83">
        <f t="shared" si="18"/>
        <v>50000</v>
      </c>
      <c r="F176" s="16">
        <v>50000</v>
      </c>
      <c r="G176" s="148"/>
      <c r="H176" s="148"/>
      <c r="I176" s="148"/>
      <c r="J176" s="148"/>
      <c r="K176" s="233"/>
      <c r="L176" s="203" t="s">
        <v>160</v>
      </c>
      <c r="M176" s="283" t="s">
        <v>98</v>
      </c>
      <c r="N176" s="17"/>
    </row>
    <row r="177" spans="1:14" s="12" customFormat="1" ht="47.25">
      <c r="A177" s="103" t="s">
        <v>139</v>
      </c>
      <c r="B177" s="28"/>
      <c r="C177" s="28"/>
      <c r="D177" s="28"/>
      <c r="E177" s="83">
        <f t="shared" si="18"/>
        <v>806516</v>
      </c>
      <c r="F177" s="16">
        <v>806516</v>
      </c>
      <c r="G177" s="148"/>
      <c r="H177" s="148"/>
      <c r="I177" s="148"/>
      <c r="J177" s="148"/>
      <c r="K177" s="233"/>
      <c r="L177" s="203" t="s">
        <v>162</v>
      </c>
      <c r="M177" s="283" t="s">
        <v>98</v>
      </c>
      <c r="N177" s="17"/>
    </row>
    <row r="178" spans="1:14" s="12" customFormat="1">
      <c r="A178" s="103"/>
      <c r="B178" s="28"/>
      <c r="C178" s="28"/>
      <c r="D178" s="28"/>
      <c r="E178" s="83">
        <f t="shared" si="18"/>
        <v>0</v>
      </c>
      <c r="F178" s="154"/>
      <c r="G178" s="148"/>
      <c r="H178" s="148"/>
      <c r="I178" s="148"/>
      <c r="J178" s="148"/>
      <c r="K178" s="233"/>
      <c r="L178" s="203"/>
      <c r="M178" s="283"/>
      <c r="N178" s="17"/>
    </row>
    <row r="179" spans="1:14" s="12" customFormat="1">
      <c r="A179" s="103"/>
      <c r="B179" s="28"/>
      <c r="C179" s="28"/>
      <c r="D179" s="28"/>
      <c r="E179" s="83">
        <f t="shared" si="18"/>
        <v>0</v>
      </c>
      <c r="F179" s="16"/>
      <c r="G179" s="148"/>
      <c r="H179" s="148"/>
      <c r="I179" s="148"/>
      <c r="J179" s="148"/>
      <c r="K179" s="233"/>
      <c r="L179" s="203"/>
      <c r="M179" s="17"/>
      <c r="N179" s="17"/>
    </row>
    <row r="180" spans="1:14" s="12" customFormat="1">
      <c r="A180" s="103"/>
      <c r="B180" s="28"/>
      <c r="C180" s="28"/>
      <c r="D180" s="28"/>
      <c r="E180" s="83">
        <f t="shared" si="18"/>
        <v>0</v>
      </c>
      <c r="F180" s="16"/>
      <c r="G180" s="148"/>
      <c r="H180" s="148"/>
      <c r="I180" s="148"/>
      <c r="J180" s="148"/>
      <c r="K180" s="233"/>
      <c r="L180" s="203"/>
      <c r="M180" s="17"/>
      <c r="N180" s="17"/>
    </row>
    <row r="181" spans="1:14" s="12" customFormat="1">
      <c r="A181" s="120"/>
      <c r="B181" s="28"/>
      <c r="C181" s="28"/>
      <c r="D181" s="28"/>
      <c r="E181" s="83">
        <f t="shared" si="18"/>
        <v>0</v>
      </c>
      <c r="F181" s="154"/>
      <c r="G181" s="154"/>
      <c r="H181" s="148"/>
      <c r="I181" s="148"/>
      <c r="J181" s="148"/>
      <c r="K181" s="233"/>
      <c r="L181" s="203"/>
      <c r="M181" s="17"/>
      <c r="N181" s="17"/>
    </row>
    <row r="182" spans="1:14" s="12" customFormat="1">
      <c r="A182" s="121"/>
      <c r="B182" s="28"/>
      <c r="C182" s="28"/>
      <c r="D182" s="28"/>
      <c r="E182" s="83">
        <f t="shared" si="18"/>
        <v>0</v>
      </c>
      <c r="F182" s="60"/>
      <c r="G182" s="148"/>
      <c r="H182" s="148"/>
      <c r="I182" s="148"/>
      <c r="J182" s="148"/>
      <c r="K182" s="233"/>
      <c r="L182" s="203"/>
      <c r="M182" s="17"/>
      <c r="N182" s="17"/>
    </row>
    <row r="183" spans="1:14" s="12" customFormat="1" hidden="1">
      <c r="A183" s="103"/>
      <c r="B183" s="28"/>
      <c r="C183" s="28"/>
      <c r="D183" s="28"/>
      <c r="E183" s="83">
        <f>F183+G183+I183</f>
        <v>0</v>
      </c>
      <c r="F183" s="16"/>
      <c r="G183" s="148"/>
      <c r="H183" s="148"/>
      <c r="I183" s="16"/>
      <c r="J183" s="148"/>
      <c r="K183" s="233"/>
      <c r="L183" s="203"/>
      <c r="M183" s="17"/>
      <c r="N183" s="17"/>
    </row>
    <row r="184" spans="1:14" s="12" customFormat="1" hidden="1">
      <c r="A184" s="103"/>
      <c r="B184" s="28"/>
      <c r="C184" s="28"/>
      <c r="D184" s="28"/>
      <c r="E184" s="83">
        <f>F184+G184+I184</f>
        <v>0</v>
      </c>
      <c r="F184" s="16"/>
      <c r="G184" s="148"/>
      <c r="H184" s="148"/>
      <c r="I184" s="16"/>
      <c r="J184" s="148"/>
      <c r="K184" s="233"/>
      <c r="L184" s="203"/>
      <c r="M184" s="17"/>
      <c r="N184" s="17"/>
    </row>
    <row r="185" spans="1:14" s="49" customFormat="1" hidden="1">
      <c r="A185" s="103"/>
      <c r="B185" s="48"/>
      <c r="C185" s="48"/>
      <c r="D185" s="48"/>
      <c r="E185" s="83">
        <f>F185+G185+I185</f>
        <v>0</v>
      </c>
      <c r="F185" s="16"/>
      <c r="G185" s="148"/>
      <c r="H185" s="148"/>
      <c r="I185" s="16"/>
      <c r="J185" s="155"/>
      <c r="K185" s="239"/>
      <c r="L185" s="203"/>
      <c r="M185" s="17"/>
      <c r="N185" s="45"/>
    </row>
    <row r="186" spans="1:14" s="49" customFormat="1" hidden="1">
      <c r="A186" s="103"/>
      <c r="B186" s="48"/>
      <c r="C186" s="48"/>
      <c r="D186" s="48"/>
      <c r="E186" s="83"/>
      <c r="F186" s="16"/>
      <c r="G186" s="148"/>
      <c r="H186" s="148"/>
      <c r="I186" s="16"/>
      <c r="J186" s="155"/>
      <c r="K186" s="239"/>
      <c r="L186" s="203"/>
      <c r="M186" s="17"/>
      <c r="N186" s="45"/>
    </row>
    <row r="187" spans="1:14" s="12" customFormat="1">
      <c r="A187" s="95" t="s">
        <v>31</v>
      </c>
      <c r="B187" s="30">
        <f>C187+D187</f>
        <v>0</v>
      </c>
      <c r="C187" s="30"/>
      <c r="D187" s="30"/>
      <c r="E187" s="47">
        <f>F187+G187+H187+I187</f>
        <v>-963126</v>
      </c>
      <c r="F187" s="151">
        <f>SUM(F188:F193)</f>
        <v>-1438000</v>
      </c>
      <c r="G187" s="151">
        <f>SUM(G188:G194)</f>
        <v>474874</v>
      </c>
      <c r="H187" s="151">
        <f t="shared" ref="H187:K187" si="19">SUM(H188:H192)</f>
        <v>0</v>
      </c>
      <c r="I187" s="151">
        <f>SUM(I188:I193)</f>
        <v>0</v>
      </c>
      <c r="J187" s="151">
        <f t="shared" si="19"/>
        <v>0</v>
      </c>
      <c r="K187" s="230">
        <f t="shared" si="19"/>
        <v>0</v>
      </c>
      <c r="L187" s="203"/>
      <c r="M187" s="17"/>
      <c r="N187" s="17"/>
    </row>
    <row r="188" spans="1:14" s="12" customFormat="1" ht="94.5">
      <c r="A188" s="96" t="s">
        <v>177</v>
      </c>
      <c r="B188" s="27"/>
      <c r="C188" s="23"/>
      <c r="D188" s="44"/>
      <c r="E188" s="83">
        <f t="shared" ref="E188" si="20">F188+G188</f>
        <v>174</v>
      </c>
      <c r="F188" s="46"/>
      <c r="G188" s="16">
        <v>174</v>
      </c>
      <c r="H188" s="16"/>
      <c r="I188" s="16"/>
      <c r="J188" s="16"/>
      <c r="K188" s="232"/>
      <c r="L188" s="205" t="s">
        <v>85</v>
      </c>
      <c r="M188" s="283" t="s">
        <v>98</v>
      </c>
      <c r="N188" s="17"/>
    </row>
    <row r="189" spans="1:14" s="12" customFormat="1" ht="78.75">
      <c r="A189" s="117" t="s">
        <v>176</v>
      </c>
      <c r="B189" s="32"/>
      <c r="C189" s="26"/>
      <c r="D189" s="7"/>
      <c r="E189" s="83">
        <f t="shared" ref="E189:E192" si="21">F189+G189</f>
        <v>474700</v>
      </c>
      <c r="F189" s="156"/>
      <c r="G189" s="16">
        <v>474700</v>
      </c>
      <c r="H189" s="16"/>
      <c r="I189" s="16"/>
      <c r="J189" s="16"/>
      <c r="K189" s="232"/>
      <c r="L189" s="203" t="s">
        <v>100</v>
      </c>
      <c r="M189" s="283" t="s">
        <v>98</v>
      </c>
      <c r="N189" s="17"/>
    </row>
    <row r="190" spans="1:14" s="12" customFormat="1" ht="47.25">
      <c r="A190" s="122" t="s">
        <v>144</v>
      </c>
      <c r="B190" s="32"/>
      <c r="C190" s="26"/>
      <c r="D190" s="7"/>
      <c r="E190" s="83">
        <f t="shared" si="21"/>
        <v>-1458000</v>
      </c>
      <c r="F190" s="157">
        <v>-1458000</v>
      </c>
      <c r="G190" s="16"/>
      <c r="H190" s="16"/>
      <c r="I190" s="16"/>
      <c r="J190" s="16"/>
      <c r="K190" s="232"/>
      <c r="L190" s="203" t="s">
        <v>161</v>
      </c>
      <c r="M190" s="283" t="s">
        <v>98</v>
      </c>
      <c r="N190" s="17"/>
    </row>
    <row r="191" spans="1:14" s="12" customFormat="1" ht="47.25">
      <c r="A191" s="122" t="s">
        <v>145</v>
      </c>
      <c r="B191" s="32"/>
      <c r="C191" s="15"/>
      <c r="D191" s="7"/>
      <c r="E191" s="83">
        <f>F191+G191</f>
        <v>-806516</v>
      </c>
      <c r="F191" s="158">
        <v>-806516</v>
      </c>
      <c r="G191" s="16"/>
      <c r="H191" s="16"/>
      <c r="I191" s="16"/>
      <c r="J191" s="16"/>
      <c r="K191" s="232"/>
      <c r="L191" s="203" t="s">
        <v>162</v>
      </c>
      <c r="M191" s="283" t="s">
        <v>98</v>
      </c>
      <c r="N191" s="17"/>
    </row>
    <row r="192" spans="1:14" s="12" customFormat="1" ht="47.25">
      <c r="A192" s="122" t="s">
        <v>131</v>
      </c>
      <c r="B192" s="32"/>
      <c r="C192" s="15"/>
      <c r="D192" s="7"/>
      <c r="E192" s="83">
        <f t="shared" si="21"/>
        <v>806516</v>
      </c>
      <c r="F192" s="158">
        <v>806516</v>
      </c>
      <c r="G192" s="16"/>
      <c r="H192" s="16"/>
      <c r="I192" s="16"/>
      <c r="J192" s="16"/>
      <c r="K192" s="232"/>
      <c r="L192" s="203" t="s">
        <v>161</v>
      </c>
      <c r="M192" s="283" t="s">
        <v>98</v>
      </c>
      <c r="N192" s="17"/>
    </row>
    <row r="193" spans="1:15" s="12" customFormat="1" ht="78.75">
      <c r="A193" s="103" t="s">
        <v>138</v>
      </c>
      <c r="B193" s="32"/>
      <c r="C193" s="15"/>
      <c r="D193" s="7"/>
      <c r="E193" s="83">
        <f>F193+G193+I193</f>
        <v>20000</v>
      </c>
      <c r="F193" s="158">
        <v>20000</v>
      </c>
      <c r="G193" s="16"/>
      <c r="H193" s="16"/>
      <c r="I193" s="16"/>
      <c r="J193" s="16"/>
      <c r="K193" s="232"/>
      <c r="L193" s="203" t="s">
        <v>160</v>
      </c>
      <c r="M193" s="283" t="s">
        <v>98</v>
      </c>
      <c r="N193" s="17"/>
    </row>
    <row r="194" spans="1:15" s="12" customFormat="1">
      <c r="A194" s="117"/>
      <c r="B194" s="32"/>
      <c r="C194" s="15"/>
      <c r="D194" s="7"/>
      <c r="E194" s="83">
        <f>F194+G194+I194</f>
        <v>0</v>
      </c>
      <c r="F194" s="158"/>
      <c r="G194" s="16"/>
      <c r="H194" s="16"/>
      <c r="I194" s="16"/>
      <c r="J194" s="16"/>
      <c r="K194" s="232"/>
      <c r="L194" s="203"/>
      <c r="M194" s="17"/>
      <c r="N194" s="17"/>
    </row>
    <row r="195" spans="1:15">
      <c r="A195" s="123" t="s">
        <v>6</v>
      </c>
      <c r="B195" s="55">
        <f>C195+D195</f>
        <v>0</v>
      </c>
      <c r="C195" s="55"/>
      <c r="D195" s="55"/>
      <c r="E195" s="47">
        <f>F195+G195+H195+I195</f>
        <v>56992</v>
      </c>
      <c r="F195" s="151">
        <f>SUM(F196:F204)</f>
        <v>56122</v>
      </c>
      <c r="G195" s="151">
        <f>SUM(G196:G202)</f>
        <v>870</v>
      </c>
      <c r="H195" s="151">
        <f>SUM(H196:H201)</f>
        <v>0</v>
      </c>
      <c r="I195" s="151">
        <f>SUM(I196:I201)</f>
        <v>0</v>
      </c>
      <c r="J195" s="151">
        <f>SUM(J196:J202)</f>
        <v>0</v>
      </c>
      <c r="K195" s="230">
        <f>SUM(K196:K201)</f>
        <v>0</v>
      </c>
      <c r="L195" s="203"/>
    </row>
    <row r="196" spans="1:15" s="12" customFormat="1" ht="94.5">
      <c r="A196" s="96" t="s">
        <v>177</v>
      </c>
      <c r="B196" s="27"/>
      <c r="C196" s="23"/>
      <c r="D196" s="44"/>
      <c r="E196" s="83">
        <f t="shared" ref="E196" si="22">F196+G196</f>
        <v>870</v>
      </c>
      <c r="F196" s="46"/>
      <c r="G196" s="16">
        <v>870</v>
      </c>
      <c r="H196" s="16"/>
      <c r="I196" s="16"/>
      <c r="J196" s="16"/>
      <c r="K196" s="232"/>
      <c r="L196" s="205" t="s">
        <v>85</v>
      </c>
      <c r="M196" s="283" t="s">
        <v>98</v>
      </c>
      <c r="N196" s="17"/>
    </row>
    <row r="197" spans="1:15" ht="78.75">
      <c r="A197" s="117" t="s">
        <v>143</v>
      </c>
      <c r="B197" s="32"/>
      <c r="C197" s="73"/>
      <c r="D197" s="23"/>
      <c r="E197" s="83">
        <f>F197+G197</f>
        <v>250000</v>
      </c>
      <c r="F197" s="42">
        <v>250000</v>
      </c>
      <c r="G197" s="46"/>
      <c r="H197" s="16"/>
      <c r="I197" s="16"/>
      <c r="J197" s="16"/>
      <c r="K197" s="232"/>
      <c r="L197" s="203" t="s">
        <v>160</v>
      </c>
      <c r="M197" s="283" t="s">
        <v>98</v>
      </c>
    </row>
    <row r="198" spans="1:15" ht="110.25">
      <c r="A198" s="304" t="s">
        <v>191</v>
      </c>
      <c r="B198" s="32"/>
      <c r="C198" s="73"/>
      <c r="D198" s="23"/>
      <c r="E198" s="83">
        <f>F198+G198</f>
        <v>-193878</v>
      </c>
      <c r="F198" s="42">
        <v>-193878</v>
      </c>
      <c r="G198" s="46"/>
      <c r="H198" s="16"/>
      <c r="I198" s="16"/>
      <c r="J198" s="16"/>
      <c r="K198" s="232"/>
      <c r="L198" s="203" t="s">
        <v>189</v>
      </c>
      <c r="M198" s="283" t="s">
        <v>98</v>
      </c>
    </row>
    <row r="199" spans="1:15">
      <c r="A199" s="96"/>
      <c r="B199" s="32"/>
      <c r="C199" s="73"/>
      <c r="D199" s="23"/>
      <c r="E199" s="83">
        <f>F199+G199</f>
        <v>0</v>
      </c>
      <c r="F199" s="42"/>
      <c r="G199" s="46"/>
      <c r="H199" s="16"/>
      <c r="I199" s="16"/>
      <c r="J199" s="16"/>
      <c r="K199" s="232"/>
      <c r="L199" s="203"/>
      <c r="M199" s="17"/>
    </row>
    <row r="200" spans="1:15">
      <c r="A200" s="103"/>
      <c r="B200" s="32"/>
      <c r="C200" s="73"/>
      <c r="D200" s="23"/>
      <c r="E200" s="83">
        <f>F200+G200+I200</f>
        <v>0</v>
      </c>
      <c r="F200" s="42"/>
      <c r="G200" s="46"/>
      <c r="H200" s="16"/>
      <c r="I200" s="16"/>
      <c r="J200" s="16"/>
      <c r="K200" s="232"/>
      <c r="L200" s="203"/>
      <c r="M200" s="17"/>
    </row>
    <row r="201" spans="1:15">
      <c r="A201" s="238"/>
      <c r="B201" s="32"/>
      <c r="C201" s="73"/>
      <c r="D201" s="23"/>
      <c r="E201" s="83">
        <f>F201+G201+I201</f>
        <v>0</v>
      </c>
      <c r="F201" s="42"/>
      <c r="G201" s="46"/>
      <c r="H201" s="16"/>
      <c r="I201" s="159"/>
      <c r="J201" s="16"/>
      <c r="K201" s="232"/>
      <c r="L201" s="203"/>
      <c r="M201" s="17"/>
    </row>
    <row r="202" spans="1:15">
      <c r="A202" s="117"/>
      <c r="B202" s="32"/>
      <c r="C202" s="73"/>
      <c r="D202" s="23"/>
      <c r="E202" s="83">
        <f>F202+G202+I202</f>
        <v>0</v>
      </c>
      <c r="F202" s="42"/>
      <c r="G202" s="46"/>
      <c r="H202" s="16"/>
      <c r="I202" s="159"/>
      <c r="J202" s="16"/>
      <c r="K202" s="232"/>
      <c r="L202" s="203"/>
      <c r="M202" s="17"/>
    </row>
    <row r="203" spans="1:15">
      <c r="A203" s="117"/>
      <c r="B203" s="32"/>
      <c r="C203" s="73"/>
      <c r="D203" s="23"/>
      <c r="E203" s="83">
        <f>F203</f>
        <v>0</v>
      </c>
      <c r="F203" s="42"/>
      <c r="G203" s="46"/>
      <c r="H203" s="16"/>
      <c r="I203" s="159"/>
      <c r="J203" s="16"/>
      <c r="K203" s="232"/>
      <c r="L203" s="203"/>
      <c r="M203" s="17"/>
    </row>
    <row r="204" spans="1:15">
      <c r="A204" s="124"/>
      <c r="B204" s="72"/>
      <c r="C204" s="74"/>
      <c r="D204" s="70"/>
      <c r="E204" s="83">
        <f>F204+G204+I204</f>
        <v>0</v>
      </c>
      <c r="F204" s="68"/>
      <c r="G204" s="46"/>
      <c r="H204" s="16"/>
      <c r="I204" s="159"/>
      <c r="J204" s="16"/>
      <c r="K204" s="232"/>
      <c r="L204" s="203"/>
      <c r="M204" s="17"/>
    </row>
    <row r="205" spans="1:15" s="12" customFormat="1">
      <c r="A205" s="125" t="s">
        <v>10</v>
      </c>
      <c r="B205" s="88"/>
      <c r="C205" s="88"/>
      <c r="D205" s="88"/>
      <c r="E205" s="89">
        <f>E32+E7+E36+E74+E87+E114+E126+E128+E131+E146+E153+E162+E168+E187+E195</f>
        <v>118563721.3</v>
      </c>
      <c r="F205" s="160">
        <f>F32+F7+F36+F74+F87+F114+F126+F128+F131+F146+F153+F162+F168+F187+F195</f>
        <v>100000000</v>
      </c>
      <c r="G205" s="160">
        <f>G32+G7+G36+G74+G87+G114+G126+G128+G131+G146+G153+G162+G168+G187+G195</f>
        <v>18563721.300000001</v>
      </c>
      <c r="H205" s="160">
        <f>H32+H7+H36+H74+H87+H114+H126+H128+H131+H146+H153+H162+H168+H187+H195</f>
        <v>0</v>
      </c>
      <c r="I205" s="160">
        <f>I32+I7+I36+I74+I87+I114+I126+I128+I131+I146+I153+I162+I168+I187+I195</f>
        <v>0</v>
      </c>
      <c r="J205" s="160">
        <f>J32+J7+J36+J74+J87+J114+J126+J128+J131+J146+J153+J162+J168+J187+J195</f>
        <v>0</v>
      </c>
      <c r="K205" s="240">
        <f>K32+K7+K36+K74+K87+K114+K126+K128+K131+K146+K153+K162+K168+K187+K195</f>
        <v>0</v>
      </c>
      <c r="L205" s="209"/>
      <c r="M205" s="17"/>
      <c r="N205" s="17"/>
    </row>
    <row r="206" spans="1:15" s="12" customFormat="1">
      <c r="A206" s="260" t="s">
        <v>17</v>
      </c>
      <c r="B206" s="261">
        <f>C206+D206</f>
        <v>6330261782.8400002</v>
      </c>
      <c r="C206" s="262">
        <f>3617553460+147058102.01+103418913+543886485</f>
        <v>4411916960.0100002</v>
      </c>
      <c r="D206" s="262">
        <f>1822512789.1+12263052.7+40910550+42658431.03</f>
        <v>1918344822.8299999</v>
      </c>
      <c r="E206" s="263">
        <f>E5+E205</f>
        <v>6448825504.1400003</v>
      </c>
      <c r="F206" s="264">
        <f>F5+F205</f>
        <v>4511916960.0100002</v>
      </c>
      <c r="G206" s="264">
        <f>G5+G205</f>
        <v>1936908544.1299999</v>
      </c>
      <c r="H206" s="264">
        <f>H5+H205</f>
        <v>0</v>
      </c>
      <c r="I206" s="264">
        <f>I5+I205</f>
        <v>0</v>
      </c>
      <c r="J206" s="264">
        <f>J5+J205</f>
        <v>4736783265</v>
      </c>
      <c r="K206" s="265">
        <f>K5+K205</f>
        <v>4790726598.9899998</v>
      </c>
      <c r="L206" s="210"/>
      <c r="M206" s="17"/>
      <c r="N206" s="17"/>
      <c r="O206" s="17"/>
    </row>
    <row r="207" spans="1:15" s="12" customFormat="1">
      <c r="A207" s="126"/>
      <c r="B207" s="28"/>
      <c r="C207" s="28"/>
      <c r="D207" s="28"/>
      <c r="E207" s="50"/>
      <c r="F207" s="148"/>
      <c r="G207" s="161"/>
      <c r="H207" s="148"/>
      <c r="I207" s="148"/>
      <c r="J207" s="148"/>
      <c r="K207" s="233"/>
      <c r="L207" s="203"/>
      <c r="M207" s="17"/>
      <c r="N207" s="17"/>
      <c r="O207" s="17"/>
    </row>
    <row r="208" spans="1:15" s="12" customFormat="1" ht="63">
      <c r="A208" s="127" t="s">
        <v>9</v>
      </c>
      <c r="B208" s="33"/>
      <c r="C208" s="33"/>
      <c r="D208" s="33"/>
      <c r="E208" s="4" t="s">
        <v>56</v>
      </c>
      <c r="F208" s="16" t="s">
        <v>7</v>
      </c>
      <c r="G208" s="42" t="s">
        <v>21</v>
      </c>
      <c r="H208" s="16" t="s">
        <v>25</v>
      </c>
      <c r="I208" s="16" t="s">
        <v>26</v>
      </c>
      <c r="J208" s="162" t="s">
        <v>50</v>
      </c>
      <c r="K208" s="241" t="s">
        <v>54</v>
      </c>
      <c r="L208" s="203"/>
      <c r="M208" s="17"/>
      <c r="N208" s="17"/>
    </row>
    <row r="209" spans="1:14" s="12" customFormat="1">
      <c r="A209" s="128" t="s">
        <v>33</v>
      </c>
      <c r="B209" s="61">
        <f>C209+D209</f>
        <v>5307028368.5500002</v>
      </c>
      <c r="C209" s="62">
        <f>2956687134+1500000+970151+449000000</f>
        <v>3408157285</v>
      </c>
      <c r="D209" s="62">
        <f>1569880300+252632489.1-5337146.58+39531240+42164201.03</f>
        <v>1898871083.55</v>
      </c>
      <c r="E209" s="63">
        <f>F209+G209</f>
        <v>5307028368.5500002</v>
      </c>
      <c r="F209" s="62">
        <f>2956687134+1500000+970151+449000000</f>
        <v>3408157285</v>
      </c>
      <c r="G209" s="62">
        <f>1569880300+252632489.1-5337146.58+39531240+42164201.03</f>
        <v>1898871083.55</v>
      </c>
      <c r="H209" s="62">
        <v>0</v>
      </c>
      <c r="I209" s="62"/>
      <c r="J209" s="62">
        <f>4564591919+34820600+4286550</f>
        <v>4603699069</v>
      </c>
      <c r="K209" s="242">
        <f>4294093582+242248299.99+35982550</f>
        <v>4572324431.9899998</v>
      </c>
      <c r="L209" s="211"/>
      <c r="M209" s="17"/>
      <c r="N209" s="84"/>
    </row>
    <row r="210" spans="1:14" s="12" customFormat="1">
      <c r="A210" s="129" t="s">
        <v>11</v>
      </c>
      <c r="B210" s="64">
        <f>C210+D210</f>
        <v>0</v>
      </c>
      <c r="C210" s="64">
        <v>0</v>
      </c>
      <c r="D210" s="64">
        <v>0</v>
      </c>
      <c r="E210" s="65">
        <f t="shared" ref="E210:E264" si="23">F210+G210+H210+I210</f>
        <v>118338309.3</v>
      </c>
      <c r="F210" s="163">
        <f>F211</f>
        <v>99774588</v>
      </c>
      <c r="G210" s="163">
        <f>SUM(G211:G211)</f>
        <v>18563721.300000001</v>
      </c>
      <c r="H210" s="163">
        <f>SUM(H211:H211)</f>
        <v>0</v>
      </c>
      <c r="I210" s="163">
        <f>SUM(I211:I211)</f>
        <v>0</v>
      </c>
      <c r="J210" s="163">
        <f>SUM(J211:J211)</f>
        <v>0</v>
      </c>
      <c r="K210" s="243">
        <f>SUM(K211:K211)</f>
        <v>0</v>
      </c>
      <c r="L210" s="212"/>
      <c r="M210" s="17"/>
      <c r="N210" s="17"/>
    </row>
    <row r="211" spans="1:14" s="12" customFormat="1">
      <c r="A211" s="130" t="s">
        <v>57</v>
      </c>
      <c r="B211" s="66"/>
      <c r="C211" s="67">
        <f>SUM(C212:C264)</f>
        <v>0</v>
      </c>
      <c r="D211" s="67">
        <f>SUM(D212:D264)</f>
        <v>0</v>
      </c>
      <c r="E211" s="67">
        <f t="shared" si="23"/>
        <v>118338309.3</v>
      </c>
      <c r="F211" s="164">
        <f t="shared" ref="F211:K211" si="24">SUM(F212:F264)</f>
        <v>99774588</v>
      </c>
      <c r="G211" s="164">
        <f>SUM(G212:G264)</f>
        <v>18563721.300000001</v>
      </c>
      <c r="H211" s="164">
        <f t="shared" si="24"/>
        <v>0</v>
      </c>
      <c r="I211" s="164">
        <f t="shared" si="24"/>
        <v>0</v>
      </c>
      <c r="J211" s="164">
        <f t="shared" si="24"/>
        <v>0</v>
      </c>
      <c r="K211" s="244">
        <f t="shared" si="24"/>
        <v>0</v>
      </c>
      <c r="L211" s="213"/>
      <c r="M211" s="17"/>
      <c r="N211" s="17"/>
    </row>
    <row r="212" spans="1:14" s="12" customFormat="1" ht="141.75">
      <c r="A212" s="199" t="s">
        <v>63</v>
      </c>
      <c r="B212" s="27"/>
      <c r="C212" s="23"/>
      <c r="D212" s="43"/>
      <c r="E212" s="83">
        <f t="shared" si="23"/>
        <v>37866</v>
      </c>
      <c r="F212" s="46"/>
      <c r="G212" s="16">
        <v>37866</v>
      </c>
      <c r="H212" s="16"/>
      <c r="I212" s="16"/>
      <c r="J212" s="147"/>
      <c r="K212" s="231"/>
      <c r="L212" s="204" t="s">
        <v>62</v>
      </c>
      <c r="M212" s="294" t="s">
        <v>98</v>
      </c>
      <c r="N212" s="17"/>
    </row>
    <row r="213" spans="1:14" s="12" customFormat="1" ht="94.5" customHeight="1">
      <c r="A213" s="96" t="s">
        <v>66</v>
      </c>
      <c r="B213" s="27"/>
      <c r="C213" s="23"/>
      <c r="D213" s="43"/>
      <c r="E213" s="83">
        <f t="shared" ref="E213:E218" si="25">F213+G213</f>
        <v>1099400.3</v>
      </c>
      <c r="F213" s="46"/>
      <c r="G213" s="46">
        <f>571100+528300.3</f>
        <v>1099400.3</v>
      </c>
      <c r="H213" s="16"/>
      <c r="I213" s="16"/>
      <c r="J213" s="147"/>
      <c r="K213" s="231"/>
      <c r="L213" s="204" t="s">
        <v>67</v>
      </c>
      <c r="M213" s="294" t="s">
        <v>98</v>
      </c>
      <c r="N213" s="17"/>
    </row>
    <row r="214" spans="1:14" s="12" customFormat="1" ht="64.5" customHeight="1">
      <c r="A214" s="96" t="s">
        <v>68</v>
      </c>
      <c r="B214" s="27"/>
      <c r="C214" s="23"/>
      <c r="D214" s="44"/>
      <c r="E214" s="83">
        <f t="shared" si="25"/>
        <v>3654900</v>
      </c>
      <c r="F214" s="46"/>
      <c r="G214" s="16">
        <v>3654900</v>
      </c>
      <c r="H214" s="16"/>
      <c r="I214" s="16"/>
      <c r="J214" s="16"/>
      <c r="K214" s="232"/>
      <c r="L214" s="205" t="s">
        <v>69</v>
      </c>
      <c r="M214" s="294" t="s">
        <v>98</v>
      </c>
      <c r="N214" s="17"/>
    </row>
    <row r="215" spans="1:14" s="12" customFormat="1" ht="110.25" customHeight="1">
      <c r="A215" s="96" t="s">
        <v>70</v>
      </c>
      <c r="B215" s="27"/>
      <c r="C215" s="23"/>
      <c r="D215" s="44"/>
      <c r="E215" s="83">
        <f t="shared" si="25"/>
        <v>1590000</v>
      </c>
      <c r="F215" s="46"/>
      <c r="G215" s="16">
        <v>1590000</v>
      </c>
      <c r="H215" s="16"/>
      <c r="I215" s="16"/>
      <c r="J215" s="16"/>
      <c r="K215" s="232"/>
      <c r="L215" s="205" t="s">
        <v>71</v>
      </c>
      <c r="M215" s="294" t="s">
        <v>98</v>
      </c>
      <c r="N215" s="17"/>
    </row>
    <row r="216" spans="1:14" s="12" customFormat="1" ht="93.75" customHeight="1">
      <c r="A216" s="96" t="s">
        <v>72</v>
      </c>
      <c r="B216" s="27"/>
      <c r="C216" s="23"/>
      <c r="D216" s="44"/>
      <c r="E216" s="83">
        <f t="shared" si="25"/>
        <v>8525800</v>
      </c>
      <c r="F216" s="46"/>
      <c r="G216" s="16">
        <f>8465700+60100</f>
        <v>8525800</v>
      </c>
      <c r="H216" s="16"/>
      <c r="I216" s="16"/>
      <c r="J216" s="16"/>
      <c r="K216" s="232"/>
      <c r="L216" s="205" t="s">
        <v>73</v>
      </c>
      <c r="M216" s="294" t="s">
        <v>98</v>
      </c>
      <c r="N216" s="17"/>
    </row>
    <row r="217" spans="1:14" s="12" customFormat="1" ht="126.75" customHeight="1">
      <c r="A217" s="96" t="s">
        <v>74</v>
      </c>
      <c r="B217" s="27"/>
      <c r="C217" s="23"/>
      <c r="D217" s="44"/>
      <c r="E217" s="83">
        <f t="shared" si="25"/>
        <v>151470</v>
      </c>
      <c r="F217" s="46"/>
      <c r="G217" s="153">
        <v>151470</v>
      </c>
      <c r="H217" s="16"/>
      <c r="I217" s="16"/>
      <c r="J217" s="16"/>
      <c r="K217" s="232"/>
      <c r="L217" s="205" t="s">
        <v>75</v>
      </c>
      <c r="M217" s="294" t="s">
        <v>98</v>
      </c>
      <c r="N217" s="17"/>
    </row>
    <row r="218" spans="1:14" ht="141.75">
      <c r="A218" s="199" t="s">
        <v>64</v>
      </c>
      <c r="B218" s="32"/>
      <c r="C218" s="16"/>
      <c r="D218" s="7"/>
      <c r="E218" s="83">
        <f t="shared" si="25"/>
        <v>113600</v>
      </c>
      <c r="F218" s="16"/>
      <c r="G218" s="16">
        <v>113600</v>
      </c>
      <c r="H218" s="148"/>
      <c r="I218" s="148"/>
      <c r="J218" s="16"/>
      <c r="K218" s="232"/>
      <c r="L218" s="203" t="s">
        <v>65</v>
      </c>
      <c r="M218" s="294" t="s">
        <v>98</v>
      </c>
    </row>
    <row r="219" spans="1:14" ht="141.75">
      <c r="A219" s="135" t="s">
        <v>81</v>
      </c>
      <c r="B219" s="90"/>
      <c r="C219" s="42"/>
      <c r="D219" s="15"/>
      <c r="E219" s="83">
        <f>F219+G219+H219+I219</f>
        <v>3787</v>
      </c>
      <c r="F219" s="46"/>
      <c r="G219" s="42">
        <v>3787</v>
      </c>
      <c r="H219" s="16"/>
      <c r="I219" s="16"/>
      <c r="J219" s="16"/>
      <c r="K219" s="232"/>
      <c r="L219" s="203" t="s">
        <v>82</v>
      </c>
      <c r="M219" s="294" t="s">
        <v>98</v>
      </c>
    </row>
    <row r="220" spans="1:14" s="12" customFormat="1" ht="78.75">
      <c r="A220" s="96" t="s">
        <v>84</v>
      </c>
      <c r="B220" s="27"/>
      <c r="C220" s="23"/>
      <c r="D220" s="44"/>
      <c r="E220" s="83">
        <f t="shared" ref="E220:E221" si="26">F220+G220</f>
        <v>2900</v>
      </c>
      <c r="F220" s="46"/>
      <c r="G220" s="16">
        <v>2900</v>
      </c>
      <c r="H220" s="16"/>
      <c r="I220" s="16"/>
      <c r="J220" s="16"/>
      <c r="K220" s="232"/>
      <c r="L220" s="205" t="s">
        <v>85</v>
      </c>
      <c r="M220" s="294" t="s">
        <v>98</v>
      </c>
      <c r="N220" s="17"/>
    </row>
    <row r="221" spans="1:14" s="12" customFormat="1" ht="126">
      <c r="A221" s="288" t="s">
        <v>90</v>
      </c>
      <c r="B221" s="27"/>
      <c r="C221" s="23"/>
      <c r="D221" s="44"/>
      <c r="E221" s="83">
        <f t="shared" si="26"/>
        <v>75732</v>
      </c>
      <c r="F221" s="46"/>
      <c r="G221" s="16">
        <v>75732</v>
      </c>
      <c r="H221" s="16"/>
      <c r="I221" s="16"/>
      <c r="J221" s="16"/>
      <c r="K221" s="232"/>
      <c r="L221" s="289" t="s">
        <v>88</v>
      </c>
      <c r="M221" s="294" t="s">
        <v>98</v>
      </c>
      <c r="N221" s="17"/>
    </row>
    <row r="222" spans="1:14" ht="157.5">
      <c r="A222" s="290" t="s">
        <v>91</v>
      </c>
      <c r="B222" s="35"/>
      <c r="C222" s="35"/>
      <c r="D222" s="35"/>
      <c r="E222" s="83">
        <f>F222+G222+H222+I222</f>
        <v>37900</v>
      </c>
      <c r="F222" s="16"/>
      <c r="G222" s="147">
        <v>37900</v>
      </c>
      <c r="H222" s="148"/>
      <c r="I222" s="148"/>
      <c r="J222" s="147"/>
      <c r="K222" s="231"/>
      <c r="L222" s="289" t="s">
        <v>89</v>
      </c>
      <c r="M222" s="294" t="s">
        <v>98</v>
      </c>
    </row>
    <row r="223" spans="1:14" ht="189">
      <c r="A223" s="268" t="s">
        <v>92</v>
      </c>
      <c r="B223" s="27"/>
      <c r="C223" s="15"/>
      <c r="D223" s="7"/>
      <c r="E223" s="83">
        <f t="shared" si="23"/>
        <v>2700</v>
      </c>
      <c r="F223" s="42"/>
      <c r="G223" s="153">
        <v>2700</v>
      </c>
      <c r="H223" s="148"/>
      <c r="I223" s="16"/>
      <c r="J223" s="16"/>
      <c r="K223" s="232"/>
      <c r="L223" s="289" t="s">
        <v>93</v>
      </c>
      <c r="M223" s="294" t="s">
        <v>98</v>
      </c>
    </row>
    <row r="224" spans="1:14" ht="126">
      <c r="A224" s="291" t="s">
        <v>94</v>
      </c>
      <c r="B224" s="32"/>
      <c r="C224" s="16"/>
      <c r="D224" s="7"/>
      <c r="E224" s="83">
        <f t="shared" si="23"/>
        <v>37866</v>
      </c>
      <c r="F224" s="16"/>
      <c r="G224" s="292">
        <v>37866</v>
      </c>
      <c r="H224" s="148"/>
      <c r="I224" s="148"/>
      <c r="J224" s="16"/>
      <c r="K224" s="232"/>
      <c r="L224" s="289" t="s">
        <v>95</v>
      </c>
      <c r="M224" s="294" t="s">
        <v>98</v>
      </c>
    </row>
    <row r="225" spans="1:14" ht="123.75" customHeight="1">
      <c r="A225" s="100" t="s">
        <v>101</v>
      </c>
      <c r="B225" s="32"/>
      <c r="C225" s="16"/>
      <c r="D225" s="7"/>
      <c r="E225" s="83">
        <f t="shared" si="23"/>
        <v>2474700</v>
      </c>
      <c r="F225" s="16"/>
      <c r="G225" s="153">
        <v>2474700</v>
      </c>
      <c r="H225" s="148"/>
      <c r="I225" s="148"/>
      <c r="J225" s="16"/>
      <c r="K225" s="232"/>
      <c r="L225" s="203" t="s">
        <v>100</v>
      </c>
      <c r="M225" s="24" t="s">
        <v>98</v>
      </c>
    </row>
    <row r="226" spans="1:14" ht="126.75" customHeight="1">
      <c r="A226" s="100" t="s">
        <v>102</v>
      </c>
      <c r="B226" s="32"/>
      <c r="C226" s="16"/>
      <c r="D226" s="7"/>
      <c r="E226" s="83">
        <f>F226+G226+H226+I226</f>
        <v>6400</v>
      </c>
      <c r="F226" s="16"/>
      <c r="G226" s="153">
        <v>6400</v>
      </c>
      <c r="H226" s="148"/>
      <c r="I226" s="148"/>
      <c r="J226" s="16"/>
      <c r="K226" s="232"/>
      <c r="L226" s="204" t="s">
        <v>104</v>
      </c>
      <c r="M226" s="24" t="s">
        <v>98</v>
      </c>
    </row>
    <row r="227" spans="1:14" ht="94.5">
      <c r="A227" s="100" t="s">
        <v>105</v>
      </c>
      <c r="B227" s="32"/>
      <c r="C227" s="16"/>
      <c r="D227" s="7"/>
      <c r="E227" s="83">
        <f t="shared" si="23"/>
        <v>659700</v>
      </c>
      <c r="F227" s="16"/>
      <c r="G227" s="153">
        <v>659700</v>
      </c>
      <c r="H227" s="148"/>
      <c r="I227" s="148"/>
      <c r="J227" s="16"/>
      <c r="K227" s="232"/>
      <c r="L227" s="203" t="s">
        <v>106</v>
      </c>
      <c r="M227" s="24" t="s">
        <v>98</v>
      </c>
    </row>
    <row r="228" spans="1:14" ht="122.25" customHeight="1">
      <c r="A228" s="100" t="s">
        <v>110</v>
      </c>
      <c r="B228" s="32"/>
      <c r="C228" s="16"/>
      <c r="D228" s="7"/>
      <c r="E228" s="83">
        <f t="shared" si="23"/>
        <v>89000</v>
      </c>
      <c r="F228" s="16"/>
      <c r="G228" s="153">
        <v>89000</v>
      </c>
      <c r="H228" s="148"/>
      <c r="I228" s="148"/>
      <c r="J228" s="16"/>
      <c r="K228" s="232"/>
      <c r="L228" s="203" t="s">
        <v>109</v>
      </c>
      <c r="M228" s="24" t="s">
        <v>98</v>
      </c>
    </row>
    <row r="229" spans="1:14" ht="38.25" customHeight="1">
      <c r="A229" s="100" t="s">
        <v>111</v>
      </c>
      <c r="B229" s="32"/>
      <c r="C229" s="16"/>
      <c r="D229" s="7"/>
      <c r="E229" s="83">
        <f t="shared" si="23"/>
        <v>28050</v>
      </c>
      <c r="F229" s="153">
        <v>28050</v>
      </c>
      <c r="G229" s="153"/>
      <c r="H229" s="148"/>
      <c r="I229" s="148"/>
      <c r="J229" s="153"/>
      <c r="K229" s="232"/>
      <c r="L229" s="203"/>
      <c r="M229" s="24" t="s">
        <v>98</v>
      </c>
    </row>
    <row r="230" spans="1:14" ht="63">
      <c r="A230" s="100" t="s">
        <v>112</v>
      </c>
      <c r="B230" s="32"/>
      <c r="C230" s="16"/>
      <c r="D230" s="7"/>
      <c r="E230" s="83">
        <f t="shared" si="23"/>
        <v>100000</v>
      </c>
      <c r="F230" s="153">
        <v>100000</v>
      </c>
      <c r="G230" s="16"/>
      <c r="H230" s="148"/>
      <c r="I230" s="148"/>
      <c r="J230" s="16"/>
      <c r="K230" s="232"/>
      <c r="L230" s="203"/>
      <c r="M230" s="24" t="s">
        <v>98</v>
      </c>
    </row>
    <row r="231" spans="1:14" ht="31.5">
      <c r="A231" s="108" t="s">
        <v>149</v>
      </c>
      <c r="B231" s="32"/>
      <c r="C231" s="16"/>
      <c r="D231" s="7"/>
      <c r="E231" s="83">
        <f t="shared" si="23"/>
        <v>45746</v>
      </c>
      <c r="F231" s="153">
        <v>45746</v>
      </c>
      <c r="G231" s="16"/>
      <c r="H231" s="148"/>
      <c r="I231" s="148"/>
      <c r="J231" s="16"/>
      <c r="K231" s="232"/>
      <c r="L231" s="203"/>
      <c r="M231" s="24" t="s">
        <v>98</v>
      </c>
    </row>
    <row r="232" spans="1:14" s="12" customFormat="1" ht="78.75">
      <c r="A232" s="131" t="s">
        <v>150</v>
      </c>
      <c r="B232" s="34"/>
      <c r="C232" s="34"/>
      <c r="D232" s="34"/>
      <c r="E232" s="83">
        <f t="shared" si="23"/>
        <v>146880</v>
      </c>
      <c r="F232" s="147">
        <v>146880</v>
      </c>
      <c r="G232" s="16"/>
      <c r="H232" s="16"/>
      <c r="I232" s="16"/>
      <c r="J232" s="153"/>
      <c r="K232" s="245"/>
      <c r="L232" s="205"/>
      <c r="M232" s="24" t="s">
        <v>98</v>
      </c>
      <c r="N232" s="17"/>
    </row>
    <row r="233" spans="1:14" s="12" customFormat="1" ht="63">
      <c r="A233" s="132" t="s">
        <v>151</v>
      </c>
      <c r="B233" s="34"/>
      <c r="C233" s="34"/>
      <c r="D233" s="34"/>
      <c r="E233" s="83">
        <f t="shared" si="23"/>
        <v>236595</v>
      </c>
      <c r="F233" s="147">
        <v>236595</v>
      </c>
      <c r="G233" s="16"/>
      <c r="H233" s="16"/>
      <c r="I233" s="16"/>
      <c r="J233" s="153"/>
      <c r="K233" s="245"/>
      <c r="L233" s="205"/>
      <c r="M233" s="24" t="s">
        <v>98</v>
      </c>
      <c r="N233" s="17"/>
    </row>
    <row r="234" spans="1:14" s="12" customFormat="1" ht="47.25">
      <c r="A234" s="131" t="s">
        <v>152</v>
      </c>
      <c r="B234" s="34"/>
      <c r="C234" s="34"/>
      <c r="D234" s="34"/>
      <c r="E234" s="83">
        <f t="shared" si="23"/>
        <v>14217</v>
      </c>
      <c r="F234" s="147">
        <v>14217</v>
      </c>
      <c r="G234" s="16"/>
      <c r="H234" s="16"/>
      <c r="I234" s="16"/>
      <c r="J234" s="153"/>
      <c r="K234" s="245"/>
      <c r="L234" s="205"/>
      <c r="M234" s="24" t="s">
        <v>98</v>
      </c>
      <c r="N234" s="17"/>
    </row>
    <row r="235" spans="1:14" s="12" customFormat="1" ht="78.75">
      <c r="A235" s="133" t="s">
        <v>153</v>
      </c>
      <c r="B235" s="34"/>
      <c r="C235" s="34"/>
      <c r="D235" s="34"/>
      <c r="E235" s="83">
        <f t="shared" si="23"/>
        <v>3100</v>
      </c>
      <c r="F235" s="147">
        <v>3100</v>
      </c>
      <c r="G235" s="16"/>
      <c r="H235" s="16"/>
      <c r="I235" s="16"/>
      <c r="J235" s="153"/>
      <c r="K235" s="245"/>
      <c r="L235" s="205"/>
      <c r="M235" s="24" t="s">
        <v>98</v>
      </c>
      <c r="N235" s="17"/>
    </row>
    <row r="236" spans="1:14" s="12" customFormat="1" ht="22.5" customHeight="1">
      <c r="A236" s="133" t="s">
        <v>130</v>
      </c>
      <c r="B236" s="34"/>
      <c r="C236" s="34"/>
      <c r="D236" s="34"/>
      <c r="E236" s="83">
        <f t="shared" si="23"/>
        <v>99200000</v>
      </c>
      <c r="F236" s="147">
        <v>99200000</v>
      </c>
      <c r="G236" s="16"/>
      <c r="H236" s="16"/>
      <c r="I236" s="16"/>
      <c r="J236" s="16"/>
      <c r="K236" s="232"/>
      <c r="L236" s="203"/>
      <c r="M236" s="24" t="s">
        <v>98</v>
      </c>
      <c r="N236" s="17"/>
    </row>
    <row r="237" spans="1:14" s="12" customFormat="1" hidden="1">
      <c r="A237" s="133"/>
      <c r="B237" s="34"/>
      <c r="C237" s="34"/>
      <c r="D237" s="34"/>
      <c r="E237" s="83">
        <f t="shared" si="23"/>
        <v>0</v>
      </c>
      <c r="F237" s="147"/>
      <c r="G237" s="16"/>
      <c r="H237" s="16"/>
      <c r="I237" s="16"/>
      <c r="J237" s="153"/>
      <c r="K237" s="245"/>
      <c r="L237" s="205"/>
      <c r="M237" s="45"/>
      <c r="N237" s="17"/>
    </row>
    <row r="238" spans="1:14" s="12" customFormat="1" hidden="1">
      <c r="A238" s="133"/>
      <c r="B238" s="34"/>
      <c r="C238" s="34"/>
      <c r="D238" s="34"/>
      <c r="E238" s="83">
        <f t="shared" si="23"/>
        <v>0</v>
      </c>
      <c r="F238" s="147"/>
      <c r="G238" s="16"/>
      <c r="H238" s="16"/>
      <c r="I238" s="16"/>
      <c r="J238" s="16"/>
      <c r="K238" s="232"/>
      <c r="L238" s="203"/>
      <c r="M238" s="45"/>
      <c r="N238" s="17"/>
    </row>
    <row r="239" spans="1:14" s="49" customFormat="1" hidden="1">
      <c r="A239" s="134"/>
      <c r="B239" s="69"/>
      <c r="C239" s="69"/>
      <c r="D239" s="69"/>
      <c r="E239" s="83">
        <f>F239+G239+H239+I239</f>
        <v>0</v>
      </c>
      <c r="F239" s="147"/>
      <c r="G239" s="165"/>
      <c r="H239" s="165"/>
      <c r="I239" s="165"/>
      <c r="J239" s="165"/>
      <c r="K239" s="246"/>
      <c r="L239" s="214"/>
      <c r="M239" s="45"/>
      <c r="N239" s="45"/>
    </row>
    <row r="240" spans="1:14" s="12" customFormat="1" hidden="1">
      <c r="A240" s="133"/>
      <c r="B240" s="34"/>
      <c r="C240" s="34"/>
      <c r="D240" s="34"/>
      <c r="E240" s="83">
        <f t="shared" si="23"/>
        <v>0</v>
      </c>
      <c r="F240" s="147"/>
      <c r="G240" s="16"/>
      <c r="H240" s="16"/>
      <c r="I240" s="16"/>
      <c r="J240" s="16"/>
      <c r="K240" s="232"/>
      <c r="L240" s="203"/>
      <c r="M240" s="45"/>
      <c r="N240" s="17"/>
    </row>
    <row r="241" spans="1:14" s="12" customFormat="1" hidden="1">
      <c r="A241" s="133"/>
      <c r="B241" s="34"/>
      <c r="C241" s="34"/>
      <c r="D241" s="34"/>
      <c r="E241" s="83">
        <f t="shared" si="23"/>
        <v>0</v>
      </c>
      <c r="F241" s="147"/>
      <c r="G241" s="16"/>
      <c r="H241" s="16"/>
      <c r="I241" s="16"/>
      <c r="J241" s="16"/>
      <c r="K241" s="232"/>
      <c r="L241" s="203"/>
      <c r="M241" s="45"/>
      <c r="N241" s="17"/>
    </row>
    <row r="242" spans="1:14" s="12" customFormat="1" hidden="1">
      <c r="A242" s="133"/>
      <c r="B242" s="34"/>
      <c r="C242" s="34"/>
      <c r="D242" s="34"/>
      <c r="E242" s="83">
        <f t="shared" si="23"/>
        <v>0</v>
      </c>
      <c r="F242" s="147"/>
      <c r="G242" s="16"/>
      <c r="H242" s="16"/>
      <c r="I242" s="16"/>
      <c r="J242" s="16"/>
      <c r="K242" s="232"/>
      <c r="L242" s="203"/>
      <c r="M242" s="45"/>
      <c r="N242" s="17"/>
    </row>
    <row r="243" spans="1:14" s="12" customFormat="1" hidden="1">
      <c r="A243" s="96"/>
      <c r="B243" s="27"/>
      <c r="C243" s="27"/>
      <c r="D243" s="27"/>
      <c r="E243" s="83">
        <f t="shared" si="23"/>
        <v>0</v>
      </c>
      <c r="F243" s="147"/>
      <c r="G243" s="16"/>
      <c r="H243" s="16"/>
      <c r="I243" s="16"/>
      <c r="J243" s="148"/>
      <c r="K243" s="233"/>
      <c r="L243" s="203"/>
      <c r="M243" s="45"/>
      <c r="N243" s="17"/>
    </row>
    <row r="244" spans="1:14" s="12" customFormat="1" hidden="1">
      <c r="A244" s="96"/>
      <c r="B244" s="27"/>
      <c r="C244" s="27"/>
      <c r="D244" s="27"/>
      <c r="E244" s="83">
        <f t="shared" si="23"/>
        <v>0</v>
      </c>
      <c r="F244" s="147"/>
      <c r="G244" s="16"/>
      <c r="H244" s="16"/>
      <c r="I244" s="16"/>
      <c r="J244" s="148"/>
      <c r="K244" s="233"/>
      <c r="L244" s="203"/>
      <c r="M244" s="45"/>
      <c r="N244" s="17"/>
    </row>
    <row r="245" spans="1:14" s="12" customFormat="1" hidden="1">
      <c r="A245" s="96"/>
      <c r="B245" s="27"/>
      <c r="C245" s="27"/>
      <c r="D245" s="27"/>
      <c r="E245" s="83">
        <f t="shared" si="23"/>
        <v>0</v>
      </c>
      <c r="F245" s="147"/>
      <c r="G245" s="16"/>
      <c r="H245" s="16"/>
      <c r="I245" s="16"/>
      <c r="J245" s="148"/>
      <c r="K245" s="233"/>
      <c r="L245" s="203"/>
      <c r="M245" s="45"/>
      <c r="N245" s="17"/>
    </row>
    <row r="246" spans="1:14" s="12" customFormat="1" hidden="1">
      <c r="A246" s="96"/>
      <c r="B246" s="27"/>
      <c r="C246" s="27"/>
      <c r="D246" s="27"/>
      <c r="E246" s="83">
        <f t="shared" si="23"/>
        <v>0</v>
      </c>
      <c r="F246" s="147"/>
      <c r="G246" s="16"/>
      <c r="H246" s="16"/>
      <c r="I246" s="16"/>
      <c r="J246" s="148"/>
      <c r="K246" s="233"/>
      <c r="L246" s="203"/>
      <c r="M246" s="45"/>
      <c r="N246" s="17"/>
    </row>
    <row r="247" spans="1:14" s="12" customFormat="1" hidden="1">
      <c r="A247" s="96"/>
      <c r="B247" s="27"/>
      <c r="C247" s="27"/>
      <c r="D247" s="27"/>
      <c r="E247" s="83">
        <f t="shared" si="23"/>
        <v>0</v>
      </c>
      <c r="F247" s="147"/>
      <c r="G247" s="16"/>
      <c r="H247" s="16"/>
      <c r="I247" s="16"/>
      <c r="J247" s="148"/>
      <c r="K247" s="233"/>
      <c r="L247" s="203"/>
      <c r="M247" s="45"/>
      <c r="N247" s="17"/>
    </row>
    <row r="248" spans="1:14" s="12" customFormat="1" hidden="1">
      <c r="A248" s="96"/>
      <c r="B248" s="27"/>
      <c r="C248" s="27"/>
      <c r="D248" s="27"/>
      <c r="E248" s="83">
        <f t="shared" si="23"/>
        <v>0</v>
      </c>
      <c r="F248" s="147"/>
      <c r="G248" s="16"/>
      <c r="H248" s="16"/>
      <c r="I248" s="16"/>
      <c r="J248" s="148"/>
      <c r="K248" s="233"/>
      <c r="L248" s="203"/>
      <c r="M248" s="45"/>
      <c r="N248" s="17"/>
    </row>
    <row r="249" spans="1:14" s="12" customFormat="1" hidden="1">
      <c r="A249" s="96"/>
      <c r="B249" s="27"/>
      <c r="C249" s="27"/>
      <c r="D249" s="27"/>
      <c r="E249" s="83">
        <f t="shared" si="23"/>
        <v>0</v>
      </c>
      <c r="F249" s="147"/>
      <c r="G249" s="16"/>
      <c r="H249" s="16"/>
      <c r="I249" s="16"/>
      <c r="J249" s="148"/>
      <c r="K249" s="233"/>
      <c r="L249" s="203"/>
      <c r="M249" s="45"/>
      <c r="N249" s="17"/>
    </row>
    <row r="250" spans="1:14" s="12" customFormat="1" hidden="1">
      <c r="A250" s="96"/>
      <c r="B250" s="27"/>
      <c r="C250" s="27"/>
      <c r="D250" s="27"/>
      <c r="E250" s="83">
        <f t="shared" si="23"/>
        <v>0</v>
      </c>
      <c r="F250" s="147"/>
      <c r="G250" s="16"/>
      <c r="H250" s="16"/>
      <c r="I250" s="16"/>
      <c r="J250" s="148"/>
      <c r="K250" s="233"/>
      <c r="L250" s="203"/>
      <c r="M250" s="45"/>
      <c r="N250" s="17"/>
    </row>
    <row r="251" spans="1:14" s="12" customFormat="1" hidden="1">
      <c r="A251" s="96"/>
      <c r="B251" s="27"/>
      <c r="C251" s="27"/>
      <c r="D251" s="27"/>
      <c r="E251" s="83">
        <f t="shared" si="23"/>
        <v>0</v>
      </c>
      <c r="F251" s="147"/>
      <c r="G251" s="16"/>
      <c r="H251" s="16"/>
      <c r="I251" s="16"/>
      <c r="J251" s="148"/>
      <c r="K251" s="233"/>
      <c r="L251" s="203"/>
      <c r="M251" s="45"/>
      <c r="N251" s="17"/>
    </row>
    <row r="252" spans="1:14" s="12" customFormat="1" hidden="1">
      <c r="A252" s="96"/>
      <c r="B252" s="27"/>
      <c r="C252" s="27"/>
      <c r="D252" s="27"/>
      <c r="E252" s="83">
        <f t="shared" si="23"/>
        <v>0</v>
      </c>
      <c r="F252" s="147"/>
      <c r="G252" s="16"/>
      <c r="H252" s="16"/>
      <c r="I252" s="16"/>
      <c r="J252" s="148"/>
      <c r="K252" s="233"/>
      <c r="L252" s="203"/>
      <c r="M252" s="45"/>
      <c r="N252" s="17"/>
    </row>
    <row r="253" spans="1:14" s="12" customFormat="1" hidden="1">
      <c r="A253" s="96"/>
      <c r="B253" s="27"/>
      <c r="C253" s="27"/>
      <c r="D253" s="27"/>
      <c r="E253" s="83">
        <f t="shared" si="23"/>
        <v>0</v>
      </c>
      <c r="F253" s="147"/>
      <c r="G253" s="16"/>
      <c r="H253" s="16"/>
      <c r="I253" s="16"/>
      <c r="J253" s="148"/>
      <c r="K253" s="233"/>
      <c r="L253" s="203"/>
      <c r="M253" s="45"/>
      <c r="N253" s="17"/>
    </row>
    <row r="254" spans="1:14" s="12" customFormat="1" hidden="1">
      <c r="A254" s="131"/>
      <c r="B254" s="27"/>
      <c r="C254" s="27"/>
      <c r="D254" s="27"/>
      <c r="E254" s="83">
        <f t="shared" si="23"/>
        <v>0</v>
      </c>
      <c r="F254" s="147"/>
      <c r="G254" s="16"/>
      <c r="H254" s="16"/>
      <c r="I254" s="16"/>
      <c r="J254" s="148"/>
      <c r="K254" s="233"/>
      <c r="L254" s="203"/>
      <c r="M254" s="45"/>
      <c r="N254" s="17"/>
    </row>
    <row r="255" spans="1:14" s="12" customFormat="1" hidden="1">
      <c r="A255" s="117"/>
      <c r="B255" s="34"/>
      <c r="C255" s="34"/>
      <c r="D255" s="34"/>
      <c r="E255" s="83">
        <f t="shared" si="23"/>
        <v>0</v>
      </c>
      <c r="F255" s="147"/>
      <c r="G255" s="46"/>
      <c r="H255" s="16"/>
      <c r="I255" s="16"/>
      <c r="J255" s="16"/>
      <c r="K255" s="233"/>
      <c r="L255" s="203"/>
      <c r="M255" s="45"/>
      <c r="N255" s="17"/>
    </row>
    <row r="256" spans="1:14" s="12" customFormat="1" hidden="1">
      <c r="A256" s="135"/>
      <c r="B256" s="34"/>
      <c r="C256" s="34"/>
      <c r="D256" s="34"/>
      <c r="E256" s="83">
        <f t="shared" si="23"/>
        <v>0</v>
      </c>
      <c r="F256" s="147"/>
      <c r="G256" s="46"/>
      <c r="H256" s="16"/>
      <c r="I256" s="16"/>
      <c r="J256" s="16"/>
      <c r="K256" s="233"/>
      <c r="L256" s="203"/>
      <c r="M256" s="45"/>
      <c r="N256" s="17"/>
    </row>
    <row r="257" spans="1:14" s="12" customFormat="1" hidden="1">
      <c r="A257" s="131"/>
      <c r="B257" s="34"/>
      <c r="C257" s="34"/>
      <c r="D257" s="34"/>
      <c r="E257" s="83">
        <f t="shared" si="23"/>
        <v>0</v>
      </c>
      <c r="F257" s="147"/>
      <c r="G257" s="16"/>
      <c r="H257" s="16"/>
      <c r="I257" s="159"/>
      <c r="J257" s="16"/>
      <c r="K257" s="233"/>
      <c r="L257" s="203"/>
      <c r="M257" s="45"/>
      <c r="N257" s="17"/>
    </row>
    <row r="258" spans="1:14" s="12" customFormat="1" hidden="1">
      <c r="A258" s="131"/>
      <c r="B258" s="34"/>
      <c r="C258" s="34"/>
      <c r="D258" s="34"/>
      <c r="E258" s="83">
        <f t="shared" si="23"/>
        <v>0</v>
      </c>
      <c r="F258" s="46"/>
      <c r="G258" s="16"/>
      <c r="H258" s="16"/>
      <c r="I258" s="16"/>
      <c r="J258" s="16"/>
      <c r="K258" s="233"/>
      <c r="L258" s="203"/>
      <c r="M258" s="45"/>
      <c r="N258" s="17"/>
    </row>
    <row r="259" spans="1:14" s="12" customFormat="1" hidden="1">
      <c r="A259" s="131"/>
      <c r="B259" s="27"/>
      <c r="C259" s="27"/>
      <c r="D259" s="27"/>
      <c r="E259" s="83">
        <f t="shared" si="23"/>
        <v>0</v>
      </c>
      <c r="F259" s="46"/>
      <c r="G259" s="16"/>
      <c r="H259" s="16"/>
      <c r="I259" s="16"/>
      <c r="J259" s="148"/>
      <c r="K259" s="233"/>
      <c r="L259" s="203"/>
      <c r="M259" s="45"/>
      <c r="N259" s="17"/>
    </row>
    <row r="260" spans="1:14" s="12" customFormat="1" hidden="1">
      <c r="A260" s="117"/>
      <c r="B260" s="34"/>
      <c r="C260" s="34"/>
      <c r="D260" s="34"/>
      <c r="E260" s="83">
        <f t="shared" si="23"/>
        <v>0</v>
      </c>
      <c r="F260" s="46"/>
      <c r="G260" s="46"/>
      <c r="H260" s="16"/>
      <c r="I260" s="16"/>
      <c r="J260" s="16"/>
      <c r="K260" s="233"/>
      <c r="L260" s="203"/>
      <c r="M260" s="45"/>
      <c r="N260" s="17"/>
    </row>
    <row r="261" spans="1:14" s="12" customFormat="1" hidden="1">
      <c r="A261" s="117"/>
      <c r="B261" s="34"/>
      <c r="C261" s="34"/>
      <c r="D261" s="34"/>
      <c r="E261" s="83">
        <f t="shared" si="23"/>
        <v>0</v>
      </c>
      <c r="F261" s="46"/>
      <c r="G261" s="16"/>
      <c r="H261" s="16"/>
      <c r="I261" s="16"/>
      <c r="J261" s="16"/>
      <c r="K261" s="233"/>
      <c r="L261" s="203"/>
      <c r="M261" s="45"/>
      <c r="N261" s="17"/>
    </row>
    <row r="262" spans="1:14" s="12" customFormat="1" hidden="1">
      <c r="A262" s="131"/>
      <c r="B262" s="34"/>
      <c r="C262" s="34"/>
      <c r="D262" s="34"/>
      <c r="E262" s="83">
        <f t="shared" si="23"/>
        <v>0</v>
      </c>
      <c r="F262" s="46"/>
      <c r="G262" s="46"/>
      <c r="H262" s="16"/>
      <c r="I262" s="16"/>
      <c r="J262" s="16"/>
      <c r="K262" s="233"/>
      <c r="L262" s="203"/>
      <c r="M262" s="17"/>
      <c r="N262" s="17"/>
    </row>
    <row r="263" spans="1:14" s="12" customFormat="1" hidden="1">
      <c r="A263" s="131"/>
      <c r="B263" s="34"/>
      <c r="C263" s="34"/>
      <c r="D263" s="34"/>
      <c r="E263" s="83">
        <f t="shared" si="23"/>
        <v>0</v>
      </c>
      <c r="F263" s="46"/>
      <c r="G263" s="16"/>
      <c r="H263" s="16"/>
      <c r="I263" s="159"/>
      <c r="J263" s="16"/>
      <c r="K263" s="233"/>
      <c r="L263" s="203"/>
      <c r="M263" s="17"/>
      <c r="N263" s="17"/>
    </row>
    <row r="264" spans="1:14" s="12" customFormat="1" hidden="1">
      <c r="A264" s="131"/>
      <c r="B264" s="34"/>
      <c r="C264" s="34"/>
      <c r="D264" s="34"/>
      <c r="E264" s="83">
        <f t="shared" si="23"/>
        <v>0</v>
      </c>
      <c r="F264" s="46"/>
      <c r="G264" s="16"/>
      <c r="H264" s="16"/>
      <c r="I264" s="16"/>
      <c r="J264" s="16"/>
      <c r="K264" s="233"/>
      <c r="L264" s="203"/>
      <c r="M264" s="17"/>
      <c r="N264" s="17"/>
    </row>
    <row r="265" spans="1:14">
      <c r="A265" s="136" t="s">
        <v>22</v>
      </c>
      <c r="B265" s="56">
        <f>C265+D265</f>
        <v>5307028368.5500002</v>
      </c>
      <c r="C265" s="57">
        <f t="shared" ref="C265:K265" si="27">C209+C210</f>
        <v>3408157285</v>
      </c>
      <c r="D265" s="57">
        <f t="shared" si="27"/>
        <v>1898871083.55</v>
      </c>
      <c r="E265" s="57">
        <f t="shared" si="27"/>
        <v>5425366677.8500004</v>
      </c>
      <c r="F265" s="166">
        <f t="shared" si="27"/>
        <v>3507931873</v>
      </c>
      <c r="G265" s="166">
        <f t="shared" si="27"/>
        <v>1917434804.8499999</v>
      </c>
      <c r="H265" s="166">
        <f t="shared" si="27"/>
        <v>0</v>
      </c>
      <c r="I265" s="166">
        <f t="shared" si="27"/>
        <v>0</v>
      </c>
      <c r="J265" s="166">
        <f t="shared" si="27"/>
        <v>4603699069</v>
      </c>
      <c r="K265" s="247">
        <f t="shared" si="27"/>
        <v>4572324431.9899998</v>
      </c>
      <c r="L265" s="203"/>
    </row>
    <row r="266" spans="1:14">
      <c r="A266" s="123" t="s">
        <v>35</v>
      </c>
      <c r="B266" s="47">
        <f t="shared" ref="B266:K266" si="28">B265-B206</f>
        <v>-1023233414.29</v>
      </c>
      <c r="C266" s="47">
        <f t="shared" si="28"/>
        <v>-1003759675.0100002</v>
      </c>
      <c r="D266" s="47">
        <f t="shared" si="28"/>
        <v>-19473739.279999971</v>
      </c>
      <c r="E266" s="47">
        <f t="shared" si="28"/>
        <v>-1023458826.29</v>
      </c>
      <c r="F266" s="151">
        <f t="shared" si="28"/>
        <v>-1003985087.0100002</v>
      </c>
      <c r="G266" s="151">
        <f t="shared" si="28"/>
        <v>-19473739.279999971</v>
      </c>
      <c r="H266" s="151">
        <f t="shared" si="28"/>
        <v>0</v>
      </c>
      <c r="I266" s="151">
        <f t="shared" si="28"/>
        <v>0</v>
      </c>
      <c r="J266" s="151">
        <f t="shared" si="28"/>
        <v>-133084196</v>
      </c>
      <c r="K266" s="230">
        <f t="shared" si="28"/>
        <v>-218402167</v>
      </c>
      <c r="L266" s="203"/>
    </row>
    <row r="267" spans="1:14">
      <c r="A267" s="135"/>
      <c r="B267" s="59">
        <f>B266+B268</f>
        <v>0</v>
      </c>
      <c r="C267" s="59">
        <f>C266+C268</f>
        <v>0</v>
      </c>
      <c r="D267" s="59">
        <f>D266+D268</f>
        <v>0</v>
      </c>
      <c r="E267" s="59">
        <f t="shared" ref="E267:K267" si="29">E266+E268</f>
        <v>0</v>
      </c>
      <c r="F267" s="167">
        <f>F266+F268</f>
        <v>0</v>
      </c>
      <c r="G267" s="167">
        <f t="shared" si="29"/>
        <v>2.9802322387695313E-8</v>
      </c>
      <c r="H267" s="167">
        <f t="shared" si="29"/>
        <v>0</v>
      </c>
      <c r="I267" s="167">
        <f t="shared" si="29"/>
        <v>0</v>
      </c>
      <c r="J267" s="167">
        <f t="shared" si="29"/>
        <v>0</v>
      </c>
      <c r="K267" s="248">
        <f t="shared" si="29"/>
        <v>0</v>
      </c>
      <c r="L267" s="203"/>
    </row>
    <row r="268" spans="1:14">
      <c r="A268" s="137" t="s">
        <v>18</v>
      </c>
      <c r="B268" s="5">
        <f t="shared" ref="B268:K268" si="30">B270+B273</f>
        <v>1023233414.29</v>
      </c>
      <c r="C268" s="5">
        <f>C270+C273</f>
        <v>1003759675.01</v>
      </c>
      <c r="D268" s="5">
        <f t="shared" si="30"/>
        <v>19473739.279999997</v>
      </c>
      <c r="E268" s="5">
        <f t="shared" si="30"/>
        <v>1023458826.29</v>
      </c>
      <c r="F268" s="148">
        <f t="shared" si="30"/>
        <v>1003985087.01</v>
      </c>
      <c r="G268" s="148">
        <f t="shared" si="30"/>
        <v>19473739.280000001</v>
      </c>
      <c r="H268" s="148">
        <f t="shared" si="30"/>
        <v>0</v>
      </c>
      <c r="I268" s="148">
        <f t="shared" si="30"/>
        <v>0</v>
      </c>
      <c r="J268" s="148">
        <f t="shared" si="30"/>
        <v>133084196</v>
      </c>
      <c r="K268" s="233">
        <f t="shared" si="30"/>
        <v>218402167</v>
      </c>
      <c r="L268" s="203"/>
    </row>
    <row r="269" spans="1:14">
      <c r="A269" s="135"/>
      <c r="B269" s="7"/>
      <c r="C269" s="27"/>
      <c r="D269" s="27"/>
      <c r="E269" s="7"/>
      <c r="F269" s="16"/>
      <c r="G269" s="16"/>
      <c r="H269" s="16"/>
      <c r="I269" s="148"/>
      <c r="J269" s="16"/>
      <c r="K269" s="232"/>
      <c r="L269" s="203"/>
    </row>
    <row r="270" spans="1:14" s="12" customFormat="1">
      <c r="A270" s="137" t="s">
        <v>47</v>
      </c>
      <c r="B270" s="5">
        <f>B271+B272</f>
        <v>0</v>
      </c>
      <c r="C270" s="5">
        <f>C271+C272</f>
        <v>0</v>
      </c>
      <c r="D270" s="5">
        <f>D271+D272</f>
        <v>0</v>
      </c>
      <c r="E270" s="5">
        <f t="shared" ref="E270:K270" si="31">E271+E272</f>
        <v>0</v>
      </c>
      <c r="F270" s="148">
        <f t="shared" si="31"/>
        <v>0</v>
      </c>
      <c r="G270" s="148">
        <f t="shared" si="31"/>
        <v>0</v>
      </c>
      <c r="H270" s="148">
        <f t="shared" si="31"/>
        <v>0</v>
      </c>
      <c r="I270" s="148">
        <f t="shared" si="31"/>
        <v>0</v>
      </c>
      <c r="J270" s="148">
        <f t="shared" si="31"/>
        <v>0</v>
      </c>
      <c r="K270" s="233">
        <f t="shared" si="31"/>
        <v>0</v>
      </c>
      <c r="L270" s="203"/>
      <c r="M270" s="17"/>
      <c r="N270" s="17"/>
    </row>
    <row r="271" spans="1:14" s="13" customFormat="1">
      <c r="A271" s="138" t="s">
        <v>48</v>
      </c>
      <c r="B271" s="7">
        <f>C271</f>
        <v>0</v>
      </c>
      <c r="C271" s="36">
        <v>0</v>
      </c>
      <c r="D271" s="36"/>
      <c r="E271" s="7">
        <f>F271</f>
        <v>0</v>
      </c>
      <c r="F271" s="41">
        <v>0</v>
      </c>
      <c r="G271" s="41">
        <v>0</v>
      </c>
      <c r="H271" s="41"/>
      <c r="I271" s="41"/>
      <c r="J271" s="41">
        <v>0</v>
      </c>
      <c r="K271" s="249">
        <v>0</v>
      </c>
      <c r="L271" s="215"/>
      <c r="M271" s="14"/>
      <c r="N271" s="14"/>
    </row>
    <row r="272" spans="1:14" s="13" customFormat="1">
      <c r="A272" s="138" t="s">
        <v>59</v>
      </c>
      <c r="B272" s="7">
        <f>C272</f>
        <v>0</v>
      </c>
      <c r="C272" s="36">
        <v>0</v>
      </c>
      <c r="D272" s="36"/>
      <c r="E272" s="7">
        <f>F272</f>
        <v>0</v>
      </c>
      <c r="F272" s="41">
        <v>0</v>
      </c>
      <c r="G272" s="41">
        <v>0</v>
      </c>
      <c r="H272" s="41"/>
      <c r="I272" s="41"/>
      <c r="J272" s="41">
        <v>0</v>
      </c>
      <c r="K272" s="249">
        <v>0</v>
      </c>
      <c r="L272" s="215"/>
      <c r="M272" s="14"/>
      <c r="N272" s="14"/>
    </row>
    <row r="273" spans="1:14" s="13" customFormat="1" ht="31.5">
      <c r="A273" s="138" t="s">
        <v>19</v>
      </c>
      <c r="B273" s="7">
        <f>C273+D273</f>
        <v>1023233414.29</v>
      </c>
      <c r="C273" s="2">
        <f>C274-C275</f>
        <v>1003759675.01</v>
      </c>
      <c r="D273" s="2">
        <f>D274-D275</f>
        <v>19473739.279999997</v>
      </c>
      <c r="E273" s="7">
        <f>F273+G273+H273+I273</f>
        <v>1023458826.29</v>
      </c>
      <c r="F273" s="41">
        <f t="shared" ref="F273:K273" si="32">F274-F275</f>
        <v>1003985087.01</v>
      </c>
      <c r="G273" s="41">
        <f t="shared" si="32"/>
        <v>19473739.280000001</v>
      </c>
      <c r="H273" s="41"/>
      <c r="I273" s="41">
        <f t="shared" si="32"/>
        <v>0</v>
      </c>
      <c r="J273" s="41">
        <f t="shared" si="32"/>
        <v>133084196</v>
      </c>
      <c r="K273" s="249">
        <f t="shared" si="32"/>
        <v>218402167</v>
      </c>
      <c r="L273" s="215"/>
      <c r="M273" s="14"/>
      <c r="N273" s="14"/>
    </row>
    <row r="274" spans="1:14">
      <c r="A274" s="193" t="s">
        <v>23</v>
      </c>
      <c r="B274" s="194">
        <f>C274+D274</f>
        <v>1024670492.98</v>
      </c>
      <c r="C274" s="195">
        <f>1024670492.98-D274</f>
        <v>1004107602</v>
      </c>
      <c r="D274" s="195">
        <f>D277</f>
        <v>20562890.979999997</v>
      </c>
      <c r="E274" s="194">
        <f>F274+G274+H274+I274</f>
        <v>1024670492.98</v>
      </c>
      <c r="F274" s="195">
        <f>1024670492.98-G274</f>
        <v>1004107602</v>
      </c>
      <c r="G274" s="195">
        <f>G277+G285</f>
        <v>20562890.98</v>
      </c>
      <c r="H274" s="196"/>
      <c r="I274" s="196"/>
      <c r="J274" s="196">
        <v>133084196</v>
      </c>
      <c r="K274" s="250">
        <v>218402167</v>
      </c>
      <c r="L274" s="203"/>
    </row>
    <row r="275" spans="1:14">
      <c r="A275" s="189" t="s">
        <v>24</v>
      </c>
      <c r="B275" s="190">
        <f>C275+D275</f>
        <v>1437078.6900000151</v>
      </c>
      <c r="C275" s="191">
        <f>196333173.99+1350000-97798356-4650406-95234411.99+330226.99+17700</f>
        <v>347926.99000001489</v>
      </c>
      <c r="D275" s="191">
        <f>2962691.7-1379310-494230</f>
        <v>1089151.7000000002</v>
      </c>
      <c r="E275" s="190">
        <f>F275+G275+H275+I275</f>
        <v>1211666.6900000151</v>
      </c>
      <c r="F275" s="191">
        <f>196333173.99+1350000-97798356-4650406-95234411.99+330226.99+17700-197760+39000-652-66000</f>
        <v>122514.99000001489</v>
      </c>
      <c r="G275" s="191">
        <f>2962691.7-1379310-494230</f>
        <v>1089151.7000000002</v>
      </c>
      <c r="H275" s="192"/>
      <c r="I275" s="192"/>
      <c r="J275" s="192"/>
      <c r="K275" s="251"/>
      <c r="L275" s="203"/>
    </row>
    <row r="276" spans="1:14">
      <c r="A276" s="139" t="s">
        <v>58</v>
      </c>
      <c r="B276" s="58">
        <f>B278+B279+B280+B281+B283+B285+B286</f>
        <v>0</v>
      </c>
      <c r="C276" s="58"/>
      <c r="D276" s="58"/>
      <c r="E276" s="58">
        <f>E278+E279+E280+E281+E283+E285+E286+E282+E284</f>
        <v>363804166.98000002</v>
      </c>
      <c r="F276" s="169"/>
      <c r="G276" s="169"/>
      <c r="H276" s="169">
        <f>H279+H280+H281+H283+H285+H286+H278</f>
        <v>0</v>
      </c>
      <c r="I276" s="169"/>
      <c r="J276" s="169"/>
      <c r="K276" s="252"/>
      <c r="L276" s="203"/>
    </row>
    <row r="277" spans="1:14">
      <c r="A277" s="186" t="s">
        <v>12</v>
      </c>
      <c r="B277" s="185">
        <f>B278+B279+B280+B281+B283</f>
        <v>0</v>
      </c>
      <c r="C277" s="187">
        <f>1024670492.98-D277</f>
        <v>1004107602</v>
      </c>
      <c r="D277" s="75">
        <f>D278+D279+D280+D281+D283+D284+D285</f>
        <v>20562890.979999997</v>
      </c>
      <c r="E277" s="75">
        <f>F277+G277</f>
        <v>15225744.4</v>
      </c>
      <c r="F277" s="170"/>
      <c r="G277" s="171">
        <f>15225744.4</f>
        <v>15225744.4</v>
      </c>
      <c r="H277" s="168">
        <f>H278+H279+H280+H281+H283</f>
        <v>0</v>
      </c>
      <c r="I277" s="168"/>
      <c r="J277" s="170"/>
      <c r="K277" s="253"/>
      <c r="L277" s="216"/>
    </row>
    <row r="278" spans="1:14">
      <c r="A278" s="140" t="s">
        <v>49</v>
      </c>
      <c r="B278" s="87"/>
      <c r="C278" s="87"/>
      <c r="D278" s="76">
        <v>4555782.7</v>
      </c>
      <c r="E278" s="76">
        <v>4555782.7</v>
      </c>
      <c r="F278" s="168"/>
      <c r="G278" s="171">
        <f>15225744.4-G279-G280</f>
        <v>2962691.7000000007</v>
      </c>
      <c r="H278" s="170"/>
      <c r="I278" s="170"/>
      <c r="J278" s="170"/>
      <c r="K278" s="253"/>
      <c r="L278" s="216"/>
    </row>
    <row r="279" spans="1:14" s="13" customFormat="1">
      <c r="A279" s="141" t="s">
        <v>30</v>
      </c>
      <c r="B279" s="77"/>
      <c r="C279" s="77"/>
      <c r="D279" s="78">
        <v>8684292.1799999997</v>
      </c>
      <c r="E279" s="78">
        <v>8684292.1799999997</v>
      </c>
      <c r="F279" s="172"/>
      <c r="G279" s="172">
        <v>10515183.18</v>
      </c>
      <c r="H279" s="172"/>
      <c r="I279" s="170"/>
      <c r="J279" s="172"/>
      <c r="K279" s="254"/>
      <c r="L279" s="217"/>
      <c r="M279" s="14"/>
      <c r="N279" s="14"/>
    </row>
    <row r="280" spans="1:14" s="13" customFormat="1">
      <c r="A280" s="141" t="s">
        <v>40</v>
      </c>
      <c r="B280" s="77"/>
      <c r="C280" s="77"/>
      <c r="D280" s="78">
        <v>1747869.5199999996</v>
      </c>
      <c r="E280" s="78">
        <v>1747869.5199999996</v>
      </c>
      <c r="F280" s="172"/>
      <c r="G280" s="172">
        <v>1747869.52</v>
      </c>
      <c r="H280" s="173"/>
      <c r="I280" s="170"/>
      <c r="J280" s="172"/>
      <c r="K280" s="254"/>
      <c r="L280" s="217"/>
      <c r="M280" s="14"/>
      <c r="N280" s="14"/>
    </row>
    <row r="281" spans="1:14" s="13" customFormat="1">
      <c r="A281" s="141" t="s">
        <v>27</v>
      </c>
      <c r="B281" s="77"/>
      <c r="C281" s="77"/>
      <c r="D281" s="78">
        <f>E281+F281</f>
        <v>0</v>
      </c>
      <c r="E281" s="78">
        <f>F281+G281</f>
        <v>0</v>
      </c>
      <c r="F281" s="172"/>
      <c r="G281" s="172"/>
      <c r="H281" s="172"/>
      <c r="I281" s="170"/>
      <c r="J281" s="172"/>
      <c r="K281" s="254"/>
      <c r="L281" s="217"/>
      <c r="M281" s="14"/>
      <c r="N281" s="14"/>
    </row>
    <row r="282" spans="1:14" s="13" customFormat="1">
      <c r="A282" s="141" t="s">
        <v>51</v>
      </c>
      <c r="B282" s="77"/>
      <c r="C282" s="77"/>
      <c r="D282" s="78">
        <f>E282+F282</f>
        <v>0</v>
      </c>
      <c r="E282" s="78">
        <f>F282+G282</f>
        <v>0</v>
      </c>
      <c r="F282" s="172"/>
      <c r="G282" s="172"/>
      <c r="H282" s="172"/>
      <c r="I282" s="170"/>
      <c r="J282" s="172"/>
      <c r="K282" s="254"/>
      <c r="L282" s="217"/>
      <c r="M282" s="14"/>
      <c r="N282" s="14"/>
    </row>
    <row r="283" spans="1:14" s="13" customFormat="1">
      <c r="A283" s="141" t="s">
        <v>39</v>
      </c>
      <c r="B283" s="77"/>
      <c r="C283" s="77"/>
      <c r="D283" s="78">
        <v>133800</v>
      </c>
      <c r="E283" s="78">
        <v>133800</v>
      </c>
      <c r="F283" s="172"/>
      <c r="G283" s="172"/>
      <c r="H283" s="172"/>
      <c r="I283" s="170"/>
      <c r="J283" s="172"/>
      <c r="K283" s="254"/>
      <c r="L283" s="217"/>
      <c r="M283" s="14"/>
      <c r="N283" s="14"/>
    </row>
    <row r="284" spans="1:14" s="13" customFormat="1">
      <c r="A284" s="141" t="s">
        <v>38</v>
      </c>
      <c r="B284" s="77"/>
      <c r="C284" s="77"/>
      <c r="D284" s="78">
        <v>104000</v>
      </c>
      <c r="E284" s="78">
        <v>104000</v>
      </c>
      <c r="F284" s="172"/>
      <c r="G284" s="172"/>
      <c r="H284" s="172"/>
      <c r="I284" s="170"/>
      <c r="J284" s="172"/>
      <c r="K284" s="254"/>
      <c r="L284" s="217"/>
      <c r="M284" s="14"/>
      <c r="N284" s="14"/>
    </row>
    <row r="285" spans="1:14" s="13" customFormat="1">
      <c r="A285" s="142" t="s">
        <v>14</v>
      </c>
      <c r="B285" s="79"/>
      <c r="C285" s="79"/>
      <c r="D285" s="78">
        <f>E285+F285</f>
        <v>5337146.58</v>
      </c>
      <c r="E285" s="78">
        <f>F285+G285</f>
        <v>5337146.58</v>
      </c>
      <c r="F285" s="172"/>
      <c r="G285" s="172">
        <v>5337146.58</v>
      </c>
      <c r="H285" s="172"/>
      <c r="I285" s="172"/>
      <c r="J285" s="172"/>
      <c r="K285" s="254"/>
      <c r="L285" s="217"/>
      <c r="M285" s="14"/>
      <c r="N285" s="14"/>
    </row>
    <row r="286" spans="1:14" s="13" customFormat="1">
      <c r="A286" s="143" t="s">
        <v>13</v>
      </c>
      <c r="B286" s="81">
        <f>C286+D286</f>
        <v>0</v>
      </c>
      <c r="C286" s="82"/>
      <c r="D286" s="80"/>
      <c r="E286" s="85">
        <f>F286+G286</f>
        <v>343241276</v>
      </c>
      <c r="F286" s="174">
        <v>343241276</v>
      </c>
      <c r="G286" s="175"/>
      <c r="H286" s="175"/>
      <c r="I286" s="175"/>
      <c r="J286" s="175"/>
      <c r="K286" s="255"/>
      <c r="L286" s="218"/>
      <c r="M286" s="14"/>
      <c r="N286" s="14"/>
    </row>
    <row r="287" spans="1:14" s="13" customFormat="1" ht="48" thickBot="1">
      <c r="A287" s="144" t="s">
        <v>28</v>
      </c>
      <c r="B287" s="145"/>
      <c r="C287" s="145"/>
      <c r="D287" s="145"/>
      <c r="E287" s="146" t="s">
        <v>29</v>
      </c>
      <c r="F287" s="176">
        <f>F265*10%</f>
        <v>350793187.30000001</v>
      </c>
      <c r="G287" s="176"/>
      <c r="H287" s="176" t="s">
        <v>41</v>
      </c>
      <c r="I287" s="176" t="s">
        <v>42</v>
      </c>
      <c r="J287" s="176"/>
      <c r="K287" s="256"/>
      <c r="L287" s="219"/>
      <c r="M287" s="14"/>
      <c r="N287" s="14"/>
    </row>
    <row r="288" spans="1:14">
      <c r="F288" s="177"/>
      <c r="G288" s="177"/>
      <c r="H288" s="177"/>
      <c r="I288" s="177"/>
      <c r="J288" s="177"/>
      <c r="K288" s="177"/>
    </row>
    <row r="289" spans="1:14">
      <c r="F289" s="177"/>
      <c r="G289" s="177"/>
      <c r="H289" s="177"/>
      <c r="I289" s="177"/>
      <c r="J289" s="177"/>
      <c r="K289" s="177"/>
    </row>
    <row r="290" spans="1:14">
      <c r="F290" s="177"/>
      <c r="G290" s="177"/>
      <c r="H290" s="177"/>
      <c r="I290" s="177"/>
      <c r="J290" s="177"/>
      <c r="K290" s="177"/>
    </row>
    <row r="291" spans="1:14">
      <c r="F291" s="177"/>
      <c r="G291" s="177"/>
      <c r="H291" s="177"/>
      <c r="I291" s="177"/>
      <c r="J291" s="177"/>
      <c r="K291" s="177"/>
    </row>
    <row r="292" spans="1:14">
      <c r="F292" s="177"/>
      <c r="G292" s="177"/>
      <c r="H292" s="177"/>
      <c r="I292" s="177"/>
      <c r="J292" s="177"/>
      <c r="K292" s="177"/>
    </row>
    <row r="293" spans="1:14">
      <c r="F293" s="177"/>
      <c r="G293" s="177"/>
      <c r="H293" s="177"/>
      <c r="I293" s="177"/>
      <c r="J293" s="177"/>
      <c r="K293" s="177"/>
    </row>
    <row r="294" spans="1:14">
      <c r="A294" s="20"/>
      <c r="B294" s="37"/>
      <c r="C294" s="37"/>
      <c r="D294" s="37"/>
      <c r="F294" s="177"/>
      <c r="G294" s="177"/>
      <c r="H294" s="177"/>
      <c r="I294" s="177"/>
      <c r="J294" s="177"/>
      <c r="K294" s="177"/>
    </row>
    <row r="295" spans="1:14">
      <c r="F295" s="177"/>
      <c r="G295" s="177"/>
      <c r="H295" s="177"/>
      <c r="I295" s="177"/>
      <c r="J295" s="177"/>
      <c r="K295" s="177"/>
    </row>
    <row r="296" spans="1:14">
      <c r="F296" s="177"/>
      <c r="G296" s="177"/>
      <c r="H296" s="177"/>
      <c r="I296" s="177"/>
      <c r="J296" s="177"/>
      <c r="K296" s="177"/>
    </row>
    <row r="297" spans="1:14" s="13" customFormat="1">
      <c r="A297" s="21"/>
      <c r="B297" s="38"/>
      <c r="C297" s="38"/>
      <c r="D297" s="38"/>
      <c r="E297" s="3"/>
      <c r="F297" s="178"/>
      <c r="G297" s="178"/>
      <c r="H297" s="178"/>
      <c r="I297" s="178"/>
      <c r="J297" s="178"/>
      <c r="K297" s="178"/>
      <c r="L297" s="40"/>
      <c r="M297" s="14"/>
      <c r="N297" s="14"/>
    </row>
    <row r="298" spans="1:14">
      <c r="F298" s="177"/>
      <c r="G298" s="177"/>
      <c r="H298" s="177"/>
      <c r="I298" s="177"/>
      <c r="J298" s="177"/>
      <c r="K298" s="177"/>
    </row>
    <row r="299" spans="1:14">
      <c r="F299" s="177"/>
      <c r="G299" s="177"/>
      <c r="H299" s="177"/>
      <c r="I299" s="177"/>
      <c r="J299" s="177"/>
      <c r="K299" s="177"/>
    </row>
    <row r="300" spans="1:14">
      <c r="F300" s="177"/>
      <c r="G300" s="177"/>
      <c r="H300" s="177"/>
      <c r="I300" s="177"/>
      <c r="J300" s="177"/>
      <c r="K300" s="177"/>
    </row>
    <row r="301" spans="1:14">
      <c r="F301" s="177"/>
      <c r="G301" s="177"/>
      <c r="H301" s="177"/>
      <c r="I301" s="177"/>
      <c r="J301" s="177"/>
      <c r="K301" s="177"/>
    </row>
    <row r="302" spans="1:14">
      <c r="F302" s="177"/>
      <c r="G302" s="177"/>
      <c r="H302" s="177"/>
      <c r="I302" s="177"/>
      <c r="J302" s="177"/>
      <c r="K302" s="177"/>
    </row>
    <row r="303" spans="1:14">
      <c r="F303" s="177"/>
      <c r="G303" s="177"/>
      <c r="H303" s="177"/>
      <c r="I303" s="177"/>
      <c r="J303" s="177"/>
      <c r="K303" s="177"/>
    </row>
    <row r="304" spans="1:14">
      <c r="F304" s="177"/>
      <c r="G304" s="177"/>
      <c r="H304" s="177"/>
      <c r="I304" s="177"/>
      <c r="J304" s="177"/>
      <c r="K304" s="177"/>
    </row>
    <row r="305" spans="1:14">
      <c r="F305" s="177"/>
      <c r="G305" s="177"/>
      <c r="H305" s="177"/>
      <c r="I305" s="177"/>
      <c r="J305" s="177"/>
      <c r="K305" s="177"/>
    </row>
    <row r="306" spans="1:14">
      <c r="F306" s="177"/>
      <c r="G306" s="177"/>
      <c r="H306" s="177"/>
      <c r="I306" s="177"/>
      <c r="J306" s="177"/>
      <c r="K306" s="177"/>
    </row>
    <row r="307" spans="1:14">
      <c r="F307" s="177"/>
      <c r="G307" s="177"/>
      <c r="H307" s="177"/>
      <c r="I307" s="177"/>
      <c r="J307" s="177"/>
      <c r="K307" s="177"/>
    </row>
    <row r="308" spans="1:14">
      <c r="A308" s="22"/>
      <c r="F308" s="177"/>
      <c r="G308" s="177"/>
      <c r="H308" s="177"/>
      <c r="I308" s="177"/>
      <c r="J308" s="177"/>
      <c r="K308" s="177"/>
    </row>
    <row r="309" spans="1:14" s="13" customFormat="1">
      <c r="A309" s="21"/>
      <c r="B309" s="38"/>
      <c r="C309" s="38"/>
      <c r="D309" s="38"/>
      <c r="E309" s="3"/>
      <c r="F309" s="178"/>
      <c r="G309" s="178"/>
      <c r="H309" s="178"/>
      <c r="I309" s="178"/>
      <c r="J309" s="178"/>
      <c r="K309" s="178"/>
      <c r="L309" s="40"/>
      <c r="M309" s="14"/>
      <c r="N309" s="14"/>
    </row>
    <row r="310" spans="1:14" s="13" customFormat="1">
      <c r="A310" s="21"/>
      <c r="B310" s="38"/>
      <c r="C310" s="38"/>
      <c r="D310" s="38"/>
      <c r="E310" s="3"/>
      <c r="F310" s="178"/>
      <c r="G310" s="178"/>
      <c r="H310" s="178"/>
      <c r="I310" s="178"/>
      <c r="J310" s="178"/>
      <c r="K310" s="178"/>
      <c r="L310" s="40"/>
      <c r="M310" s="14"/>
      <c r="N310" s="14"/>
    </row>
    <row r="311" spans="1:14">
      <c r="F311" s="177"/>
      <c r="G311" s="177"/>
      <c r="H311" s="177"/>
      <c r="I311" s="177"/>
      <c r="J311" s="177"/>
      <c r="K311" s="177"/>
    </row>
    <row r="312" spans="1:14">
      <c r="F312" s="177"/>
      <c r="G312" s="177"/>
      <c r="H312" s="177"/>
      <c r="I312" s="177"/>
      <c r="J312" s="177"/>
      <c r="K312" s="177"/>
    </row>
    <row r="313" spans="1:14">
      <c r="F313" s="177"/>
      <c r="G313" s="177"/>
      <c r="H313" s="177"/>
      <c r="I313" s="177"/>
      <c r="J313" s="177"/>
      <c r="K313" s="177"/>
    </row>
    <row r="314" spans="1:14">
      <c r="F314" s="177"/>
      <c r="G314" s="177"/>
      <c r="H314" s="177"/>
      <c r="I314" s="177"/>
      <c r="J314" s="177"/>
      <c r="K314" s="177"/>
    </row>
    <row r="315" spans="1:14">
      <c r="F315" s="177"/>
      <c r="G315" s="177"/>
      <c r="H315" s="177"/>
      <c r="I315" s="177"/>
      <c r="J315" s="177"/>
      <c r="K315" s="177"/>
    </row>
    <row r="316" spans="1:14">
      <c r="F316" s="177"/>
      <c r="G316" s="177"/>
      <c r="H316" s="177"/>
      <c r="I316" s="177"/>
      <c r="J316" s="177"/>
      <c r="K316" s="177"/>
    </row>
    <row r="317" spans="1:14">
      <c r="F317" s="177"/>
      <c r="G317" s="177"/>
      <c r="H317" s="177"/>
      <c r="I317" s="177"/>
      <c r="J317" s="177"/>
      <c r="K317" s="177"/>
    </row>
    <row r="318" spans="1:14">
      <c r="F318" s="177"/>
      <c r="G318" s="177"/>
      <c r="H318" s="177"/>
      <c r="I318" s="177"/>
      <c r="J318" s="177"/>
      <c r="K318" s="177"/>
    </row>
  </sheetData>
  <customSheetViews>
    <customSheetView guid="{F1EA1655-D6DE-4489-A709-6FDA0CED3DCA}" showPageBreaks="1" printArea="1" hiddenRows="1" view="pageBreakPreview">
      <pane xSplit="2" ySplit="4" topLeftCell="E87" activePane="bottomRight" state="frozen"/>
      <selection pane="bottomRight" activeCell="L90" sqref="L90"/>
      <colBreaks count="1" manualBreakCount="1">
        <brk id="12" max="1048575" man="1"/>
      </colBreaks>
      <pageMargins left="0.59055118110236227" right="0" top="0" bottom="0" header="0" footer="0"/>
      <pageSetup paperSize="9" scale="47" fitToHeight="5" orientation="landscape" r:id="rId1"/>
      <headerFooter alignWithMargins="0"/>
    </customSheetView>
    <customSheetView guid="{678A9D6A-CD2F-4FC5-ADAB-B9CA298D42A2}" showPageBreaks="1" fitToPage="1" hiddenColumns="1" view="pageBreakPreview">
      <pane xSplit="3" ySplit="4" topLeftCell="E17" activePane="bottomRight" state="frozen"/>
      <selection pane="bottomRight" activeCell="M203" sqref="M203"/>
      <pageMargins left="0.59055118110236227" right="0" top="0" bottom="0" header="0" footer="0"/>
      <pageSetup paperSize="9" scale="35" fitToHeight="9" orientation="landscape" r:id="rId2"/>
      <headerFooter alignWithMargins="0"/>
    </customSheetView>
    <customSheetView guid="{628CE822-C2EF-47B9-A88D-DD60521BD79B}" showPageBreaks="1" view="pageBreakPreview">
      <pane xSplit="1" ySplit="4" topLeftCell="F86" activePane="bottomRight" state="frozen"/>
      <selection pane="bottomRight" activeCell="G88" sqref="G88"/>
      <pageMargins left="0.59055118110236227" right="0" top="0" bottom="0" header="0" footer="0"/>
      <pageSetup paperSize="9" scale="11" fitToHeight="5" orientation="portrait" r:id="rId3"/>
      <headerFooter alignWithMargins="0"/>
    </customSheetView>
    <customSheetView guid="{9D973A29-B18A-4300-8735-40F4D5040C33}" showPageBreaks="1" fitToPage="1" printArea="1" hiddenRows="1" hiddenColumns="1" view="pageBreakPreview">
      <pane xSplit="3" ySplit="4" topLeftCell="E204" activePane="bottomRight" state="frozen"/>
      <selection pane="bottomRight" activeCell="F238" sqref="F238"/>
      <pageMargins left="0.43307086614173229" right="0" top="0" bottom="0" header="0" footer="0"/>
      <pageSetup paperSize="9" scale="70" fitToHeight="0" orientation="landscape" r:id="rId4"/>
      <headerFooter alignWithMargins="0"/>
    </customSheetView>
    <customSheetView guid="{35230852-6216-4033-A6A0-068713DB5E2D}" scale="115" showPageBreaks="1" view="pageBreakPreview">
      <pane xSplit="1" ySplit="4" topLeftCell="B35" activePane="bottomRight" state="frozen"/>
      <selection pane="bottomRight" activeCell="D39" activeCellId="3" sqref="D36 D37 D38 D39"/>
      <pageMargins left="0.82677165354330717" right="0" top="0" bottom="0" header="0" footer="0"/>
      <pageSetup paperSize="9" scale="62" fitToHeight="14" orientation="landscape" r:id="rId5"/>
      <headerFooter alignWithMargins="0"/>
    </customSheetView>
    <customSheetView guid="{0D5BD890-960B-4D50-B5EC-89017F4627EC}" showPageBreaks="1" view="pageBreakPreview" showRuler="0">
      <pane xSplit="1" ySplit="4" topLeftCell="B116" activePane="bottomRight" state="frozen"/>
      <selection pane="bottomRight" activeCell="A121" sqref="A121"/>
      <colBreaks count="2" manualBreakCount="2">
        <brk id="4" max="147" man="1"/>
        <brk id="6" max="1048575" man="1"/>
      </colBreaks>
      <pageMargins left="0.44" right="0" top="0" bottom="0" header="0" footer="0"/>
      <pageSetup paperSize="9" scale="60" fitToHeight="14" orientation="portrait" r:id="rId6"/>
      <headerFooter alignWithMargins="0"/>
    </customSheetView>
    <customSheetView guid="{9EA594CF-A6B0-4DFA-8350-EDDCBE152AB4}" showPageBreaks="1" fitToPage="1" printArea="1" view="pageBreakPreview" showRuler="0">
      <pane xSplit="1" ySplit="5" topLeftCell="B6" activePane="bottomRight" state="frozen"/>
      <selection pane="bottomRight" activeCell="A34" sqref="A34"/>
      <pageMargins left="0.44" right="0" top="0" bottom="0" header="0" footer="0"/>
      <pageSetup paperSize="9" scale="53" fitToHeight="14" orientation="landscape" r:id="rId7"/>
      <headerFooter alignWithMargins="0"/>
    </customSheetView>
    <customSheetView guid="{BA6A1FD8-C4D7-4C4D-A889-9C6DD90B54C5}" showPageBreaks="1" fitToPage="1" printArea="1" showRuler="0">
      <pane ySplit="5" topLeftCell="A117" activePane="bottomLeft" state="frozen"/>
      <selection pane="bottomLeft" activeCell="D191" sqref="D191:D198"/>
      <rowBreaks count="11" manualBreakCount="11">
        <brk id="35" max="5" man="1"/>
        <brk id="37" max="5" man="1"/>
        <brk id="61" max="5" man="1"/>
        <brk id="65" max="5" man="1"/>
        <brk id="89" max="5" man="1"/>
        <brk id="104" max="5" man="1"/>
        <brk id="161" max="5" man="1"/>
        <brk id="162" max="5" man="1"/>
        <brk id="193" max="5" man="1"/>
        <brk id="194" max="5" man="1"/>
        <brk id="198" max="5" man="1"/>
      </rowBreaks>
      <pageMargins left="0.75" right="0.75" top="1" bottom="1" header="0.5" footer="0.5"/>
      <pageSetup paperSize="9" scale="39" fitToHeight="6" orientation="portrait" r:id="rId8"/>
      <headerFooter alignWithMargins="0"/>
    </customSheetView>
    <customSheetView guid="{CF5649B8-37B5-47E7-8693-CA74E19C235B}" showPageBreaks="1" fitToPage="1" printArea="1">
      <pane ySplit="5" topLeftCell="A193" activePane="bottomLeft" state="frozen"/>
      <selection pane="bottomLeft" activeCell="D192" sqref="D192"/>
      <rowBreaks count="10" manualBreakCount="10">
        <brk id="33" max="5" man="1"/>
        <brk id="38" max="5" man="1"/>
        <brk id="59" max="5" man="1"/>
        <brk id="65" max="5" man="1"/>
        <brk id="89" max="5" man="1"/>
        <brk id="103" max="5" man="1"/>
        <brk id="160" max="5" man="1"/>
        <brk id="162" max="5" man="1"/>
        <brk id="193" max="5" man="1"/>
        <brk id="197" max="5" man="1"/>
      </rowBreaks>
      <pageMargins left="0.75" right="0.75" top="1" bottom="1" header="0.5" footer="0.5"/>
      <pageSetup paperSize="9" scale="39" fitToHeight="6" orientation="portrait" r:id="rId9"/>
      <headerFooter alignWithMargins="0"/>
    </customSheetView>
    <customSheetView guid="{315EB68F-C10E-4E13-8D36-4E5DF58D465A}" showPageBreaks="1" fitToPage="1" showRuler="0" topLeftCell="A211">
      <selection activeCell="B225" sqref="B225"/>
      <pageMargins left="0.55118110236220474" right="0.15748031496062992" top="0.39370078740157483" bottom="0.19685039370078741" header="0.11811023622047245" footer="0.11811023622047245"/>
      <pageSetup paperSize="9" scale="32" fitToHeight="0" orientation="portrait" r:id="rId10"/>
      <headerFooter alignWithMargins="0"/>
    </customSheetView>
    <customSheetView guid="{C249F1C0-5F87-4903-9107-68771F7F1656}" showPageBreaks="1" fitToPage="1" printArea="1" hiddenRows="1" hiddenColumns="1" showRuler="0" topLeftCell="A64">
      <selection activeCell="C75" sqref="C75"/>
      <pageMargins left="0.75" right="0.75" top="1" bottom="1" header="0.5" footer="0.5"/>
      <pageSetup paperSize="9" scale="59" fitToHeight="0" orientation="portrait" r:id="rId11"/>
      <headerFooter alignWithMargins="0"/>
    </customSheetView>
    <customSheetView guid="{9D51F868-3843-46D7-815D-F981066D16CF}" showPageBreaks="1" fitToPage="1" hiddenColumns="1" showRuler="0">
      <pane ySplit="5" topLeftCell="A75" activePane="bottomLeft" state="frozen"/>
      <selection pane="bottomLeft" activeCell="K78" sqref="K78"/>
      <pageMargins left="0.75" right="0.75" top="1" bottom="1" header="0.5" footer="0.5"/>
      <pageSetup paperSize="9" scale="50" fitToHeight="0" orientation="portrait" r:id="rId12"/>
      <headerFooter alignWithMargins="0"/>
    </customSheetView>
    <customSheetView guid="{C12ECCB3-7E0E-4612-AFEC-78E64777E49A}" showPageBreaks="1" fitToPage="1" hiddenColumns="1" view="pageBreakPreview" showRuler="0">
      <pane xSplit="1" ySplit="5" topLeftCell="B6" activePane="bottomRight" state="frozen"/>
      <selection pane="bottomRight" activeCell="C124" sqref="C124"/>
      <pageMargins left="0.78740157480314965" right="0" top="0" bottom="0" header="0" footer="0"/>
      <pageSetup paperSize="9" scale="83" fitToHeight="14" orientation="landscape" r:id="rId13"/>
      <headerFooter alignWithMargins="0"/>
    </customSheetView>
    <customSheetView guid="{773C9A6D-D94C-4F11-A27E-04EF47427F4D}" showPageBreaks="1" fitToPage="1" printArea="1" showAutoFilter="1" hiddenRows="1" view="pageBreakPreview" showRuler="0">
      <pane xSplit="1" ySplit="4" topLeftCell="C134" activePane="bottomRight" state="frozen"/>
      <selection pane="bottomRight" activeCell="A75" sqref="A75:IV75"/>
      <colBreaks count="1" manualBreakCount="1">
        <brk id="6" max="160" man="1"/>
      </colBreaks>
      <pageMargins left="0.43307086614173229" right="0" top="0" bottom="0" header="0" footer="0"/>
      <pageSetup paperSize="9" scale="63" fitToHeight="0" orientation="landscape" r:id="rId14"/>
      <headerFooter alignWithMargins="0"/>
      <autoFilter ref="B1:I1"/>
    </customSheetView>
    <customSheetView guid="{6FF5B27E-53D8-42A1-BAA4-129DC52332D6}" showPageBreaks="1" showAutoFilter="1" view="pageBreakPreview" showRuler="0">
      <pane xSplit="2" ySplit="4" topLeftCell="D29" activePane="bottomRight" state="frozen"/>
      <selection pane="bottomRight" activeCell="D30" sqref="D30"/>
      <pageMargins left="0.59055118110236227" right="0" top="0" bottom="0" header="0" footer="0"/>
      <pageSetup paperSize="9" scale="11" fitToHeight="5" orientation="portrait" r:id="rId15"/>
      <headerFooter alignWithMargins="0"/>
      <autoFilter ref="B1:K1"/>
    </customSheetView>
    <customSheetView guid="{93C01840-E025-4C00-A8DE-5BD6E9A42532}" showPageBreaks="1" fitToPage="1" view="pageBreakPreview" showRuler="0">
      <pane xSplit="2" ySplit="4" topLeftCell="G41" activePane="bottomRight" state="frozen"/>
      <selection pane="bottomRight" activeCell="L45" sqref="L45"/>
      <pageMargins left="0.59055118110236227" right="0" top="0" bottom="0" header="0" footer="0"/>
      <pageSetup paperSize="9" scale="32" fitToHeight="5" orientation="portrait" r:id="rId16"/>
      <headerFooter alignWithMargins="0"/>
    </customSheetView>
    <customSheetView guid="{BCCBEA4F-0D7A-4A17-8829-58A9F53F9252}" showPageBreaks="1" printArea="1" hiddenRows="1" hiddenColumns="1" view="pageBreakPreview">
      <selection activeCell="A22" sqref="A22:IV22"/>
      <pageMargins left="0.39370078740157483" right="0" top="0" bottom="0" header="0" footer="0"/>
      <pageSetup paperSize="9" scale="75" fitToHeight="0" orientation="landscape" horizontalDpi="4294967295" verticalDpi="4294967295" r:id="rId17"/>
      <headerFooter alignWithMargins="0"/>
    </customSheetView>
    <customSheetView guid="{E85C3412-194D-4E48-843B-BE6310A493AC}" showPageBreaks="1" fitToPage="1" view="pageBreakPreview">
      <pane xSplit="2" ySplit="4" topLeftCell="G11" activePane="bottomRight" state="frozen"/>
      <selection pane="bottomRight" activeCell="M21" sqref="M21"/>
      <pageMargins left="0.59055118110236227" right="0" top="0" bottom="0" header="0" footer="0"/>
      <pageSetup paperSize="9" scale="22" fitToHeight="5" orientation="portrait" r:id="rId18"/>
      <headerFooter alignWithMargins="0"/>
    </customSheetView>
    <customSheetView guid="{88C336E2-DEA0-4FEC-A5C4-66485F95BE03}" showPageBreaks="1" fitToPage="1" hiddenRows="1" view="pageBreakPreview">
      <pane xSplit="1" ySplit="4" topLeftCell="B119" activePane="bottomRight" state="frozen"/>
      <selection pane="bottomRight" activeCell="A222" sqref="A222:XFD256"/>
      <pageMargins left="0.44" right="0" top="0" bottom="0" header="0" footer="0"/>
      <pageSetup paperSize="9" scale="33" fitToHeight="14" orientation="landscape" r:id="rId19"/>
      <headerFooter alignWithMargins="0"/>
    </customSheetView>
    <customSheetView guid="{F16D28B9-753F-4983-9882-083BB1819B3B}" showPageBreaks="1" view="pageBreakPreview">
      <pane xSplit="1" ySplit="4" topLeftCell="D229" activePane="bottomRight" state="frozen"/>
      <selection pane="bottomRight" activeCell="M230" sqref="M230"/>
      <pageMargins left="0.59055118110236227" right="0" top="0" bottom="0" header="0" footer="0"/>
      <pageSetup paperSize="9" scale="11" fitToHeight="5" orientation="portrait" r:id="rId20"/>
      <headerFooter alignWithMargins="0"/>
    </customSheetView>
  </customSheetViews>
  <mergeCells count="1">
    <mergeCell ref="B6:D6"/>
  </mergeCells>
  <phoneticPr fontId="3" type="noConversion"/>
  <pageMargins left="0.43307086614173229" right="0" top="0" bottom="0" header="0" footer="0"/>
  <pageSetup paperSize="9" scale="70" fitToHeight="0" orientation="landscape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крайний вариант</vt:lpstr>
      <vt:lpstr>'крайний вариант'!Область_печати</vt:lpstr>
    </vt:vector>
  </TitlesOfParts>
  <Company>Excel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Юлия А. Убийко</cp:lastModifiedBy>
  <cp:lastPrinted>2023-04-26T07:39:00Z</cp:lastPrinted>
  <dcterms:created xsi:type="dcterms:W3CDTF">1996-10-08T23:32:33Z</dcterms:created>
  <dcterms:modified xsi:type="dcterms:W3CDTF">2023-08-25T04:52:18Z</dcterms:modified>
</cp:coreProperties>
</file>