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РУО\-п О внесении изменений в МП Развитие образования\"/>
    </mc:Choice>
  </mc:AlternateContent>
  <bookViews>
    <workbookView xWindow="0" yWindow="0" windowWidth="28800" windowHeight="12435" tabRatio="864"/>
  </bookViews>
  <sheets>
    <sheet name="пр 2 к ПП 1" sheetId="18" r:id="rId1"/>
  </sheets>
  <definedNames>
    <definedName name="_xlnm._FilterDatabase" localSheetId="0" hidden="1">'пр 2 к ПП 1'!$B$5:$P$147</definedName>
    <definedName name="Z_2166B299_1DBB_4BE8_98C9_E9EFB21DCA26_.wvu.FilterData" localSheetId="0" hidden="1">'пр 2 к ПП 1'!$B$5:$P$147</definedName>
    <definedName name="Z_2715DACA_7FC2_4162_875B_92B3FB82D8B1_.wvu.FilterData" localSheetId="0" hidden="1">'пр 2 к ПП 1'!$B$5:$P$147</definedName>
    <definedName name="Z_29BFB567_1C85_481C_A8AF_8210D8E0792F_.wvu.FilterData" localSheetId="0" hidden="1">'пр 2 к ПП 1'!$B$5:$P$147</definedName>
    <definedName name="Z_3AB5DFBB_09FD_4C2F_9D3D_E333A248F7A4_.wvu.FilterData" localSheetId="0" hidden="1">'пр 2 к ПП 1'!$B$5:$P$147</definedName>
    <definedName name="Z_3AB5DFBB_09FD_4C2F_9D3D_E333A248F7A4_.wvu.PrintArea" localSheetId="0" hidden="1">'пр 2 к ПП 1'!$B$2:$M$149</definedName>
    <definedName name="Z_3AB5DFBB_09FD_4C2F_9D3D_E333A248F7A4_.wvu.PrintTitles" localSheetId="0" hidden="1">'пр 2 к ПП 1'!$B$4:$IW$5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4767DD30_F6FB_4FF0_A429_8866A8232500_.wvu.FilterData" localSheetId="0" hidden="1">'пр 2 к ПП 1'!$B$5:$P$147</definedName>
    <definedName name="Z_4767DD30_F6FB_4FF0_A429_8866A8232500_.wvu.PrintArea" localSheetId="0" hidden="1">'пр 2 к ПП 1'!$B$2:$M$149</definedName>
    <definedName name="Z_4767DD30_F6FB_4FF0_A429_8866A8232500_.wvu.PrintTitles" localSheetId="0" hidden="1">'пр 2 к ПП 1'!$B$4:$IW$5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84BD7FD_1D3D_4528_954E_A98D5B59AC9C_.wvu.FilterData" localSheetId="0" hidden="1">'пр 2 к ПП 1'!$B$5:$P$147</definedName>
    <definedName name="Z_7C917F30_361A_4C86_9002_2134EAE2E3CF_.wvu.FilterData" localSheetId="0" hidden="1">'пр 2 к ПП 1'!$B$5:$P$147</definedName>
    <definedName name="Z_7C917F30_361A_4C86_9002_2134EAE2E3CF_.wvu.PrintArea" localSheetId="0" hidden="1">'пр 2 к ПП 1'!$B$2:$M$149</definedName>
    <definedName name="Z_7C917F30_361A_4C86_9002_2134EAE2E3CF_.wvu.PrintTitles" localSheetId="0" hidden="1">'пр 2 к ПП 1'!$B$4:$IW$5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81F2AFB8_21DA_4513_90AB_0A09D7D72D56_.wvu.FilterData" localSheetId="0" hidden="1">'пр 2 к ПП 1'!$B$5:$P$147</definedName>
    <definedName name="Z_AD6F79BD_847B_4421_A1AA_268A55FACAB4_.wvu.FilterData" localSheetId="0" hidden="1">'пр 2 к ПП 1'!$B$5:$P$147</definedName>
    <definedName name="Z_B45C2115_52AF_4E7B_8578_551FB3CF371E_.wvu.FilterData" localSheetId="0" hidden="1">'пр 2 к ПП 1'!$B$5:$P$147</definedName>
    <definedName name="Z_C75D4C66_EC35_48DB_8FCD_E29923CDB091_.wvu.FilterData" localSheetId="0" hidden="1">'пр 2 к ПП 1'!$B$5:$P$147</definedName>
    <definedName name="Z_CDE1D6F6_68DF_42F8_B01A_FF6465B24CCD_.wvu.FilterData" localSheetId="0" hidden="1">'пр 2 к ПП 1'!$B$5:$P$147</definedName>
    <definedName name="Z_CDE1D6F6_68DF_42F8_B01A_FF6465B24CCD_.wvu.PrintArea" localSheetId="0" hidden="1">'пр 2 к ПП 1'!$B$2:$M$149</definedName>
    <definedName name="Z_CDE1D6F6_68DF_42F8_B01A_FF6465B24CCD_.wvu.PrintTitles" localSheetId="0" hidden="1">'пр 2 к ПП 1'!$B$4:$IW$5</definedName>
    <definedName name="Z_D97B14A5_4ECD_4EB7_B8A7_D41E462F19A2_.wvu.FilterData" localSheetId="0" hidden="1">'пр 2 к ПП 1'!$B$5:$P$147</definedName>
    <definedName name="Z_FAC3C627_8E23_41AB_B3FB_95B33614D8DB_.wvu.FilterData" localSheetId="0" hidden="1">'пр 2 к ПП 1'!$B$5:$P$147</definedName>
    <definedName name="_xlnm.Print_Area" localSheetId="0">'пр 2 к ПП 1'!$B$1:$M$147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7" i="18" l="1"/>
  <c r="I136" i="18"/>
  <c r="I145" i="18" l="1"/>
  <c r="I144" i="18"/>
  <c r="I131" i="18"/>
  <c r="I129" i="18"/>
  <c r="I24" i="18"/>
  <c r="I128" i="18" l="1"/>
  <c r="I124" i="18" l="1"/>
  <c r="I116" i="18"/>
  <c r="L116" i="18" s="1"/>
  <c r="I117" i="18"/>
  <c r="I115" i="18"/>
  <c r="L115" i="18" s="1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25" i="18"/>
  <c r="L26" i="18"/>
  <c r="L27" i="18"/>
  <c r="L28" i="18"/>
  <c r="L29" i="18"/>
  <c r="L30" i="18"/>
  <c r="L123" i="18"/>
  <c r="L124" i="18"/>
  <c r="L125" i="18"/>
  <c r="L137" i="18"/>
  <c r="L138" i="18"/>
  <c r="L141" i="18" l="1"/>
  <c r="L142" i="18"/>
  <c r="L143" i="18"/>
  <c r="L144" i="18"/>
  <c r="I140" i="18"/>
  <c r="I114" i="18"/>
  <c r="K99" i="18" l="1"/>
  <c r="I155" i="18" l="1"/>
  <c r="J153" i="18"/>
  <c r="K153" i="18"/>
  <c r="I153" i="18"/>
  <c r="I150" i="18"/>
  <c r="K131" i="18"/>
  <c r="K146" i="18" s="1"/>
  <c r="J131" i="18"/>
  <c r="J146" i="18" s="1"/>
  <c r="J150" i="18" l="1"/>
  <c r="K150" i="18"/>
  <c r="J158" i="18"/>
  <c r="K158" i="18"/>
  <c r="I158" i="18"/>
  <c r="L132" i="18"/>
  <c r="J99" i="18" l="1"/>
  <c r="I99" i="18"/>
  <c r="L94" i="18"/>
  <c r="L95" i="18"/>
  <c r="L96" i="18"/>
  <c r="L97" i="18"/>
  <c r="L98" i="18"/>
  <c r="L83" i="18"/>
  <c r="L84" i="18"/>
  <c r="L85" i="18"/>
  <c r="L86" i="18"/>
  <c r="L103" i="18"/>
  <c r="L104" i="18"/>
  <c r="L105" i="18"/>
  <c r="L106" i="18"/>
  <c r="L107" i="18"/>
  <c r="L108" i="18"/>
  <c r="L109" i="18"/>
  <c r="J155" i="18"/>
  <c r="K155" i="18"/>
  <c r="L82" i="18"/>
  <c r="L79" i="18"/>
  <c r="L71" i="18"/>
  <c r="L62" i="18"/>
  <c r="L61" i="18"/>
  <c r="L39" i="18"/>
  <c r="L153" i="18"/>
  <c r="L93" i="18"/>
  <c r="J34" i="18"/>
  <c r="K34" i="18"/>
  <c r="J112" i="18"/>
  <c r="K112" i="18"/>
  <c r="J118" i="18"/>
  <c r="K118" i="18"/>
  <c r="J147" i="18" l="1"/>
  <c r="K147" i="18"/>
  <c r="J154" i="18"/>
  <c r="L78" i="18"/>
  <c r="L66" i="18"/>
  <c r="L92" i="18"/>
  <c r="L91" i="18"/>
  <c r="K154" i="18" l="1"/>
  <c r="K151" i="18"/>
  <c r="J151" i="18"/>
  <c r="L21" i="18" l="1"/>
  <c r="L111" i="18"/>
  <c r="L74" i="18"/>
  <c r="I112" i="18" l="1"/>
  <c r="L126" i="18"/>
  <c r="L127" i="18"/>
  <c r="L133" i="18" l="1"/>
  <c r="L134" i="18"/>
  <c r="L135" i="18"/>
  <c r="L110" i="18"/>
  <c r="L121" i="18"/>
  <c r="L63" i="18"/>
  <c r="L60" i="18"/>
  <c r="L22" i="18"/>
  <c r="I146" i="18"/>
  <c r="L145" i="18"/>
  <c r="L140" i="18"/>
  <c r="L139" i="18"/>
  <c r="L136" i="18"/>
  <c r="L131" i="18"/>
  <c r="L129" i="18"/>
  <c r="L128" i="18"/>
  <c r="L122" i="18"/>
  <c r="L120" i="18"/>
  <c r="I118" i="18"/>
  <c r="L117" i="18"/>
  <c r="L114" i="18"/>
  <c r="L102" i="18"/>
  <c r="L101" i="18"/>
  <c r="L89" i="18"/>
  <c r="L87" i="18"/>
  <c r="L81" i="18"/>
  <c r="L80" i="18"/>
  <c r="L77" i="18"/>
  <c r="L76" i="18"/>
  <c r="L75" i="18"/>
  <c r="L158" i="18" s="1"/>
  <c r="L73" i="18"/>
  <c r="L72" i="18"/>
  <c r="L70" i="18"/>
  <c r="L69" i="18"/>
  <c r="L68" i="18"/>
  <c r="L67" i="18"/>
  <c r="L65" i="18"/>
  <c r="L64" i="18"/>
  <c r="L59" i="18"/>
  <c r="L58" i="18"/>
  <c r="L57" i="18"/>
  <c r="L40" i="18"/>
  <c r="L38" i="18"/>
  <c r="L37" i="18"/>
  <c r="L36" i="18"/>
  <c r="I34" i="18"/>
  <c r="L33" i="18"/>
  <c r="L32" i="18"/>
  <c r="L31" i="18"/>
  <c r="L24" i="18"/>
  <c r="L23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118" i="18" l="1"/>
  <c r="L99" i="18"/>
  <c r="L150" i="18"/>
  <c r="L112" i="18"/>
  <c r="L34" i="18"/>
  <c r="L146" i="18"/>
  <c r="I147" i="18"/>
  <c r="I154" i="18" s="1"/>
  <c r="L152" i="18"/>
  <c r="L155" i="18"/>
  <c r="L156" i="18"/>
  <c r="L157" i="18"/>
  <c r="L147" i="18" l="1"/>
  <c r="L151" i="18" s="1"/>
  <c r="I151" i="18"/>
  <c r="L154" i="18" l="1"/>
</calcChain>
</file>

<file path=xl/sharedStrings.xml><?xml version="1.0" encoding="utf-8"?>
<sst xmlns="http://schemas.openxmlformats.org/spreadsheetml/2006/main" count="252" uniqueCount="159">
  <si>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</si>
  <si>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</si>
  <si>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</si>
  <si>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</si>
  <si>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</si>
  <si>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</si>
  <si>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</si>
  <si>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</si>
  <si>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</si>
  <si>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</si>
  <si>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</si>
  <si>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Рз Пр</t>
  </si>
  <si>
    <t>243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</si>
  <si>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</si>
  <si>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</si>
  <si>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</si>
  <si>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</si>
  <si>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</si>
  <si>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</si>
  <si>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</si>
  <si>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</si>
  <si>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</si>
  <si>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</si>
  <si>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</si>
  <si>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</si>
  <si>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</si>
  <si>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</si>
  <si>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</si>
  <si>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</si>
  <si>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</si>
  <si>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</si>
  <si>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</si>
  <si>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</si>
  <si>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</si>
  <si>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</si>
  <si>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</si>
  <si>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</si>
  <si>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</si>
  <si>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</si>
  <si>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</si>
  <si>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</si>
  <si>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</si>
  <si>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</si>
  <si>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</si>
  <si>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</si>
  <si>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</si>
  <si>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</si>
  <si>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</si>
  <si>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</si>
  <si>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</si>
  <si>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</si>
  <si>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</si>
  <si>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</si>
  <si>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</si>
  <si>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</si>
  <si>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</si>
  <si>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</si>
  <si>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</si>
  <si>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</si>
  <si>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</si>
  <si>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</si>
  <si>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</si>
  <si>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</si>
  <si>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</si>
  <si>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</si>
  <si>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</si>
  <si>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</si>
  <si>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</si>
  <si>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</si>
  <si>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</si>
  <si>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</si>
  <si>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</si>
  <si>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</si>
  <si>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</si>
  <si>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</si>
  <si>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</si>
  <si>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</si>
  <si>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</si>
  <si>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</si>
  <si>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</si>
  <si>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</si>
  <si>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</si>
  <si>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</si>
  <si>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</si>
  <si>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</si>
  <si>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</si>
  <si>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</si>
  <si>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</si>
  <si>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</si>
  <si>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</si>
  <si>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</si>
  <si>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управление культуры</t>
  </si>
  <si>
    <t>07 09</t>
  </si>
  <si>
    <t>112</t>
  </si>
  <si>
    <t>Приложение № 1
к подпрограмме 1 «Развитие дошкольного, общего и дополнительного образования»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</si>
  <si>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</si>
  <si>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</si>
  <si>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</si>
  <si>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</si>
  <si>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</si>
  <si>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</si>
  <si>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</si>
  <si>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</si>
  <si>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</si>
  <si>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</si>
  <si>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</si>
  <si>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</si>
  <si>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</si>
  <si>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</si>
  <si>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</si>
  <si>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</si>
  <si>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</si>
  <si>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0110015980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</si>
  <si>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</si>
  <si>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</si>
  <si>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</si>
  <si>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1.4.0</t>
  </si>
  <si>
    <t>1.5.0</t>
  </si>
  <si>
    <t>011E452100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</si>
  <si>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</si>
  <si>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</si>
  <si>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</si>
  <si>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Бесплатное питание учащихся начальных классов</t>
  </si>
  <si>
    <t>612</t>
  </si>
  <si>
    <t>0110053030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</si>
  <si>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</si>
  <si>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</si>
  <si>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</si>
  <si>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</si>
  <si>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</si>
  <si>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</si>
  <si>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федерального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</si>
  <si>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краевого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</si>
  <si>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</si>
  <si>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</si>
  <si>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</si>
  <si>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районного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</si>
  <si>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</si>
  <si>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</si>
  <si>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</si>
  <si>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</si>
  <si>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</si>
  <si>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</si>
  <si>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</si>
  <si>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</si>
  <si>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>Более 700 детей получат услуги дошкольного образования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</si>
  <si>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</si>
  <si>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</si>
  <si>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</si>
  <si>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</si>
  <si>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</si>
  <si>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</si>
  <si>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краевого бюджета</t>
  </si>
  <si>
    <t>011ЕВ51790</t>
  </si>
  <si>
    <t>0110008530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</si>
  <si>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</si>
  <si>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</si>
  <si>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</si>
  <si>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Приложение к постановлению Администрации Туруханского района от 29.06.2023 № 503 -п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</si>
</sst>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00"/>
  </numFmts>
  <fonts count="17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7" fillId="0" borderId="0"/>
    <xf numFmtId="164" fontId="4" fillId="0" borderId="0" applyFont="0" applyFill="0" applyBorder="0" applyAlignment="0" applyProtection="0"/>
  </cellStyleXfs>
  <cellXfs count="254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6" xfId="1" applyFont="1" applyFill="1" applyBorder="1" applyAlignment="1">
      <alignment horizontal="center" vertical="center" wrapText="1"/>
    </xf>
    <xf numFmtId="0" fontId="3" fillId="0" borderId="0" xfId="1" applyFont="1" applyFill="1" applyAlignment="1"/>
    <xf numFmtId="49" fontId="3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8" fillId="0" borderId="0" xfId="1" applyFont="1" applyFill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3" fillId="0" borderId="10" xfId="1" applyFont="1" applyFill="1" applyBorder="1" applyAlignment="1">
      <alignment horizontal="center" vertical="center" wrapText="1" readingOrder="1"/>
    </xf>
    <xf numFmtId="0" fontId="3" fillId="0" borderId="12" xfId="1" applyFont="1" applyFill="1" applyBorder="1" applyAlignment="1">
      <alignment horizontal="center" vertical="center" wrapText="1" readingOrder="1"/>
    </xf>
    <xf numFmtId="168" fontId="3" fillId="0" borderId="13" xfId="1" applyNumberFormat="1" applyFont="1" applyFill="1" applyBorder="1" applyAlignment="1">
      <alignment horizontal="center" vertical="center" wrapText="1" readingOrder="1"/>
    </xf>
    <xf numFmtId="0" fontId="11" fillId="0" borderId="0" xfId="1" applyFont="1" applyFill="1"/>
    <xf numFmtId="168" fontId="3" fillId="0" borderId="9" xfId="1" applyNumberFormat="1" applyFont="1" applyFill="1" applyBorder="1" applyAlignment="1">
      <alignment horizontal="center" vertical="center" wrapText="1" readingOrder="1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168" fontId="3" fillId="0" borderId="14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49" fontId="3" fillId="0" borderId="5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1" quotePrefix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 readingOrder="1"/>
    </xf>
    <xf numFmtId="49" fontId="8" fillId="0" borderId="19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 readingOrder="1"/>
    </xf>
    <xf numFmtId="0" fontId="8" fillId="0" borderId="20" xfId="1" applyFont="1" applyFill="1" applyBorder="1" applyAlignment="1">
      <alignment horizontal="center" vertical="center" wrapText="1" readingOrder="1"/>
    </xf>
    <xf numFmtId="0" fontId="8" fillId="0" borderId="12" xfId="1" applyFont="1" applyFill="1" applyBorder="1" applyAlignment="1">
      <alignment horizontal="center" vertical="center" wrapText="1" readingOrder="1"/>
    </xf>
    <xf numFmtId="0" fontId="8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6" fontId="3" fillId="0" borderId="1" xfId="1" applyNumberFormat="1" applyFont="1" applyFill="1" applyBorder="1"/>
    <xf numFmtId="49" fontId="3" fillId="0" borderId="7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top" wrapText="1"/>
    </xf>
    <xf numFmtId="49" fontId="8" fillId="0" borderId="0" xfId="1" applyNumberFormat="1" applyFont="1" applyFill="1" applyBorder="1" applyAlignment="1">
      <alignment horizontal="center" vertical="top" wrapText="1"/>
    </xf>
    <xf numFmtId="166" fontId="12" fillId="0" borderId="0" xfId="4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166" fontId="5" fillId="0" borderId="0" xfId="1" applyNumberFormat="1" applyFont="1" applyFill="1" applyBorder="1" applyAlignment="1"/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0" fontId="13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center" vertical="center"/>
    </xf>
    <xf numFmtId="168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69" fontId="3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 readingOrder="1"/>
    </xf>
    <xf numFmtId="0" fontId="8" fillId="0" borderId="5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 wrapText="1" readingOrder="1"/>
    </xf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top"/>
    </xf>
    <xf numFmtId="168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/>
    <xf numFmtId="0" fontId="14" fillId="0" borderId="8" xfId="1" applyFont="1" applyFill="1" applyBorder="1" applyAlignment="1">
      <alignment vertical="center"/>
    </xf>
    <xf numFmtId="0" fontId="14" fillId="0" borderId="3" xfId="1" applyFont="1" applyFill="1" applyBorder="1" applyAlignment="1">
      <alignment vertical="center"/>
    </xf>
    <xf numFmtId="49" fontId="14" fillId="0" borderId="3" xfId="1" applyNumberFormat="1" applyFont="1" applyFill="1" applyBorder="1" applyAlignment="1">
      <alignment vertical="center"/>
    </xf>
    <xf numFmtId="168" fontId="14" fillId="0" borderId="3" xfId="1" applyNumberFormat="1" applyFont="1" applyFill="1" applyBorder="1" applyAlignment="1">
      <alignment vertical="center"/>
    </xf>
    <xf numFmtId="0" fontId="14" fillId="0" borderId="4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11" fillId="0" borderId="7" xfId="1" applyFont="1" applyFill="1" applyBorder="1" applyAlignment="1">
      <alignment horizontal="center" vertical="center" wrapText="1"/>
    </xf>
    <xf numFmtId="168" fontId="3" fillId="0" borderId="0" xfId="1" applyNumberFormat="1" applyFont="1" applyFill="1"/>
    <xf numFmtId="168" fontId="3" fillId="0" borderId="0" xfId="1" applyNumberFormat="1" applyFont="1" applyFill="1" applyAlignment="1">
      <alignment horizontal="right" vertical="center"/>
    </xf>
    <xf numFmtId="168" fontId="3" fillId="0" borderId="0" xfId="1" applyNumberFormat="1" applyFont="1" applyFill="1" applyAlignment="1">
      <alignment horizontal="right"/>
    </xf>
    <xf numFmtId="49" fontId="3" fillId="0" borderId="7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0" fontId="13" fillId="0" borderId="0" xfId="1" applyFont="1" applyFill="1"/>
    <xf numFmtId="165" fontId="3" fillId="0" borderId="0" xfId="1" applyNumberFormat="1" applyFont="1" applyFill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49" fontId="8" fillId="0" borderId="22" xfId="1" applyNumberFormat="1" applyFont="1" applyFill="1" applyBorder="1" applyAlignment="1">
      <alignment horizontal="center" vertical="center" wrapText="1"/>
    </xf>
    <xf numFmtId="170" fontId="5" fillId="0" borderId="1" xfId="1" applyNumberFormat="1" applyFont="1" applyFill="1" applyBorder="1" applyAlignment="1">
      <alignment horizontal="center" vertical="center"/>
    </xf>
    <xf numFmtId="170" fontId="3" fillId="0" borderId="0" xfId="1" applyNumberFormat="1" applyFont="1" applyFill="1" applyBorder="1"/>
    <xf numFmtId="0" fontId="3" fillId="0" borderId="7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168" fontId="16" fillId="0" borderId="0" xfId="1" applyNumberFormat="1" applyFont="1" applyFill="1"/>
    <xf numFmtId="0" fontId="3" fillId="0" borderId="1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horizontal="center" vertical="center" wrapText="1"/>
    </xf>
    <xf numFmtId="49" fontId="8" fillId="0" borderId="16" xfId="1" applyNumberFormat="1" applyFont="1" applyFill="1" applyBorder="1" applyAlignment="1">
      <alignment horizontal="center" vertical="center" wrapText="1"/>
    </xf>
    <xf numFmtId="49" fontId="8" fillId="0" borderId="17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left" vertical="center" wrapText="1"/>
    </xf>
    <xf numFmtId="0" fontId="3" fillId="0" borderId="6" xfId="1" applyNumberFormat="1" applyFont="1" applyFill="1" applyBorder="1" applyAlignment="1">
      <alignment horizontal="left" vertical="center" wrapText="1"/>
    </xf>
    <xf numFmtId="0" fontId="3" fillId="0" borderId="7" xfId="1" applyNumberFormat="1" applyFont="1" applyFill="1" applyBorder="1" applyAlignment="1">
      <alignment horizontal="left"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wrapText="1"/>
    </xf>
    <xf numFmtId="49" fontId="8" fillId="0" borderId="7" xfId="1" applyNumberFormat="1" applyFont="1" applyFill="1" applyBorder="1" applyAlignment="1">
      <alignment horizontal="center" vertical="center" wrapText="1"/>
    </xf>
    <xf numFmtId="49" fontId="8" fillId="0" borderId="16" xfId="1" quotePrefix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 readingOrder="1"/>
    </xf>
    <xf numFmtId="0" fontId="8" fillId="0" borderId="6" xfId="1" applyFont="1" applyFill="1" applyBorder="1" applyAlignment="1">
      <alignment horizontal="center" vertical="center" wrapText="1" readingOrder="1"/>
    </xf>
    <xf numFmtId="0" fontId="8" fillId="0" borderId="7" xfId="1" applyFont="1" applyFill="1" applyBorder="1" applyAlignment="1">
      <alignment horizontal="center" vertical="center" wrapText="1" readingOrder="1"/>
    </xf>
    <xf numFmtId="0" fontId="8" fillId="0" borderId="5" xfId="1" quotePrefix="1" applyFont="1" applyFill="1" applyBorder="1" applyAlignment="1">
      <alignment horizontal="center" vertical="center" wrapText="1" readingOrder="1"/>
    </xf>
    <xf numFmtId="0" fontId="8" fillId="0" borderId="6" xfId="1" quotePrefix="1" applyFont="1" applyFill="1" applyBorder="1" applyAlignment="1">
      <alignment horizontal="center" vertical="center" wrapText="1" readingOrder="1"/>
    </xf>
    <xf numFmtId="0" fontId="8" fillId="0" borderId="7" xfId="1" quotePrefix="1" applyFont="1" applyFill="1" applyBorder="1" applyAlignment="1">
      <alignment horizontal="center" vertical="center" wrapText="1" readingOrder="1"/>
    </xf>
    <xf numFmtId="49" fontId="8" fillId="0" borderId="6" xfId="1" applyNumberFormat="1" applyFont="1" applyFill="1" applyBorder="1" applyAlignment="1">
      <alignment horizontal="center" vertical="center" wrapText="1" readingOrder="1"/>
    </xf>
    <xf numFmtId="49" fontId="8" fillId="0" borderId="6" xfId="1" quotePrefix="1" applyNumberFormat="1" applyFont="1" applyFill="1" applyBorder="1" applyAlignment="1">
      <alignment horizontal="center" vertical="center" wrapText="1" readingOrder="1"/>
    </xf>
    <xf numFmtId="49" fontId="8" fillId="0" borderId="7" xfId="1" applyNumberFormat="1" applyFont="1" applyFill="1" applyBorder="1" applyAlignment="1">
      <alignment horizontal="center" vertical="center" wrapText="1" readingOrder="1"/>
    </xf>
    <xf numFmtId="49" fontId="8" fillId="0" borderId="5" xfId="1" applyNumberFormat="1" applyFont="1" applyFill="1" applyBorder="1" applyAlignment="1">
      <alignment horizontal="center" vertical="center" wrapText="1" readingOrder="1"/>
    </xf>
    <xf numFmtId="49" fontId="8" fillId="0" borderId="7" xfId="1" quotePrefix="1" applyNumberFormat="1" applyFont="1" applyFill="1" applyBorder="1" applyAlignment="1">
      <alignment horizontal="center" vertical="center" wrapText="1" readingOrder="1"/>
    </xf>
    <xf numFmtId="49" fontId="11" fillId="0" borderId="1" xfId="1" applyNumberFormat="1" applyFont="1" applyFill="1" applyBorder="1" applyAlignment="1">
      <alignment horizontal="center" vertical="center" wrapText="1" readingOrder="1"/>
    </xf>
    <xf numFmtId="0" fontId="11" fillId="0" borderId="7" xfId="1" applyNumberFormat="1" applyFont="1" applyFill="1" applyBorder="1" applyAlignment="1">
      <alignment horizontal="left" vertical="center" wrapText="1"/>
    </xf>
    <xf numFmtId="49" fontId="8" fillId="0" borderId="1" xfId="1" quotePrefix="1" applyNumberFormat="1" applyFont="1" applyFill="1" applyBorder="1" applyAlignment="1">
      <alignment horizontal="center" vertical="center" wrapText="1" readingOrder="1"/>
    </xf>
    <xf numFmtId="0" fontId="3" fillId="0" borderId="5" xfId="1" applyFont="1" applyFill="1" applyBorder="1" applyAlignment="1">
      <alignment horizontal="center" vertical="center" wrapText="1" readingOrder="1"/>
    </xf>
    <xf numFmtId="0" fontId="3" fillId="0" borderId="7" xfId="1" applyFont="1" applyFill="1" applyBorder="1" applyAlignment="1">
      <alignment horizontal="center" vertical="center" wrapText="1" readingOrder="1"/>
    </xf>
    <xf numFmtId="0" fontId="3" fillId="0" borderId="5" xfId="1" quotePrefix="1" applyFont="1" applyFill="1" applyBorder="1" applyAlignment="1">
      <alignment horizontal="center" vertical="center" wrapText="1" readingOrder="1"/>
    </xf>
    <xf numFmtId="0" fontId="3" fillId="0" borderId="7" xfId="1" quotePrefix="1" applyFont="1" applyFill="1" applyBorder="1" applyAlignment="1">
      <alignment horizontal="center" vertical="center" wrapText="1" readingOrder="1"/>
    </xf>
    <xf numFmtId="49" fontId="3" fillId="0" borderId="5" xfId="1" applyNumberFormat="1" applyFont="1" applyFill="1" applyBorder="1" applyAlignment="1">
      <alignment horizontal="center" vertical="center" wrapText="1" readingOrder="1"/>
    </xf>
    <xf numFmtId="49" fontId="3" fillId="0" borderId="7" xfId="1" applyNumberFormat="1" applyFont="1" applyFill="1" applyBorder="1" applyAlignment="1">
      <alignment horizontal="center" vertical="center" wrapText="1" readingOrder="1"/>
    </xf>
    <xf numFmtId="0" fontId="8" fillId="0" borderId="0" xfId="1" applyFont="1" applyFill="1" applyAlignment="1">
      <alignment horizontal="left" vertical="top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49" fontId="8" fillId="0" borderId="7" xfId="1" quotePrefix="1" applyNumberFormat="1" applyFont="1" applyFill="1" applyBorder="1" applyAlignment="1">
      <alignment horizontal="center" vertical="center" wrapText="1"/>
    </xf>
    <xf numFmtId="49" fontId="8" fillId="0" borderId="17" xfId="1" quotePrefix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8" fillId="0" borderId="1" xfId="1" quotePrefix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49" fontId="8" fillId="0" borderId="21" xfId="1" applyNumberFormat="1" applyFont="1" applyFill="1" applyBorder="1" applyAlignment="1">
      <alignment horizontal="center" vertical="center" wrapText="1"/>
    </xf>
    <xf numFmtId="49" fontId="8" fillId="0" borderId="22" xfId="1" applyNumberFormat="1" applyFont="1" applyFill="1" applyBorder="1" applyAlignment="1">
      <alignment horizontal="center" vertical="center" wrapText="1"/>
    </xf>
    <xf numFmtId="49" fontId="8" fillId="0" borderId="19" xfId="1" quotePrefix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top"/>
    </xf>
    <xf numFmtId="0" fontId="8" fillId="0" borderId="5" xfId="1" quotePrefix="1" applyFont="1" applyFill="1" applyBorder="1" applyAlignment="1">
      <alignment horizontal="center" vertical="center"/>
    </xf>
    <xf numFmtId="0" fontId="8" fillId="0" borderId="6" xfId="1" quotePrefix="1" applyFont="1" applyFill="1" applyBorder="1" applyAlignment="1">
      <alignment horizontal="center" vertical="center"/>
    </xf>
    <xf numFmtId="0" fontId="8" fillId="0" borderId="7" xfId="1" quotePrefix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5" fillId="0" borderId="8" xfId="1" applyNumberFormat="1" applyFont="1" applyFill="1" applyBorder="1" applyAlignment="1">
      <alignment horizontal="left" vertical="top"/>
    </xf>
    <xf numFmtId="0" fontId="5" fillId="0" borderId="4" xfId="1" applyNumberFormat="1" applyFont="1" applyFill="1" applyBorder="1" applyAlignment="1">
      <alignment horizontal="left" vertical="top"/>
    </xf>
    <xf numFmtId="49" fontId="8" fillId="0" borderId="6" xfId="1" quotePrefix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0" borderId="5" xfId="1" quotePrefix="1" applyFont="1" applyFill="1" applyBorder="1" applyAlignment="1">
      <alignment horizontal="center" vertical="center"/>
    </xf>
    <xf numFmtId="0" fontId="3" fillId="0" borderId="7" xfId="1" quotePrefix="1" applyFont="1" applyFill="1" applyBorder="1" applyAlignment="1">
      <alignment horizontal="center" vertical="center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5" fillId="0" borderId="1" xfId="1" applyNumberFormat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left" wrapText="1"/>
    </xf>
    <xf numFmtId="0" fontId="3" fillId="0" borderId="1" xfId="1" applyFont="1" applyFill="1" applyBorder="1" applyAlignment="1">
      <alignment horizontal="center" vertical="top" wrapText="1"/>
    </xf>
    <xf numFmtId="0" fontId="5" fillId="0" borderId="19" xfId="1" applyNumberFormat="1" applyFont="1" applyFill="1" applyBorder="1" applyAlignment="1">
      <alignment horizontal="left" vertical="top"/>
    </xf>
    <xf numFmtId="0" fontId="5" fillId="0" borderId="11" xfId="1" applyNumberFormat="1" applyFont="1" applyFill="1" applyBorder="1" applyAlignment="1">
      <alignment horizontal="left" vertical="top"/>
    </xf>
    <xf numFmtId="0" fontId="15" fillId="0" borderId="8" xfId="1" applyFont="1" applyFill="1" applyBorder="1" applyAlignment="1">
      <alignment horizontal="left" vertical="center"/>
    </xf>
    <xf numFmtId="0" fontId="15" fillId="0" borderId="3" xfId="1" applyFont="1" applyFill="1" applyBorder="1" applyAlignment="1">
      <alignment horizontal="left" vertical="center"/>
    </xf>
    <xf numFmtId="0" fontId="15" fillId="0" borderId="4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R187"/>
  <sheetViews>
    <sheetView tabSelected="1" zoomScale="75" zoomScaleNormal="75" zoomScaleSheetLayoutView="50"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L2" sqref="L2:M2"/>
    </sheetView>
  </sheetViews>
  <sheetFormatPr defaultRowHeight="15.75" x14ac:dyDescent="0.25"/>
  <cols>
    <col min="1" max="1" width="9" style="6"/>
    <col min="2" max="2" width="7.375" style="65" customWidth="1"/>
    <col min="3" max="3" width="48.875" style="60" hidden="1" customWidth="1"/>
    <col min="4" max="4" width="19.125" style="68" customWidth="1"/>
    <col min="5" max="6" width="9" style="68"/>
    <col min="7" max="7" width="12" style="65" customWidth="1"/>
    <col min="8" max="8" width="9" style="68"/>
    <col min="9" max="12" width="15.625" style="6" customWidth="1"/>
    <col min="13" max="13" width="30.75" style="6" customWidth="1"/>
    <col min="14" max="14" width="10.5" style="6" customWidth="1"/>
    <col min="15" max="15" width="20" style="6" customWidth="1"/>
    <col min="16" max="16" width="18.5" style="6" customWidth="1"/>
    <col min="17" max="17" width="7.625" style="6" customWidth="1"/>
    <col min="18" max="18" width="8" style="6" hidden="1" customWidth="1"/>
    <col min="19" max="257" width="9" style="6"/>
    <col min="258" max="258" width="7.375" style="6" customWidth="1"/>
    <col min="259" max="259" width="61.5" style="6" customWidth="1"/>
    <col min="260" max="260" width="19.125" style="6" customWidth="1"/>
    <col min="261" max="262" width="9" style="6"/>
    <col min="263" max="263" width="12" style="6" customWidth="1"/>
    <col min="264" max="264" width="9" style="6"/>
    <col min="265" max="268" width="15.625" style="6" customWidth="1"/>
    <col min="269" max="269" width="30.75" style="6" customWidth="1"/>
    <col min="270" max="270" width="10.5" style="6" customWidth="1"/>
    <col min="271" max="271" width="20" style="6" customWidth="1"/>
    <col min="272" max="272" width="18.5" style="6" customWidth="1"/>
    <col min="273" max="273" width="7.625" style="6" customWidth="1"/>
    <col min="274" max="274" width="0" style="6" hidden="1" customWidth="1"/>
    <col min="275" max="513" width="9" style="6"/>
    <col min="514" max="514" width="7.375" style="6" customWidth="1"/>
    <col min="515" max="515" width="61.5" style="6" customWidth="1"/>
    <col min="516" max="516" width="19.125" style="6" customWidth="1"/>
    <col min="517" max="518" width="9" style="6"/>
    <col min="519" max="519" width="12" style="6" customWidth="1"/>
    <col min="520" max="520" width="9" style="6"/>
    <col min="521" max="524" width="15.625" style="6" customWidth="1"/>
    <col min="525" max="525" width="30.75" style="6" customWidth="1"/>
    <col min="526" max="526" width="10.5" style="6" customWidth="1"/>
    <col min="527" max="527" width="20" style="6" customWidth="1"/>
    <col min="528" max="528" width="18.5" style="6" customWidth="1"/>
    <col min="529" max="529" width="7.625" style="6" customWidth="1"/>
    <col min="530" max="530" width="0" style="6" hidden="1" customWidth="1"/>
    <col min="531" max="769" width="9" style="6"/>
    <col min="770" max="770" width="7.375" style="6" customWidth="1"/>
    <col min="771" max="771" width="61.5" style="6" customWidth="1"/>
    <col min="772" max="772" width="19.125" style="6" customWidth="1"/>
    <col min="773" max="774" width="9" style="6"/>
    <col min="775" max="775" width="12" style="6" customWidth="1"/>
    <col min="776" max="776" width="9" style="6"/>
    <col min="777" max="780" width="15.625" style="6" customWidth="1"/>
    <col min="781" max="781" width="30.75" style="6" customWidth="1"/>
    <col min="782" max="782" width="10.5" style="6" customWidth="1"/>
    <col min="783" max="783" width="20" style="6" customWidth="1"/>
    <col min="784" max="784" width="18.5" style="6" customWidth="1"/>
    <col min="785" max="785" width="7.625" style="6" customWidth="1"/>
    <col min="786" max="786" width="0" style="6" hidden="1" customWidth="1"/>
    <col min="787" max="1025" width="9" style="6"/>
    <col min="1026" max="1026" width="7.375" style="6" customWidth="1"/>
    <col min="1027" max="1027" width="61.5" style="6" customWidth="1"/>
    <col min="1028" max="1028" width="19.125" style="6" customWidth="1"/>
    <col min="1029" max="1030" width="9" style="6"/>
    <col min="1031" max="1031" width="12" style="6" customWidth="1"/>
    <col min="1032" max="1032" width="9" style="6"/>
    <col min="1033" max="1036" width="15.625" style="6" customWidth="1"/>
    <col min="1037" max="1037" width="30.75" style="6" customWidth="1"/>
    <col min="1038" max="1038" width="10.5" style="6" customWidth="1"/>
    <col min="1039" max="1039" width="20" style="6" customWidth="1"/>
    <col min="1040" max="1040" width="18.5" style="6" customWidth="1"/>
    <col min="1041" max="1041" width="7.625" style="6" customWidth="1"/>
    <col min="1042" max="1042" width="0" style="6" hidden="1" customWidth="1"/>
    <col min="1043" max="1281" width="9" style="6"/>
    <col min="1282" max="1282" width="7.375" style="6" customWidth="1"/>
    <col min="1283" max="1283" width="61.5" style="6" customWidth="1"/>
    <col min="1284" max="1284" width="19.125" style="6" customWidth="1"/>
    <col min="1285" max="1286" width="9" style="6"/>
    <col min="1287" max="1287" width="12" style="6" customWidth="1"/>
    <col min="1288" max="1288" width="9" style="6"/>
    <col min="1289" max="1292" width="15.625" style="6" customWidth="1"/>
    <col min="1293" max="1293" width="30.75" style="6" customWidth="1"/>
    <col min="1294" max="1294" width="10.5" style="6" customWidth="1"/>
    <col min="1295" max="1295" width="20" style="6" customWidth="1"/>
    <col min="1296" max="1296" width="18.5" style="6" customWidth="1"/>
    <col min="1297" max="1297" width="7.625" style="6" customWidth="1"/>
    <col min="1298" max="1298" width="0" style="6" hidden="1" customWidth="1"/>
    <col min="1299" max="1537" width="9" style="6"/>
    <col min="1538" max="1538" width="7.375" style="6" customWidth="1"/>
    <col min="1539" max="1539" width="61.5" style="6" customWidth="1"/>
    <col min="1540" max="1540" width="19.125" style="6" customWidth="1"/>
    <col min="1541" max="1542" width="9" style="6"/>
    <col min="1543" max="1543" width="12" style="6" customWidth="1"/>
    <col min="1544" max="1544" width="9" style="6"/>
    <col min="1545" max="1548" width="15.625" style="6" customWidth="1"/>
    <col min="1549" max="1549" width="30.75" style="6" customWidth="1"/>
    <col min="1550" max="1550" width="10.5" style="6" customWidth="1"/>
    <col min="1551" max="1551" width="20" style="6" customWidth="1"/>
    <col min="1552" max="1552" width="18.5" style="6" customWidth="1"/>
    <col min="1553" max="1553" width="7.625" style="6" customWidth="1"/>
    <col min="1554" max="1554" width="0" style="6" hidden="1" customWidth="1"/>
    <col min="1555" max="1793" width="9" style="6"/>
    <col min="1794" max="1794" width="7.375" style="6" customWidth="1"/>
    <col min="1795" max="1795" width="61.5" style="6" customWidth="1"/>
    <col min="1796" max="1796" width="19.125" style="6" customWidth="1"/>
    <col min="1797" max="1798" width="9" style="6"/>
    <col min="1799" max="1799" width="12" style="6" customWidth="1"/>
    <col min="1800" max="1800" width="9" style="6"/>
    <col min="1801" max="1804" width="15.625" style="6" customWidth="1"/>
    <col min="1805" max="1805" width="30.75" style="6" customWidth="1"/>
    <col min="1806" max="1806" width="10.5" style="6" customWidth="1"/>
    <col min="1807" max="1807" width="20" style="6" customWidth="1"/>
    <col min="1808" max="1808" width="18.5" style="6" customWidth="1"/>
    <col min="1809" max="1809" width="7.625" style="6" customWidth="1"/>
    <col min="1810" max="1810" width="0" style="6" hidden="1" customWidth="1"/>
    <col min="1811" max="2049" width="9" style="6"/>
    <col min="2050" max="2050" width="7.375" style="6" customWidth="1"/>
    <col min="2051" max="2051" width="61.5" style="6" customWidth="1"/>
    <col min="2052" max="2052" width="19.125" style="6" customWidth="1"/>
    <col min="2053" max="2054" width="9" style="6"/>
    <col min="2055" max="2055" width="12" style="6" customWidth="1"/>
    <col min="2056" max="2056" width="9" style="6"/>
    <col min="2057" max="2060" width="15.625" style="6" customWidth="1"/>
    <col min="2061" max="2061" width="30.75" style="6" customWidth="1"/>
    <col min="2062" max="2062" width="10.5" style="6" customWidth="1"/>
    <col min="2063" max="2063" width="20" style="6" customWidth="1"/>
    <col min="2064" max="2064" width="18.5" style="6" customWidth="1"/>
    <col min="2065" max="2065" width="7.625" style="6" customWidth="1"/>
    <col min="2066" max="2066" width="0" style="6" hidden="1" customWidth="1"/>
    <col min="2067" max="2305" width="9" style="6"/>
    <col min="2306" max="2306" width="7.375" style="6" customWidth="1"/>
    <col min="2307" max="2307" width="61.5" style="6" customWidth="1"/>
    <col min="2308" max="2308" width="19.125" style="6" customWidth="1"/>
    <col min="2309" max="2310" width="9" style="6"/>
    <col min="2311" max="2311" width="12" style="6" customWidth="1"/>
    <col min="2312" max="2312" width="9" style="6"/>
    <col min="2313" max="2316" width="15.625" style="6" customWidth="1"/>
    <col min="2317" max="2317" width="30.75" style="6" customWidth="1"/>
    <col min="2318" max="2318" width="10.5" style="6" customWidth="1"/>
    <col min="2319" max="2319" width="20" style="6" customWidth="1"/>
    <col min="2320" max="2320" width="18.5" style="6" customWidth="1"/>
    <col min="2321" max="2321" width="7.625" style="6" customWidth="1"/>
    <col min="2322" max="2322" width="0" style="6" hidden="1" customWidth="1"/>
    <col min="2323" max="2561" width="9" style="6"/>
    <col min="2562" max="2562" width="7.375" style="6" customWidth="1"/>
    <col min="2563" max="2563" width="61.5" style="6" customWidth="1"/>
    <col min="2564" max="2564" width="19.125" style="6" customWidth="1"/>
    <col min="2565" max="2566" width="9" style="6"/>
    <col min="2567" max="2567" width="12" style="6" customWidth="1"/>
    <col min="2568" max="2568" width="9" style="6"/>
    <col min="2569" max="2572" width="15.625" style="6" customWidth="1"/>
    <col min="2573" max="2573" width="30.75" style="6" customWidth="1"/>
    <col min="2574" max="2574" width="10.5" style="6" customWidth="1"/>
    <col min="2575" max="2575" width="20" style="6" customWidth="1"/>
    <col min="2576" max="2576" width="18.5" style="6" customWidth="1"/>
    <col min="2577" max="2577" width="7.625" style="6" customWidth="1"/>
    <col min="2578" max="2578" width="0" style="6" hidden="1" customWidth="1"/>
    <col min="2579" max="2817" width="9" style="6"/>
    <col min="2818" max="2818" width="7.375" style="6" customWidth="1"/>
    <col min="2819" max="2819" width="61.5" style="6" customWidth="1"/>
    <col min="2820" max="2820" width="19.125" style="6" customWidth="1"/>
    <col min="2821" max="2822" width="9" style="6"/>
    <col min="2823" max="2823" width="12" style="6" customWidth="1"/>
    <col min="2824" max="2824" width="9" style="6"/>
    <col min="2825" max="2828" width="15.625" style="6" customWidth="1"/>
    <col min="2829" max="2829" width="30.75" style="6" customWidth="1"/>
    <col min="2830" max="2830" width="10.5" style="6" customWidth="1"/>
    <col min="2831" max="2831" width="20" style="6" customWidth="1"/>
    <col min="2832" max="2832" width="18.5" style="6" customWidth="1"/>
    <col min="2833" max="2833" width="7.625" style="6" customWidth="1"/>
    <col min="2834" max="2834" width="0" style="6" hidden="1" customWidth="1"/>
    <col min="2835" max="3073" width="9" style="6"/>
    <col min="3074" max="3074" width="7.375" style="6" customWidth="1"/>
    <col min="3075" max="3075" width="61.5" style="6" customWidth="1"/>
    <col min="3076" max="3076" width="19.125" style="6" customWidth="1"/>
    <col min="3077" max="3078" width="9" style="6"/>
    <col min="3079" max="3079" width="12" style="6" customWidth="1"/>
    <col min="3080" max="3080" width="9" style="6"/>
    <col min="3081" max="3084" width="15.625" style="6" customWidth="1"/>
    <col min="3085" max="3085" width="30.75" style="6" customWidth="1"/>
    <col min="3086" max="3086" width="10.5" style="6" customWidth="1"/>
    <col min="3087" max="3087" width="20" style="6" customWidth="1"/>
    <col min="3088" max="3088" width="18.5" style="6" customWidth="1"/>
    <col min="3089" max="3089" width="7.625" style="6" customWidth="1"/>
    <col min="3090" max="3090" width="0" style="6" hidden="1" customWidth="1"/>
    <col min="3091" max="3329" width="9" style="6"/>
    <col min="3330" max="3330" width="7.375" style="6" customWidth="1"/>
    <col min="3331" max="3331" width="61.5" style="6" customWidth="1"/>
    <col min="3332" max="3332" width="19.125" style="6" customWidth="1"/>
    <col min="3333" max="3334" width="9" style="6"/>
    <col min="3335" max="3335" width="12" style="6" customWidth="1"/>
    <col min="3336" max="3336" width="9" style="6"/>
    <col min="3337" max="3340" width="15.625" style="6" customWidth="1"/>
    <col min="3341" max="3341" width="30.75" style="6" customWidth="1"/>
    <col min="3342" max="3342" width="10.5" style="6" customWidth="1"/>
    <col min="3343" max="3343" width="20" style="6" customWidth="1"/>
    <col min="3344" max="3344" width="18.5" style="6" customWidth="1"/>
    <col min="3345" max="3345" width="7.625" style="6" customWidth="1"/>
    <col min="3346" max="3346" width="0" style="6" hidden="1" customWidth="1"/>
    <col min="3347" max="3585" width="9" style="6"/>
    <col min="3586" max="3586" width="7.375" style="6" customWidth="1"/>
    <col min="3587" max="3587" width="61.5" style="6" customWidth="1"/>
    <col min="3588" max="3588" width="19.125" style="6" customWidth="1"/>
    <col min="3589" max="3590" width="9" style="6"/>
    <col min="3591" max="3591" width="12" style="6" customWidth="1"/>
    <col min="3592" max="3592" width="9" style="6"/>
    <col min="3593" max="3596" width="15.625" style="6" customWidth="1"/>
    <col min="3597" max="3597" width="30.75" style="6" customWidth="1"/>
    <col min="3598" max="3598" width="10.5" style="6" customWidth="1"/>
    <col min="3599" max="3599" width="20" style="6" customWidth="1"/>
    <col min="3600" max="3600" width="18.5" style="6" customWidth="1"/>
    <col min="3601" max="3601" width="7.625" style="6" customWidth="1"/>
    <col min="3602" max="3602" width="0" style="6" hidden="1" customWidth="1"/>
    <col min="3603" max="3841" width="9" style="6"/>
    <col min="3842" max="3842" width="7.375" style="6" customWidth="1"/>
    <col min="3843" max="3843" width="61.5" style="6" customWidth="1"/>
    <col min="3844" max="3844" width="19.125" style="6" customWidth="1"/>
    <col min="3845" max="3846" width="9" style="6"/>
    <col min="3847" max="3847" width="12" style="6" customWidth="1"/>
    <col min="3848" max="3848" width="9" style="6"/>
    <col min="3849" max="3852" width="15.625" style="6" customWidth="1"/>
    <col min="3853" max="3853" width="30.75" style="6" customWidth="1"/>
    <col min="3854" max="3854" width="10.5" style="6" customWidth="1"/>
    <col min="3855" max="3855" width="20" style="6" customWidth="1"/>
    <col min="3856" max="3856" width="18.5" style="6" customWidth="1"/>
    <col min="3857" max="3857" width="7.625" style="6" customWidth="1"/>
    <col min="3858" max="3858" width="0" style="6" hidden="1" customWidth="1"/>
    <col min="3859" max="4097" width="9" style="6"/>
    <col min="4098" max="4098" width="7.375" style="6" customWidth="1"/>
    <col min="4099" max="4099" width="61.5" style="6" customWidth="1"/>
    <col min="4100" max="4100" width="19.125" style="6" customWidth="1"/>
    <col min="4101" max="4102" width="9" style="6"/>
    <col min="4103" max="4103" width="12" style="6" customWidth="1"/>
    <col min="4104" max="4104" width="9" style="6"/>
    <col min="4105" max="4108" width="15.625" style="6" customWidth="1"/>
    <col min="4109" max="4109" width="30.75" style="6" customWidth="1"/>
    <col min="4110" max="4110" width="10.5" style="6" customWidth="1"/>
    <col min="4111" max="4111" width="20" style="6" customWidth="1"/>
    <col min="4112" max="4112" width="18.5" style="6" customWidth="1"/>
    <col min="4113" max="4113" width="7.625" style="6" customWidth="1"/>
    <col min="4114" max="4114" width="0" style="6" hidden="1" customWidth="1"/>
    <col min="4115" max="4353" width="9" style="6"/>
    <col min="4354" max="4354" width="7.375" style="6" customWidth="1"/>
    <col min="4355" max="4355" width="61.5" style="6" customWidth="1"/>
    <col min="4356" max="4356" width="19.125" style="6" customWidth="1"/>
    <col min="4357" max="4358" width="9" style="6"/>
    <col min="4359" max="4359" width="12" style="6" customWidth="1"/>
    <col min="4360" max="4360" width="9" style="6"/>
    <col min="4361" max="4364" width="15.625" style="6" customWidth="1"/>
    <col min="4365" max="4365" width="30.75" style="6" customWidth="1"/>
    <col min="4366" max="4366" width="10.5" style="6" customWidth="1"/>
    <col min="4367" max="4367" width="20" style="6" customWidth="1"/>
    <col min="4368" max="4368" width="18.5" style="6" customWidth="1"/>
    <col min="4369" max="4369" width="7.625" style="6" customWidth="1"/>
    <col min="4370" max="4370" width="0" style="6" hidden="1" customWidth="1"/>
    <col min="4371" max="4609" width="9" style="6"/>
    <col min="4610" max="4610" width="7.375" style="6" customWidth="1"/>
    <col min="4611" max="4611" width="61.5" style="6" customWidth="1"/>
    <col min="4612" max="4612" width="19.125" style="6" customWidth="1"/>
    <col min="4613" max="4614" width="9" style="6"/>
    <col min="4615" max="4615" width="12" style="6" customWidth="1"/>
    <col min="4616" max="4616" width="9" style="6"/>
    <col min="4617" max="4620" width="15.625" style="6" customWidth="1"/>
    <col min="4621" max="4621" width="30.75" style="6" customWidth="1"/>
    <col min="4622" max="4622" width="10.5" style="6" customWidth="1"/>
    <col min="4623" max="4623" width="20" style="6" customWidth="1"/>
    <col min="4624" max="4624" width="18.5" style="6" customWidth="1"/>
    <col min="4625" max="4625" width="7.625" style="6" customWidth="1"/>
    <col min="4626" max="4626" width="0" style="6" hidden="1" customWidth="1"/>
    <col min="4627" max="4865" width="9" style="6"/>
    <col min="4866" max="4866" width="7.375" style="6" customWidth="1"/>
    <col min="4867" max="4867" width="61.5" style="6" customWidth="1"/>
    <col min="4868" max="4868" width="19.125" style="6" customWidth="1"/>
    <col min="4869" max="4870" width="9" style="6"/>
    <col min="4871" max="4871" width="12" style="6" customWidth="1"/>
    <col min="4872" max="4872" width="9" style="6"/>
    <col min="4873" max="4876" width="15.625" style="6" customWidth="1"/>
    <col min="4877" max="4877" width="30.75" style="6" customWidth="1"/>
    <col min="4878" max="4878" width="10.5" style="6" customWidth="1"/>
    <col min="4879" max="4879" width="20" style="6" customWidth="1"/>
    <col min="4880" max="4880" width="18.5" style="6" customWidth="1"/>
    <col min="4881" max="4881" width="7.625" style="6" customWidth="1"/>
    <col min="4882" max="4882" width="0" style="6" hidden="1" customWidth="1"/>
    <col min="4883" max="5121" width="9" style="6"/>
    <col min="5122" max="5122" width="7.375" style="6" customWidth="1"/>
    <col min="5123" max="5123" width="61.5" style="6" customWidth="1"/>
    <col min="5124" max="5124" width="19.125" style="6" customWidth="1"/>
    <col min="5125" max="5126" width="9" style="6"/>
    <col min="5127" max="5127" width="12" style="6" customWidth="1"/>
    <col min="5128" max="5128" width="9" style="6"/>
    <col min="5129" max="5132" width="15.625" style="6" customWidth="1"/>
    <col min="5133" max="5133" width="30.75" style="6" customWidth="1"/>
    <col min="5134" max="5134" width="10.5" style="6" customWidth="1"/>
    <col min="5135" max="5135" width="20" style="6" customWidth="1"/>
    <col min="5136" max="5136" width="18.5" style="6" customWidth="1"/>
    <col min="5137" max="5137" width="7.625" style="6" customWidth="1"/>
    <col min="5138" max="5138" width="0" style="6" hidden="1" customWidth="1"/>
    <col min="5139" max="5377" width="9" style="6"/>
    <col min="5378" max="5378" width="7.375" style="6" customWidth="1"/>
    <col min="5379" max="5379" width="61.5" style="6" customWidth="1"/>
    <col min="5380" max="5380" width="19.125" style="6" customWidth="1"/>
    <col min="5381" max="5382" width="9" style="6"/>
    <col min="5383" max="5383" width="12" style="6" customWidth="1"/>
    <col min="5384" max="5384" width="9" style="6"/>
    <col min="5385" max="5388" width="15.625" style="6" customWidth="1"/>
    <col min="5389" max="5389" width="30.75" style="6" customWidth="1"/>
    <col min="5390" max="5390" width="10.5" style="6" customWidth="1"/>
    <col min="5391" max="5391" width="20" style="6" customWidth="1"/>
    <col min="5392" max="5392" width="18.5" style="6" customWidth="1"/>
    <col min="5393" max="5393" width="7.625" style="6" customWidth="1"/>
    <col min="5394" max="5394" width="0" style="6" hidden="1" customWidth="1"/>
    <col min="5395" max="5633" width="9" style="6"/>
    <col min="5634" max="5634" width="7.375" style="6" customWidth="1"/>
    <col min="5635" max="5635" width="61.5" style="6" customWidth="1"/>
    <col min="5636" max="5636" width="19.125" style="6" customWidth="1"/>
    <col min="5637" max="5638" width="9" style="6"/>
    <col min="5639" max="5639" width="12" style="6" customWidth="1"/>
    <col min="5640" max="5640" width="9" style="6"/>
    <col min="5641" max="5644" width="15.625" style="6" customWidth="1"/>
    <col min="5645" max="5645" width="30.75" style="6" customWidth="1"/>
    <col min="5646" max="5646" width="10.5" style="6" customWidth="1"/>
    <col min="5647" max="5647" width="20" style="6" customWidth="1"/>
    <col min="5648" max="5648" width="18.5" style="6" customWidth="1"/>
    <col min="5649" max="5649" width="7.625" style="6" customWidth="1"/>
    <col min="5650" max="5650" width="0" style="6" hidden="1" customWidth="1"/>
    <col min="5651" max="5889" width="9" style="6"/>
    <col min="5890" max="5890" width="7.375" style="6" customWidth="1"/>
    <col min="5891" max="5891" width="61.5" style="6" customWidth="1"/>
    <col min="5892" max="5892" width="19.125" style="6" customWidth="1"/>
    <col min="5893" max="5894" width="9" style="6"/>
    <col min="5895" max="5895" width="12" style="6" customWidth="1"/>
    <col min="5896" max="5896" width="9" style="6"/>
    <col min="5897" max="5900" width="15.625" style="6" customWidth="1"/>
    <col min="5901" max="5901" width="30.75" style="6" customWidth="1"/>
    <col min="5902" max="5902" width="10.5" style="6" customWidth="1"/>
    <col min="5903" max="5903" width="20" style="6" customWidth="1"/>
    <col min="5904" max="5904" width="18.5" style="6" customWidth="1"/>
    <col min="5905" max="5905" width="7.625" style="6" customWidth="1"/>
    <col min="5906" max="5906" width="0" style="6" hidden="1" customWidth="1"/>
    <col min="5907" max="6145" width="9" style="6"/>
    <col min="6146" max="6146" width="7.375" style="6" customWidth="1"/>
    <col min="6147" max="6147" width="61.5" style="6" customWidth="1"/>
    <col min="6148" max="6148" width="19.125" style="6" customWidth="1"/>
    <col min="6149" max="6150" width="9" style="6"/>
    <col min="6151" max="6151" width="12" style="6" customWidth="1"/>
    <col min="6152" max="6152" width="9" style="6"/>
    <col min="6153" max="6156" width="15.625" style="6" customWidth="1"/>
    <col min="6157" max="6157" width="30.75" style="6" customWidth="1"/>
    <col min="6158" max="6158" width="10.5" style="6" customWidth="1"/>
    <col min="6159" max="6159" width="20" style="6" customWidth="1"/>
    <col min="6160" max="6160" width="18.5" style="6" customWidth="1"/>
    <col min="6161" max="6161" width="7.625" style="6" customWidth="1"/>
    <col min="6162" max="6162" width="0" style="6" hidden="1" customWidth="1"/>
    <col min="6163" max="6401" width="9" style="6"/>
    <col min="6402" max="6402" width="7.375" style="6" customWidth="1"/>
    <col min="6403" max="6403" width="61.5" style="6" customWidth="1"/>
    <col min="6404" max="6404" width="19.125" style="6" customWidth="1"/>
    <col min="6405" max="6406" width="9" style="6"/>
    <col min="6407" max="6407" width="12" style="6" customWidth="1"/>
    <col min="6408" max="6408" width="9" style="6"/>
    <col min="6409" max="6412" width="15.625" style="6" customWidth="1"/>
    <col min="6413" max="6413" width="30.75" style="6" customWidth="1"/>
    <col min="6414" max="6414" width="10.5" style="6" customWidth="1"/>
    <col min="6415" max="6415" width="20" style="6" customWidth="1"/>
    <col min="6416" max="6416" width="18.5" style="6" customWidth="1"/>
    <col min="6417" max="6417" width="7.625" style="6" customWidth="1"/>
    <col min="6418" max="6418" width="0" style="6" hidden="1" customWidth="1"/>
    <col min="6419" max="6657" width="9" style="6"/>
    <col min="6658" max="6658" width="7.375" style="6" customWidth="1"/>
    <col min="6659" max="6659" width="61.5" style="6" customWidth="1"/>
    <col min="6660" max="6660" width="19.125" style="6" customWidth="1"/>
    <col min="6661" max="6662" width="9" style="6"/>
    <col min="6663" max="6663" width="12" style="6" customWidth="1"/>
    <col min="6664" max="6664" width="9" style="6"/>
    <col min="6665" max="6668" width="15.625" style="6" customWidth="1"/>
    <col min="6669" max="6669" width="30.75" style="6" customWidth="1"/>
    <col min="6670" max="6670" width="10.5" style="6" customWidth="1"/>
    <col min="6671" max="6671" width="20" style="6" customWidth="1"/>
    <col min="6672" max="6672" width="18.5" style="6" customWidth="1"/>
    <col min="6673" max="6673" width="7.625" style="6" customWidth="1"/>
    <col min="6674" max="6674" width="0" style="6" hidden="1" customWidth="1"/>
    <col min="6675" max="6913" width="9" style="6"/>
    <col min="6914" max="6914" width="7.375" style="6" customWidth="1"/>
    <col min="6915" max="6915" width="61.5" style="6" customWidth="1"/>
    <col min="6916" max="6916" width="19.125" style="6" customWidth="1"/>
    <col min="6917" max="6918" width="9" style="6"/>
    <col min="6919" max="6919" width="12" style="6" customWidth="1"/>
    <col min="6920" max="6920" width="9" style="6"/>
    <col min="6921" max="6924" width="15.625" style="6" customWidth="1"/>
    <col min="6925" max="6925" width="30.75" style="6" customWidth="1"/>
    <col min="6926" max="6926" width="10.5" style="6" customWidth="1"/>
    <col min="6927" max="6927" width="20" style="6" customWidth="1"/>
    <col min="6928" max="6928" width="18.5" style="6" customWidth="1"/>
    <col min="6929" max="6929" width="7.625" style="6" customWidth="1"/>
    <col min="6930" max="6930" width="0" style="6" hidden="1" customWidth="1"/>
    <col min="6931" max="7169" width="9" style="6"/>
    <col min="7170" max="7170" width="7.375" style="6" customWidth="1"/>
    <col min="7171" max="7171" width="61.5" style="6" customWidth="1"/>
    <col min="7172" max="7172" width="19.125" style="6" customWidth="1"/>
    <col min="7173" max="7174" width="9" style="6"/>
    <col min="7175" max="7175" width="12" style="6" customWidth="1"/>
    <col min="7176" max="7176" width="9" style="6"/>
    <col min="7177" max="7180" width="15.625" style="6" customWidth="1"/>
    <col min="7181" max="7181" width="30.75" style="6" customWidth="1"/>
    <col min="7182" max="7182" width="10.5" style="6" customWidth="1"/>
    <col min="7183" max="7183" width="20" style="6" customWidth="1"/>
    <col min="7184" max="7184" width="18.5" style="6" customWidth="1"/>
    <col min="7185" max="7185" width="7.625" style="6" customWidth="1"/>
    <col min="7186" max="7186" width="0" style="6" hidden="1" customWidth="1"/>
    <col min="7187" max="7425" width="9" style="6"/>
    <col min="7426" max="7426" width="7.375" style="6" customWidth="1"/>
    <col min="7427" max="7427" width="61.5" style="6" customWidth="1"/>
    <col min="7428" max="7428" width="19.125" style="6" customWidth="1"/>
    <col min="7429" max="7430" width="9" style="6"/>
    <col min="7431" max="7431" width="12" style="6" customWidth="1"/>
    <col min="7432" max="7432" width="9" style="6"/>
    <col min="7433" max="7436" width="15.625" style="6" customWidth="1"/>
    <col min="7437" max="7437" width="30.75" style="6" customWidth="1"/>
    <col min="7438" max="7438" width="10.5" style="6" customWidth="1"/>
    <col min="7439" max="7439" width="20" style="6" customWidth="1"/>
    <col min="7440" max="7440" width="18.5" style="6" customWidth="1"/>
    <col min="7441" max="7441" width="7.625" style="6" customWidth="1"/>
    <col min="7442" max="7442" width="0" style="6" hidden="1" customWidth="1"/>
    <col min="7443" max="7681" width="9" style="6"/>
    <col min="7682" max="7682" width="7.375" style="6" customWidth="1"/>
    <col min="7683" max="7683" width="61.5" style="6" customWidth="1"/>
    <col min="7684" max="7684" width="19.125" style="6" customWidth="1"/>
    <col min="7685" max="7686" width="9" style="6"/>
    <col min="7687" max="7687" width="12" style="6" customWidth="1"/>
    <col min="7688" max="7688" width="9" style="6"/>
    <col min="7689" max="7692" width="15.625" style="6" customWidth="1"/>
    <col min="7693" max="7693" width="30.75" style="6" customWidth="1"/>
    <col min="7694" max="7694" width="10.5" style="6" customWidth="1"/>
    <col min="7695" max="7695" width="20" style="6" customWidth="1"/>
    <col min="7696" max="7696" width="18.5" style="6" customWidth="1"/>
    <col min="7697" max="7697" width="7.625" style="6" customWidth="1"/>
    <col min="7698" max="7698" width="0" style="6" hidden="1" customWidth="1"/>
    <col min="7699" max="7937" width="9" style="6"/>
    <col min="7938" max="7938" width="7.375" style="6" customWidth="1"/>
    <col min="7939" max="7939" width="61.5" style="6" customWidth="1"/>
    <col min="7940" max="7940" width="19.125" style="6" customWidth="1"/>
    <col min="7941" max="7942" width="9" style="6"/>
    <col min="7943" max="7943" width="12" style="6" customWidth="1"/>
    <col min="7944" max="7944" width="9" style="6"/>
    <col min="7945" max="7948" width="15.625" style="6" customWidth="1"/>
    <col min="7949" max="7949" width="30.75" style="6" customWidth="1"/>
    <col min="7950" max="7950" width="10.5" style="6" customWidth="1"/>
    <col min="7951" max="7951" width="20" style="6" customWidth="1"/>
    <col min="7952" max="7952" width="18.5" style="6" customWidth="1"/>
    <col min="7953" max="7953" width="7.625" style="6" customWidth="1"/>
    <col min="7954" max="7954" width="0" style="6" hidden="1" customWidth="1"/>
    <col min="7955" max="8193" width="9" style="6"/>
    <col min="8194" max="8194" width="7.375" style="6" customWidth="1"/>
    <col min="8195" max="8195" width="61.5" style="6" customWidth="1"/>
    <col min="8196" max="8196" width="19.125" style="6" customWidth="1"/>
    <col min="8197" max="8198" width="9" style="6"/>
    <col min="8199" max="8199" width="12" style="6" customWidth="1"/>
    <col min="8200" max="8200" width="9" style="6"/>
    <col min="8201" max="8204" width="15.625" style="6" customWidth="1"/>
    <col min="8205" max="8205" width="30.75" style="6" customWidth="1"/>
    <col min="8206" max="8206" width="10.5" style="6" customWidth="1"/>
    <col min="8207" max="8207" width="20" style="6" customWidth="1"/>
    <col min="8208" max="8208" width="18.5" style="6" customWidth="1"/>
    <col min="8209" max="8209" width="7.625" style="6" customWidth="1"/>
    <col min="8210" max="8210" width="0" style="6" hidden="1" customWidth="1"/>
    <col min="8211" max="8449" width="9" style="6"/>
    <col min="8450" max="8450" width="7.375" style="6" customWidth="1"/>
    <col min="8451" max="8451" width="61.5" style="6" customWidth="1"/>
    <col min="8452" max="8452" width="19.125" style="6" customWidth="1"/>
    <col min="8453" max="8454" width="9" style="6"/>
    <col min="8455" max="8455" width="12" style="6" customWidth="1"/>
    <col min="8456" max="8456" width="9" style="6"/>
    <col min="8457" max="8460" width="15.625" style="6" customWidth="1"/>
    <col min="8461" max="8461" width="30.75" style="6" customWidth="1"/>
    <col min="8462" max="8462" width="10.5" style="6" customWidth="1"/>
    <col min="8463" max="8463" width="20" style="6" customWidth="1"/>
    <col min="8464" max="8464" width="18.5" style="6" customWidth="1"/>
    <col min="8465" max="8465" width="7.625" style="6" customWidth="1"/>
    <col min="8466" max="8466" width="0" style="6" hidden="1" customWidth="1"/>
    <col min="8467" max="8705" width="9" style="6"/>
    <col min="8706" max="8706" width="7.375" style="6" customWidth="1"/>
    <col min="8707" max="8707" width="61.5" style="6" customWidth="1"/>
    <col min="8708" max="8708" width="19.125" style="6" customWidth="1"/>
    <col min="8709" max="8710" width="9" style="6"/>
    <col min="8711" max="8711" width="12" style="6" customWidth="1"/>
    <col min="8712" max="8712" width="9" style="6"/>
    <col min="8713" max="8716" width="15.625" style="6" customWidth="1"/>
    <col min="8717" max="8717" width="30.75" style="6" customWidth="1"/>
    <col min="8718" max="8718" width="10.5" style="6" customWidth="1"/>
    <col min="8719" max="8719" width="20" style="6" customWidth="1"/>
    <col min="8720" max="8720" width="18.5" style="6" customWidth="1"/>
    <col min="8721" max="8721" width="7.625" style="6" customWidth="1"/>
    <col min="8722" max="8722" width="0" style="6" hidden="1" customWidth="1"/>
    <col min="8723" max="8961" width="9" style="6"/>
    <col min="8962" max="8962" width="7.375" style="6" customWidth="1"/>
    <col min="8963" max="8963" width="61.5" style="6" customWidth="1"/>
    <col min="8964" max="8964" width="19.125" style="6" customWidth="1"/>
    <col min="8965" max="8966" width="9" style="6"/>
    <col min="8967" max="8967" width="12" style="6" customWidth="1"/>
    <col min="8968" max="8968" width="9" style="6"/>
    <col min="8969" max="8972" width="15.625" style="6" customWidth="1"/>
    <col min="8973" max="8973" width="30.75" style="6" customWidth="1"/>
    <col min="8974" max="8974" width="10.5" style="6" customWidth="1"/>
    <col min="8975" max="8975" width="20" style="6" customWidth="1"/>
    <col min="8976" max="8976" width="18.5" style="6" customWidth="1"/>
    <col min="8977" max="8977" width="7.625" style="6" customWidth="1"/>
    <col min="8978" max="8978" width="0" style="6" hidden="1" customWidth="1"/>
    <col min="8979" max="9217" width="9" style="6"/>
    <col min="9218" max="9218" width="7.375" style="6" customWidth="1"/>
    <col min="9219" max="9219" width="61.5" style="6" customWidth="1"/>
    <col min="9220" max="9220" width="19.125" style="6" customWidth="1"/>
    <col min="9221" max="9222" width="9" style="6"/>
    <col min="9223" max="9223" width="12" style="6" customWidth="1"/>
    <col min="9224" max="9224" width="9" style="6"/>
    <col min="9225" max="9228" width="15.625" style="6" customWidth="1"/>
    <col min="9229" max="9229" width="30.75" style="6" customWidth="1"/>
    <col min="9230" max="9230" width="10.5" style="6" customWidth="1"/>
    <col min="9231" max="9231" width="20" style="6" customWidth="1"/>
    <col min="9232" max="9232" width="18.5" style="6" customWidth="1"/>
    <col min="9233" max="9233" width="7.625" style="6" customWidth="1"/>
    <col min="9234" max="9234" width="0" style="6" hidden="1" customWidth="1"/>
    <col min="9235" max="9473" width="9" style="6"/>
    <col min="9474" max="9474" width="7.375" style="6" customWidth="1"/>
    <col min="9475" max="9475" width="61.5" style="6" customWidth="1"/>
    <col min="9476" max="9476" width="19.125" style="6" customWidth="1"/>
    <col min="9477" max="9478" width="9" style="6"/>
    <col min="9479" max="9479" width="12" style="6" customWidth="1"/>
    <col min="9480" max="9480" width="9" style="6"/>
    <col min="9481" max="9484" width="15.625" style="6" customWidth="1"/>
    <col min="9485" max="9485" width="30.75" style="6" customWidth="1"/>
    <col min="9486" max="9486" width="10.5" style="6" customWidth="1"/>
    <col min="9487" max="9487" width="20" style="6" customWidth="1"/>
    <col min="9488" max="9488" width="18.5" style="6" customWidth="1"/>
    <col min="9489" max="9489" width="7.625" style="6" customWidth="1"/>
    <col min="9490" max="9490" width="0" style="6" hidden="1" customWidth="1"/>
    <col min="9491" max="9729" width="9" style="6"/>
    <col min="9730" max="9730" width="7.375" style="6" customWidth="1"/>
    <col min="9731" max="9731" width="61.5" style="6" customWidth="1"/>
    <col min="9732" max="9732" width="19.125" style="6" customWidth="1"/>
    <col min="9733" max="9734" width="9" style="6"/>
    <col min="9735" max="9735" width="12" style="6" customWidth="1"/>
    <col min="9736" max="9736" width="9" style="6"/>
    <col min="9737" max="9740" width="15.625" style="6" customWidth="1"/>
    <col min="9741" max="9741" width="30.75" style="6" customWidth="1"/>
    <col min="9742" max="9742" width="10.5" style="6" customWidth="1"/>
    <col min="9743" max="9743" width="20" style="6" customWidth="1"/>
    <col min="9744" max="9744" width="18.5" style="6" customWidth="1"/>
    <col min="9745" max="9745" width="7.625" style="6" customWidth="1"/>
    <col min="9746" max="9746" width="0" style="6" hidden="1" customWidth="1"/>
    <col min="9747" max="9985" width="9" style="6"/>
    <col min="9986" max="9986" width="7.375" style="6" customWidth="1"/>
    <col min="9987" max="9987" width="61.5" style="6" customWidth="1"/>
    <col min="9988" max="9988" width="19.125" style="6" customWidth="1"/>
    <col min="9989" max="9990" width="9" style="6"/>
    <col min="9991" max="9991" width="12" style="6" customWidth="1"/>
    <col min="9992" max="9992" width="9" style="6"/>
    <col min="9993" max="9996" width="15.625" style="6" customWidth="1"/>
    <col min="9997" max="9997" width="30.75" style="6" customWidth="1"/>
    <col min="9998" max="9998" width="10.5" style="6" customWidth="1"/>
    <col min="9999" max="9999" width="20" style="6" customWidth="1"/>
    <col min="10000" max="10000" width="18.5" style="6" customWidth="1"/>
    <col min="10001" max="10001" width="7.625" style="6" customWidth="1"/>
    <col min="10002" max="10002" width="0" style="6" hidden="1" customWidth="1"/>
    <col min="10003" max="10241" width="9" style="6"/>
    <col min="10242" max="10242" width="7.375" style="6" customWidth="1"/>
    <col min="10243" max="10243" width="61.5" style="6" customWidth="1"/>
    <col min="10244" max="10244" width="19.125" style="6" customWidth="1"/>
    <col min="10245" max="10246" width="9" style="6"/>
    <col min="10247" max="10247" width="12" style="6" customWidth="1"/>
    <col min="10248" max="10248" width="9" style="6"/>
    <col min="10249" max="10252" width="15.625" style="6" customWidth="1"/>
    <col min="10253" max="10253" width="30.75" style="6" customWidth="1"/>
    <col min="10254" max="10254" width="10.5" style="6" customWidth="1"/>
    <col min="10255" max="10255" width="20" style="6" customWidth="1"/>
    <col min="10256" max="10256" width="18.5" style="6" customWidth="1"/>
    <col min="10257" max="10257" width="7.625" style="6" customWidth="1"/>
    <col min="10258" max="10258" width="0" style="6" hidden="1" customWidth="1"/>
    <col min="10259" max="10497" width="9" style="6"/>
    <col min="10498" max="10498" width="7.375" style="6" customWidth="1"/>
    <col min="10499" max="10499" width="61.5" style="6" customWidth="1"/>
    <col min="10500" max="10500" width="19.125" style="6" customWidth="1"/>
    <col min="10501" max="10502" width="9" style="6"/>
    <col min="10503" max="10503" width="12" style="6" customWidth="1"/>
    <col min="10504" max="10504" width="9" style="6"/>
    <col min="10505" max="10508" width="15.625" style="6" customWidth="1"/>
    <col min="10509" max="10509" width="30.75" style="6" customWidth="1"/>
    <col min="10510" max="10510" width="10.5" style="6" customWidth="1"/>
    <col min="10511" max="10511" width="20" style="6" customWidth="1"/>
    <col min="10512" max="10512" width="18.5" style="6" customWidth="1"/>
    <col min="10513" max="10513" width="7.625" style="6" customWidth="1"/>
    <col min="10514" max="10514" width="0" style="6" hidden="1" customWidth="1"/>
    <col min="10515" max="10753" width="9" style="6"/>
    <col min="10754" max="10754" width="7.375" style="6" customWidth="1"/>
    <col min="10755" max="10755" width="61.5" style="6" customWidth="1"/>
    <col min="10756" max="10756" width="19.125" style="6" customWidth="1"/>
    <col min="10757" max="10758" width="9" style="6"/>
    <col min="10759" max="10759" width="12" style="6" customWidth="1"/>
    <col min="10760" max="10760" width="9" style="6"/>
    <col min="10761" max="10764" width="15.625" style="6" customWidth="1"/>
    <col min="10765" max="10765" width="30.75" style="6" customWidth="1"/>
    <col min="10766" max="10766" width="10.5" style="6" customWidth="1"/>
    <col min="10767" max="10767" width="20" style="6" customWidth="1"/>
    <col min="10768" max="10768" width="18.5" style="6" customWidth="1"/>
    <col min="10769" max="10769" width="7.625" style="6" customWidth="1"/>
    <col min="10770" max="10770" width="0" style="6" hidden="1" customWidth="1"/>
    <col min="10771" max="11009" width="9" style="6"/>
    <col min="11010" max="11010" width="7.375" style="6" customWidth="1"/>
    <col min="11011" max="11011" width="61.5" style="6" customWidth="1"/>
    <col min="11012" max="11012" width="19.125" style="6" customWidth="1"/>
    <col min="11013" max="11014" width="9" style="6"/>
    <col min="11015" max="11015" width="12" style="6" customWidth="1"/>
    <col min="11016" max="11016" width="9" style="6"/>
    <col min="11017" max="11020" width="15.625" style="6" customWidth="1"/>
    <col min="11021" max="11021" width="30.75" style="6" customWidth="1"/>
    <col min="11022" max="11022" width="10.5" style="6" customWidth="1"/>
    <col min="11023" max="11023" width="20" style="6" customWidth="1"/>
    <col min="11024" max="11024" width="18.5" style="6" customWidth="1"/>
    <col min="11025" max="11025" width="7.625" style="6" customWidth="1"/>
    <col min="11026" max="11026" width="0" style="6" hidden="1" customWidth="1"/>
    <col min="11027" max="11265" width="9" style="6"/>
    <col min="11266" max="11266" width="7.375" style="6" customWidth="1"/>
    <col min="11267" max="11267" width="61.5" style="6" customWidth="1"/>
    <col min="11268" max="11268" width="19.125" style="6" customWidth="1"/>
    <col min="11269" max="11270" width="9" style="6"/>
    <col min="11271" max="11271" width="12" style="6" customWidth="1"/>
    <col min="11272" max="11272" width="9" style="6"/>
    <col min="11273" max="11276" width="15.625" style="6" customWidth="1"/>
    <col min="11277" max="11277" width="30.75" style="6" customWidth="1"/>
    <col min="11278" max="11278" width="10.5" style="6" customWidth="1"/>
    <col min="11279" max="11279" width="20" style="6" customWidth="1"/>
    <col min="11280" max="11280" width="18.5" style="6" customWidth="1"/>
    <col min="11281" max="11281" width="7.625" style="6" customWidth="1"/>
    <col min="11282" max="11282" width="0" style="6" hidden="1" customWidth="1"/>
    <col min="11283" max="11521" width="9" style="6"/>
    <col min="11522" max="11522" width="7.375" style="6" customWidth="1"/>
    <col min="11523" max="11523" width="61.5" style="6" customWidth="1"/>
    <col min="11524" max="11524" width="19.125" style="6" customWidth="1"/>
    <col min="11525" max="11526" width="9" style="6"/>
    <col min="11527" max="11527" width="12" style="6" customWidth="1"/>
    <col min="11528" max="11528" width="9" style="6"/>
    <col min="11529" max="11532" width="15.625" style="6" customWidth="1"/>
    <col min="11533" max="11533" width="30.75" style="6" customWidth="1"/>
    <col min="11534" max="11534" width="10.5" style="6" customWidth="1"/>
    <col min="11535" max="11535" width="20" style="6" customWidth="1"/>
    <col min="11536" max="11536" width="18.5" style="6" customWidth="1"/>
    <col min="11537" max="11537" width="7.625" style="6" customWidth="1"/>
    <col min="11538" max="11538" width="0" style="6" hidden="1" customWidth="1"/>
    <col min="11539" max="11777" width="9" style="6"/>
    <col min="11778" max="11778" width="7.375" style="6" customWidth="1"/>
    <col min="11779" max="11779" width="61.5" style="6" customWidth="1"/>
    <col min="11780" max="11780" width="19.125" style="6" customWidth="1"/>
    <col min="11781" max="11782" width="9" style="6"/>
    <col min="11783" max="11783" width="12" style="6" customWidth="1"/>
    <col min="11784" max="11784" width="9" style="6"/>
    <col min="11785" max="11788" width="15.625" style="6" customWidth="1"/>
    <col min="11789" max="11789" width="30.75" style="6" customWidth="1"/>
    <col min="11790" max="11790" width="10.5" style="6" customWidth="1"/>
    <col min="11791" max="11791" width="20" style="6" customWidth="1"/>
    <col min="11792" max="11792" width="18.5" style="6" customWidth="1"/>
    <col min="11793" max="11793" width="7.625" style="6" customWidth="1"/>
    <col min="11794" max="11794" width="0" style="6" hidden="1" customWidth="1"/>
    <col min="11795" max="12033" width="9" style="6"/>
    <col min="12034" max="12034" width="7.375" style="6" customWidth="1"/>
    <col min="12035" max="12035" width="61.5" style="6" customWidth="1"/>
    <col min="12036" max="12036" width="19.125" style="6" customWidth="1"/>
    <col min="12037" max="12038" width="9" style="6"/>
    <col min="12039" max="12039" width="12" style="6" customWidth="1"/>
    <col min="12040" max="12040" width="9" style="6"/>
    <col min="12041" max="12044" width="15.625" style="6" customWidth="1"/>
    <col min="12045" max="12045" width="30.75" style="6" customWidth="1"/>
    <col min="12046" max="12046" width="10.5" style="6" customWidth="1"/>
    <col min="12047" max="12047" width="20" style="6" customWidth="1"/>
    <col min="12048" max="12048" width="18.5" style="6" customWidth="1"/>
    <col min="12049" max="12049" width="7.625" style="6" customWidth="1"/>
    <col min="12050" max="12050" width="0" style="6" hidden="1" customWidth="1"/>
    <col min="12051" max="12289" width="9" style="6"/>
    <col min="12290" max="12290" width="7.375" style="6" customWidth="1"/>
    <col min="12291" max="12291" width="61.5" style="6" customWidth="1"/>
    <col min="12292" max="12292" width="19.125" style="6" customWidth="1"/>
    <col min="12293" max="12294" width="9" style="6"/>
    <col min="12295" max="12295" width="12" style="6" customWidth="1"/>
    <col min="12296" max="12296" width="9" style="6"/>
    <col min="12297" max="12300" width="15.625" style="6" customWidth="1"/>
    <col min="12301" max="12301" width="30.75" style="6" customWidth="1"/>
    <col min="12302" max="12302" width="10.5" style="6" customWidth="1"/>
    <col min="12303" max="12303" width="20" style="6" customWidth="1"/>
    <col min="12304" max="12304" width="18.5" style="6" customWidth="1"/>
    <col min="12305" max="12305" width="7.625" style="6" customWidth="1"/>
    <col min="12306" max="12306" width="0" style="6" hidden="1" customWidth="1"/>
    <col min="12307" max="12545" width="9" style="6"/>
    <col min="12546" max="12546" width="7.375" style="6" customWidth="1"/>
    <col min="12547" max="12547" width="61.5" style="6" customWidth="1"/>
    <col min="12548" max="12548" width="19.125" style="6" customWidth="1"/>
    <col min="12549" max="12550" width="9" style="6"/>
    <col min="12551" max="12551" width="12" style="6" customWidth="1"/>
    <col min="12552" max="12552" width="9" style="6"/>
    <col min="12553" max="12556" width="15.625" style="6" customWidth="1"/>
    <col min="12557" max="12557" width="30.75" style="6" customWidth="1"/>
    <col min="12558" max="12558" width="10.5" style="6" customWidth="1"/>
    <col min="12559" max="12559" width="20" style="6" customWidth="1"/>
    <col min="12560" max="12560" width="18.5" style="6" customWidth="1"/>
    <col min="12561" max="12561" width="7.625" style="6" customWidth="1"/>
    <col min="12562" max="12562" width="0" style="6" hidden="1" customWidth="1"/>
    <col min="12563" max="12801" width="9" style="6"/>
    <col min="12802" max="12802" width="7.375" style="6" customWidth="1"/>
    <col min="12803" max="12803" width="61.5" style="6" customWidth="1"/>
    <col min="12804" max="12804" width="19.125" style="6" customWidth="1"/>
    <col min="12805" max="12806" width="9" style="6"/>
    <col min="12807" max="12807" width="12" style="6" customWidth="1"/>
    <col min="12808" max="12808" width="9" style="6"/>
    <col min="12809" max="12812" width="15.625" style="6" customWidth="1"/>
    <col min="12813" max="12813" width="30.75" style="6" customWidth="1"/>
    <col min="12814" max="12814" width="10.5" style="6" customWidth="1"/>
    <col min="12815" max="12815" width="20" style="6" customWidth="1"/>
    <col min="12816" max="12816" width="18.5" style="6" customWidth="1"/>
    <col min="12817" max="12817" width="7.625" style="6" customWidth="1"/>
    <col min="12818" max="12818" width="0" style="6" hidden="1" customWidth="1"/>
    <col min="12819" max="13057" width="9" style="6"/>
    <col min="13058" max="13058" width="7.375" style="6" customWidth="1"/>
    <col min="13059" max="13059" width="61.5" style="6" customWidth="1"/>
    <col min="13060" max="13060" width="19.125" style="6" customWidth="1"/>
    <col min="13061" max="13062" width="9" style="6"/>
    <col min="13063" max="13063" width="12" style="6" customWidth="1"/>
    <col min="13064" max="13064" width="9" style="6"/>
    <col min="13065" max="13068" width="15.625" style="6" customWidth="1"/>
    <col min="13069" max="13069" width="30.75" style="6" customWidth="1"/>
    <col min="13070" max="13070" width="10.5" style="6" customWidth="1"/>
    <col min="13071" max="13071" width="20" style="6" customWidth="1"/>
    <col min="13072" max="13072" width="18.5" style="6" customWidth="1"/>
    <col min="13073" max="13073" width="7.625" style="6" customWidth="1"/>
    <col min="13074" max="13074" width="0" style="6" hidden="1" customWidth="1"/>
    <col min="13075" max="13313" width="9" style="6"/>
    <col min="13314" max="13314" width="7.375" style="6" customWidth="1"/>
    <col min="13315" max="13315" width="61.5" style="6" customWidth="1"/>
    <col min="13316" max="13316" width="19.125" style="6" customWidth="1"/>
    <col min="13317" max="13318" width="9" style="6"/>
    <col min="13319" max="13319" width="12" style="6" customWidth="1"/>
    <col min="13320" max="13320" width="9" style="6"/>
    <col min="13321" max="13324" width="15.625" style="6" customWidth="1"/>
    <col min="13325" max="13325" width="30.75" style="6" customWidth="1"/>
    <col min="13326" max="13326" width="10.5" style="6" customWidth="1"/>
    <col min="13327" max="13327" width="20" style="6" customWidth="1"/>
    <col min="13328" max="13328" width="18.5" style="6" customWidth="1"/>
    <col min="13329" max="13329" width="7.625" style="6" customWidth="1"/>
    <col min="13330" max="13330" width="0" style="6" hidden="1" customWidth="1"/>
    <col min="13331" max="13569" width="9" style="6"/>
    <col min="13570" max="13570" width="7.375" style="6" customWidth="1"/>
    <col min="13571" max="13571" width="61.5" style="6" customWidth="1"/>
    <col min="13572" max="13572" width="19.125" style="6" customWidth="1"/>
    <col min="13573" max="13574" width="9" style="6"/>
    <col min="13575" max="13575" width="12" style="6" customWidth="1"/>
    <col min="13576" max="13576" width="9" style="6"/>
    <col min="13577" max="13580" width="15.625" style="6" customWidth="1"/>
    <col min="13581" max="13581" width="30.75" style="6" customWidth="1"/>
    <col min="13582" max="13582" width="10.5" style="6" customWidth="1"/>
    <col min="13583" max="13583" width="20" style="6" customWidth="1"/>
    <col min="13584" max="13584" width="18.5" style="6" customWidth="1"/>
    <col min="13585" max="13585" width="7.625" style="6" customWidth="1"/>
    <col min="13586" max="13586" width="0" style="6" hidden="1" customWidth="1"/>
    <col min="13587" max="13825" width="9" style="6"/>
    <col min="13826" max="13826" width="7.375" style="6" customWidth="1"/>
    <col min="13827" max="13827" width="61.5" style="6" customWidth="1"/>
    <col min="13828" max="13828" width="19.125" style="6" customWidth="1"/>
    <col min="13829" max="13830" width="9" style="6"/>
    <col min="13831" max="13831" width="12" style="6" customWidth="1"/>
    <col min="13832" max="13832" width="9" style="6"/>
    <col min="13833" max="13836" width="15.625" style="6" customWidth="1"/>
    <col min="13837" max="13837" width="30.75" style="6" customWidth="1"/>
    <col min="13838" max="13838" width="10.5" style="6" customWidth="1"/>
    <col min="13839" max="13839" width="20" style="6" customWidth="1"/>
    <col min="13840" max="13840" width="18.5" style="6" customWidth="1"/>
    <col min="13841" max="13841" width="7.625" style="6" customWidth="1"/>
    <col min="13842" max="13842" width="0" style="6" hidden="1" customWidth="1"/>
    <col min="13843" max="14081" width="9" style="6"/>
    <col min="14082" max="14082" width="7.375" style="6" customWidth="1"/>
    <col min="14083" max="14083" width="61.5" style="6" customWidth="1"/>
    <col min="14084" max="14084" width="19.125" style="6" customWidth="1"/>
    <col min="14085" max="14086" width="9" style="6"/>
    <col min="14087" max="14087" width="12" style="6" customWidth="1"/>
    <col min="14088" max="14088" width="9" style="6"/>
    <col min="14089" max="14092" width="15.625" style="6" customWidth="1"/>
    <col min="14093" max="14093" width="30.75" style="6" customWidth="1"/>
    <col min="14094" max="14094" width="10.5" style="6" customWidth="1"/>
    <col min="14095" max="14095" width="20" style="6" customWidth="1"/>
    <col min="14096" max="14096" width="18.5" style="6" customWidth="1"/>
    <col min="14097" max="14097" width="7.625" style="6" customWidth="1"/>
    <col min="14098" max="14098" width="0" style="6" hidden="1" customWidth="1"/>
    <col min="14099" max="14337" width="9" style="6"/>
    <col min="14338" max="14338" width="7.375" style="6" customWidth="1"/>
    <col min="14339" max="14339" width="61.5" style="6" customWidth="1"/>
    <col min="14340" max="14340" width="19.125" style="6" customWidth="1"/>
    <col min="14341" max="14342" width="9" style="6"/>
    <col min="14343" max="14343" width="12" style="6" customWidth="1"/>
    <col min="14344" max="14344" width="9" style="6"/>
    <col min="14345" max="14348" width="15.625" style="6" customWidth="1"/>
    <col min="14349" max="14349" width="30.75" style="6" customWidth="1"/>
    <col min="14350" max="14350" width="10.5" style="6" customWidth="1"/>
    <col min="14351" max="14351" width="20" style="6" customWidth="1"/>
    <col min="14352" max="14352" width="18.5" style="6" customWidth="1"/>
    <col min="14353" max="14353" width="7.625" style="6" customWidth="1"/>
    <col min="14354" max="14354" width="0" style="6" hidden="1" customWidth="1"/>
    <col min="14355" max="14593" width="9" style="6"/>
    <col min="14594" max="14594" width="7.375" style="6" customWidth="1"/>
    <col min="14595" max="14595" width="61.5" style="6" customWidth="1"/>
    <col min="14596" max="14596" width="19.125" style="6" customWidth="1"/>
    <col min="14597" max="14598" width="9" style="6"/>
    <col min="14599" max="14599" width="12" style="6" customWidth="1"/>
    <col min="14600" max="14600" width="9" style="6"/>
    <col min="14601" max="14604" width="15.625" style="6" customWidth="1"/>
    <col min="14605" max="14605" width="30.75" style="6" customWidth="1"/>
    <col min="14606" max="14606" width="10.5" style="6" customWidth="1"/>
    <col min="14607" max="14607" width="20" style="6" customWidth="1"/>
    <col min="14608" max="14608" width="18.5" style="6" customWidth="1"/>
    <col min="14609" max="14609" width="7.625" style="6" customWidth="1"/>
    <col min="14610" max="14610" width="0" style="6" hidden="1" customWidth="1"/>
    <col min="14611" max="14849" width="9" style="6"/>
    <col min="14850" max="14850" width="7.375" style="6" customWidth="1"/>
    <col min="14851" max="14851" width="61.5" style="6" customWidth="1"/>
    <col min="14852" max="14852" width="19.125" style="6" customWidth="1"/>
    <col min="14853" max="14854" width="9" style="6"/>
    <col min="14855" max="14855" width="12" style="6" customWidth="1"/>
    <col min="14856" max="14856" width="9" style="6"/>
    <col min="14857" max="14860" width="15.625" style="6" customWidth="1"/>
    <col min="14861" max="14861" width="30.75" style="6" customWidth="1"/>
    <col min="14862" max="14862" width="10.5" style="6" customWidth="1"/>
    <col min="14863" max="14863" width="20" style="6" customWidth="1"/>
    <col min="14864" max="14864" width="18.5" style="6" customWidth="1"/>
    <col min="14865" max="14865" width="7.625" style="6" customWidth="1"/>
    <col min="14866" max="14866" width="0" style="6" hidden="1" customWidth="1"/>
    <col min="14867" max="15105" width="9" style="6"/>
    <col min="15106" max="15106" width="7.375" style="6" customWidth="1"/>
    <col min="15107" max="15107" width="61.5" style="6" customWidth="1"/>
    <col min="15108" max="15108" width="19.125" style="6" customWidth="1"/>
    <col min="15109" max="15110" width="9" style="6"/>
    <col min="15111" max="15111" width="12" style="6" customWidth="1"/>
    <col min="15112" max="15112" width="9" style="6"/>
    <col min="15113" max="15116" width="15.625" style="6" customWidth="1"/>
    <col min="15117" max="15117" width="30.75" style="6" customWidth="1"/>
    <col min="15118" max="15118" width="10.5" style="6" customWidth="1"/>
    <col min="15119" max="15119" width="20" style="6" customWidth="1"/>
    <col min="15120" max="15120" width="18.5" style="6" customWidth="1"/>
    <col min="15121" max="15121" width="7.625" style="6" customWidth="1"/>
    <col min="15122" max="15122" width="0" style="6" hidden="1" customWidth="1"/>
    <col min="15123" max="15361" width="9" style="6"/>
    <col min="15362" max="15362" width="7.375" style="6" customWidth="1"/>
    <col min="15363" max="15363" width="61.5" style="6" customWidth="1"/>
    <col min="15364" max="15364" width="19.125" style="6" customWidth="1"/>
    <col min="15365" max="15366" width="9" style="6"/>
    <col min="15367" max="15367" width="12" style="6" customWidth="1"/>
    <col min="15368" max="15368" width="9" style="6"/>
    <col min="15369" max="15372" width="15.625" style="6" customWidth="1"/>
    <col min="15373" max="15373" width="30.75" style="6" customWidth="1"/>
    <col min="15374" max="15374" width="10.5" style="6" customWidth="1"/>
    <col min="15375" max="15375" width="20" style="6" customWidth="1"/>
    <col min="15376" max="15376" width="18.5" style="6" customWidth="1"/>
    <col min="15377" max="15377" width="7.625" style="6" customWidth="1"/>
    <col min="15378" max="15378" width="0" style="6" hidden="1" customWidth="1"/>
    <col min="15379" max="15617" width="9" style="6"/>
    <col min="15618" max="15618" width="7.375" style="6" customWidth="1"/>
    <col min="15619" max="15619" width="61.5" style="6" customWidth="1"/>
    <col min="15620" max="15620" width="19.125" style="6" customWidth="1"/>
    <col min="15621" max="15622" width="9" style="6"/>
    <col min="15623" max="15623" width="12" style="6" customWidth="1"/>
    <col min="15624" max="15624" width="9" style="6"/>
    <col min="15625" max="15628" width="15.625" style="6" customWidth="1"/>
    <col min="15629" max="15629" width="30.75" style="6" customWidth="1"/>
    <col min="15630" max="15630" width="10.5" style="6" customWidth="1"/>
    <col min="15631" max="15631" width="20" style="6" customWidth="1"/>
    <col min="15632" max="15632" width="18.5" style="6" customWidth="1"/>
    <col min="15633" max="15633" width="7.625" style="6" customWidth="1"/>
    <col min="15634" max="15634" width="0" style="6" hidden="1" customWidth="1"/>
    <col min="15635" max="15873" width="9" style="6"/>
    <col min="15874" max="15874" width="7.375" style="6" customWidth="1"/>
    <col min="15875" max="15875" width="61.5" style="6" customWidth="1"/>
    <col min="15876" max="15876" width="19.125" style="6" customWidth="1"/>
    <col min="15877" max="15878" width="9" style="6"/>
    <col min="15879" max="15879" width="12" style="6" customWidth="1"/>
    <col min="15880" max="15880" width="9" style="6"/>
    <col min="15881" max="15884" width="15.625" style="6" customWidth="1"/>
    <col min="15885" max="15885" width="30.75" style="6" customWidth="1"/>
    <col min="15886" max="15886" width="10.5" style="6" customWidth="1"/>
    <col min="15887" max="15887" width="20" style="6" customWidth="1"/>
    <col min="15888" max="15888" width="18.5" style="6" customWidth="1"/>
    <col min="15889" max="15889" width="7.625" style="6" customWidth="1"/>
    <col min="15890" max="15890" width="0" style="6" hidden="1" customWidth="1"/>
    <col min="15891" max="16129" width="9" style="6"/>
    <col min="16130" max="16130" width="7.375" style="6" customWidth="1"/>
    <col min="16131" max="16131" width="61.5" style="6" customWidth="1"/>
    <col min="16132" max="16132" width="19.125" style="6" customWidth="1"/>
    <col min="16133" max="16134" width="9" style="6"/>
    <col min="16135" max="16135" width="12" style="6" customWidth="1"/>
    <col min="16136" max="16136" width="9" style="6"/>
    <col min="16137" max="16140" width="15.625" style="6" customWidth="1"/>
    <col min="16141" max="16141" width="30.75" style="6" customWidth="1"/>
    <col min="16142" max="16142" width="10.5" style="6" customWidth="1"/>
    <col min="16143" max="16143" width="20" style="6" customWidth="1"/>
    <col min="16144" max="16144" width="18.5" style="6" customWidth="1"/>
    <col min="16145" max="16145" width="7.625" style="6" customWidth="1"/>
    <col min="16146" max="16146" width="0" style="6" hidden="1" customWidth="1"/>
    <col min="16147" max="16384" width="9" style="6"/>
  </cols>
  <sheetData>
    <row r="1" spans="2:16" ht="45.75" customHeight="1" x14ac:dyDescent="0.25">
      <c r="L1" s="245" t="s">
        <v>158</v>
      </c>
      <c r="M1" s="245"/>
    </row>
    <row r="2" spans="2:16" s="14" customFormat="1" ht="48" customHeight="1" x14ac:dyDescent="0.25">
      <c r="B2" s="9"/>
      <c r="C2" s="10"/>
      <c r="D2" s="11"/>
      <c r="E2" s="12"/>
      <c r="F2" s="12"/>
      <c r="G2" s="9"/>
      <c r="H2" s="12"/>
      <c r="I2" s="13"/>
      <c r="L2" s="205" t="s">
        <v>94</v>
      </c>
      <c r="M2" s="205"/>
      <c r="N2" s="15"/>
      <c r="O2" s="15"/>
      <c r="P2" s="15"/>
    </row>
    <row r="3" spans="2:16" s="14" customFormat="1" x14ac:dyDescent="0.25">
      <c r="B3" s="206" t="s">
        <v>15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</row>
    <row r="4" spans="2:16" s="14" customFormat="1" x14ac:dyDescent="0.25">
      <c r="B4" s="207" t="s">
        <v>0</v>
      </c>
      <c r="C4" s="208" t="s">
        <v>8</v>
      </c>
      <c r="D4" s="207" t="s">
        <v>4</v>
      </c>
      <c r="E4" s="207" t="s">
        <v>3</v>
      </c>
      <c r="F4" s="207"/>
      <c r="G4" s="207"/>
      <c r="H4" s="207"/>
      <c r="I4" s="209" t="s">
        <v>16</v>
      </c>
      <c r="J4" s="209"/>
      <c r="K4" s="209"/>
      <c r="L4" s="210"/>
      <c r="M4" s="211" t="s">
        <v>9</v>
      </c>
    </row>
    <row r="5" spans="2:16" s="14" customFormat="1" ht="78.75" x14ac:dyDescent="0.25">
      <c r="B5" s="207"/>
      <c r="C5" s="208"/>
      <c r="D5" s="207"/>
      <c r="E5" s="1" t="s">
        <v>4</v>
      </c>
      <c r="F5" s="1" t="s">
        <v>11</v>
      </c>
      <c r="G5" s="16" t="s">
        <v>5</v>
      </c>
      <c r="H5" s="1" t="s">
        <v>6</v>
      </c>
      <c r="I5" s="150">
        <v>2023</v>
      </c>
      <c r="J5" s="1">
        <v>2024</v>
      </c>
      <c r="K5" s="1">
        <v>2025</v>
      </c>
      <c r="L5" s="1" t="s">
        <v>10</v>
      </c>
      <c r="M5" s="211"/>
    </row>
    <row r="6" spans="2:16" s="14" customFormat="1" x14ac:dyDescent="0.25">
      <c r="B6" s="212" t="s">
        <v>17</v>
      </c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4"/>
    </row>
    <row r="7" spans="2:16" x14ac:dyDescent="0.25">
      <c r="B7" s="179" t="s">
        <v>18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</row>
    <row r="8" spans="2:16" x14ac:dyDescent="0.25">
      <c r="B8" s="180" t="s">
        <v>19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2:16" x14ac:dyDescent="0.25">
      <c r="B9" s="181" t="s">
        <v>20</v>
      </c>
      <c r="C9" s="182" t="s">
        <v>21</v>
      </c>
      <c r="D9" s="153" t="s">
        <v>102</v>
      </c>
      <c r="E9" s="185">
        <v>243</v>
      </c>
      <c r="F9" s="188" t="s">
        <v>22</v>
      </c>
      <c r="G9" s="191" t="s">
        <v>23</v>
      </c>
      <c r="H9" s="17">
        <v>111</v>
      </c>
      <c r="I9" s="18">
        <v>80830.930999999997</v>
      </c>
      <c r="J9" s="18">
        <v>73606.577000000005</v>
      </c>
      <c r="K9" s="18">
        <v>73606.577000000005</v>
      </c>
      <c r="L9" s="19">
        <f t="shared" ref="L9:L33" si="0">SUM(I9:K9)</f>
        <v>228044.08500000002</v>
      </c>
      <c r="M9" s="153" t="s">
        <v>145</v>
      </c>
    </row>
    <row r="10" spans="2:16" x14ac:dyDescent="0.25">
      <c r="B10" s="181"/>
      <c r="C10" s="183"/>
      <c r="D10" s="169"/>
      <c r="E10" s="186"/>
      <c r="F10" s="189"/>
      <c r="G10" s="192"/>
      <c r="H10" s="17">
        <v>112</v>
      </c>
      <c r="I10" s="18">
        <v>335</v>
      </c>
      <c r="J10" s="18">
        <v>335</v>
      </c>
      <c r="K10" s="18">
        <v>335</v>
      </c>
      <c r="L10" s="19">
        <f t="shared" si="0"/>
        <v>1005</v>
      </c>
      <c r="M10" s="169"/>
    </row>
    <row r="11" spans="2:16" x14ac:dyDescent="0.25">
      <c r="B11" s="181"/>
      <c r="C11" s="183"/>
      <c r="D11" s="169"/>
      <c r="E11" s="186"/>
      <c r="F11" s="189"/>
      <c r="G11" s="191"/>
      <c r="H11" s="17">
        <v>119</v>
      </c>
      <c r="I11" s="18">
        <v>24410.932000000001</v>
      </c>
      <c r="J11" s="18">
        <v>22229.186000000002</v>
      </c>
      <c r="K11" s="18">
        <v>22229.186000000002</v>
      </c>
      <c r="L11" s="19">
        <f t="shared" si="0"/>
        <v>68869.304000000004</v>
      </c>
      <c r="M11" s="169"/>
      <c r="O11" s="20"/>
    </row>
    <row r="12" spans="2:16" x14ac:dyDescent="0.25">
      <c r="B12" s="181"/>
      <c r="C12" s="183"/>
      <c r="D12" s="169"/>
      <c r="E12" s="186"/>
      <c r="F12" s="189"/>
      <c r="G12" s="193"/>
      <c r="H12" s="17">
        <v>244</v>
      </c>
      <c r="I12" s="18">
        <v>1223.9369999999999</v>
      </c>
      <c r="J12" s="18">
        <v>1223.9369999999999</v>
      </c>
      <c r="K12" s="18">
        <v>1223.9369999999999</v>
      </c>
      <c r="L12" s="19">
        <f t="shared" si="0"/>
        <v>3671.8109999999997</v>
      </c>
      <c r="M12" s="169"/>
    </row>
    <row r="13" spans="2:16" x14ac:dyDescent="0.25">
      <c r="B13" s="181"/>
      <c r="C13" s="183"/>
      <c r="D13" s="169"/>
      <c r="E13" s="186"/>
      <c r="F13" s="189"/>
      <c r="G13" s="194" t="s">
        <v>24</v>
      </c>
      <c r="H13" s="21">
        <v>111</v>
      </c>
      <c r="I13" s="18">
        <v>43109.673000000003</v>
      </c>
      <c r="J13" s="18">
        <v>41683.322</v>
      </c>
      <c r="K13" s="18">
        <v>41683.322</v>
      </c>
      <c r="L13" s="19">
        <f t="shared" si="0"/>
        <v>126476.317</v>
      </c>
      <c r="M13" s="169"/>
    </row>
    <row r="14" spans="2:16" x14ac:dyDescent="0.25">
      <c r="B14" s="181"/>
      <c r="C14" s="183"/>
      <c r="D14" s="169"/>
      <c r="E14" s="186"/>
      <c r="F14" s="189"/>
      <c r="G14" s="192"/>
      <c r="H14" s="21">
        <v>112</v>
      </c>
      <c r="I14" s="18">
        <v>4163</v>
      </c>
      <c r="J14" s="18">
        <v>4163</v>
      </c>
      <c r="K14" s="18">
        <v>4163</v>
      </c>
      <c r="L14" s="19">
        <f t="shared" si="0"/>
        <v>12489</v>
      </c>
      <c r="M14" s="169"/>
    </row>
    <row r="15" spans="2:16" x14ac:dyDescent="0.25">
      <c r="B15" s="181"/>
      <c r="C15" s="183"/>
      <c r="D15" s="169"/>
      <c r="E15" s="186"/>
      <c r="F15" s="189"/>
      <c r="G15" s="192"/>
      <c r="H15" s="21">
        <v>119</v>
      </c>
      <c r="I15" s="18">
        <v>13019.011</v>
      </c>
      <c r="J15" s="18">
        <v>12588.262000000001</v>
      </c>
      <c r="K15" s="18">
        <v>12588.262000000001</v>
      </c>
      <c r="L15" s="19">
        <f t="shared" si="0"/>
        <v>38195.535000000003</v>
      </c>
      <c r="M15" s="169"/>
    </row>
    <row r="16" spans="2:16" x14ac:dyDescent="0.25">
      <c r="B16" s="181"/>
      <c r="C16" s="184"/>
      <c r="D16" s="154"/>
      <c r="E16" s="187"/>
      <c r="F16" s="190"/>
      <c r="G16" s="195"/>
      <c r="H16" s="21">
        <v>244</v>
      </c>
      <c r="I16" s="18">
        <v>889.61599999999999</v>
      </c>
      <c r="J16" s="18">
        <v>889.61599999999999</v>
      </c>
      <c r="K16" s="18">
        <v>889.61599999999999</v>
      </c>
      <c r="L16" s="19">
        <f t="shared" si="0"/>
        <v>2668.848</v>
      </c>
      <c r="M16" s="169"/>
    </row>
    <row r="17" spans="2:15" x14ac:dyDescent="0.25">
      <c r="B17" s="181" t="s">
        <v>25</v>
      </c>
      <c r="C17" s="163" t="s">
        <v>26</v>
      </c>
      <c r="D17" s="153" t="s">
        <v>102</v>
      </c>
      <c r="E17" s="185">
        <v>243</v>
      </c>
      <c r="F17" s="188" t="s">
        <v>22</v>
      </c>
      <c r="G17" s="181" t="s">
        <v>27</v>
      </c>
      <c r="H17" s="22">
        <v>111</v>
      </c>
      <c r="I17" s="23">
        <v>66684.539999999994</v>
      </c>
      <c r="J17" s="23">
        <v>64658.201999999997</v>
      </c>
      <c r="K17" s="23">
        <v>64658.201999999997</v>
      </c>
      <c r="L17" s="19">
        <f t="shared" si="0"/>
        <v>196000.94399999999</v>
      </c>
      <c r="M17" s="169"/>
      <c r="O17" s="24"/>
    </row>
    <row r="18" spans="2:15" x14ac:dyDescent="0.25">
      <c r="B18" s="181"/>
      <c r="C18" s="164"/>
      <c r="D18" s="169"/>
      <c r="E18" s="186"/>
      <c r="F18" s="189"/>
      <c r="G18" s="198"/>
      <c r="H18" s="22">
        <v>112</v>
      </c>
      <c r="I18" s="23">
        <v>2250</v>
      </c>
      <c r="J18" s="23">
        <v>2250</v>
      </c>
      <c r="K18" s="23">
        <v>2250</v>
      </c>
      <c r="L18" s="19">
        <f t="shared" si="0"/>
        <v>6750</v>
      </c>
      <c r="M18" s="169"/>
      <c r="O18" s="24"/>
    </row>
    <row r="19" spans="2:15" x14ac:dyDescent="0.25">
      <c r="B19" s="181"/>
      <c r="C19" s="164"/>
      <c r="D19" s="169"/>
      <c r="E19" s="186"/>
      <c r="F19" s="189"/>
      <c r="G19" s="181"/>
      <c r="H19" s="22">
        <v>119</v>
      </c>
      <c r="I19" s="25">
        <v>20138.731</v>
      </c>
      <c r="J19" s="25">
        <v>19526.776999999998</v>
      </c>
      <c r="K19" s="25">
        <v>19526.776999999998</v>
      </c>
      <c r="L19" s="19">
        <f t="shared" si="0"/>
        <v>59192.285000000003</v>
      </c>
      <c r="M19" s="169"/>
      <c r="O19" s="20"/>
    </row>
    <row r="20" spans="2:15" x14ac:dyDescent="0.25">
      <c r="B20" s="181"/>
      <c r="C20" s="164"/>
      <c r="D20" s="169"/>
      <c r="E20" s="186"/>
      <c r="F20" s="189"/>
      <c r="G20" s="181"/>
      <c r="H20" s="22">
        <v>244</v>
      </c>
      <c r="I20" s="25">
        <v>10892.233</v>
      </c>
      <c r="J20" s="25">
        <v>14061.073</v>
      </c>
      <c r="K20" s="25">
        <v>14061.073</v>
      </c>
      <c r="L20" s="19">
        <f t="shared" si="0"/>
        <v>39014.379000000001</v>
      </c>
      <c r="M20" s="169"/>
    </row>
    <row r="21" spans="2:15" x14ac:dyDescent="0.25">
      <c r="B21" s="181"/>
      <c r="C21" s="164"/>
      <c r="D21" s="169"/>
      <c r="E21" s="186"/>
      <c r="F21" s="189"/>
      <c r="G21" s="181"/>
      <c r="H21" s="22">
        <v>247</v>
      </c>
      <c r="I21" s="25">
        <v>50207.911</v>
      </c>
      <c r="J21" s="25">
        <v>48212.048000000003</v>
      </c>
      <c r="K21" s="25">
        <v>48212.048000000003</v>
      </c>
      <c r="L21" s="19">
        <f t="shared" si="0"/>
        <v>146632.00700000001</v>
      </c>
      <c r="M21" s="169"/>
    </row>
    <row r="22" spans="2:15" x14ac:dyDescent="0.25">
      <c r="B22" s="181"/>
      <c r="C22" s="164"/>
      <c r="D22" s="169"/>
      <c r="E22" s="186"/>
      <c r="F22" s="189"/>
      <c r="G22" s="181"/>
      <c r="H22" s="22">
        <v>852</v>
      </c>
      <c r="I22" s="25">
        <v>0</v>
      </c>
      <c r="J22" s="25">
        <v>0</v>
      </c>
      <c r="K22" s="25">
        <v>0</v>
      </c>
      <c r="L22" s="19">
        <f t="shared" si="0"/>
        <v>0</v>
      </c>
      <c r="M22" s="169"/>
    </row>
    <row r="23" spans="2:15" x14ac:dyDescent="0.25">
      <c r="B23" s="181"/>
      <c r="C23" s="164"/>
      <c r="D23" s="169"/>
      <c r="E23" s="186"/>
      <c r="F23" s="189"/>
      <c r="G23" s="181"/>
      <c r="H23" s="22">
        <v>853</v>
      </c>
      <c r="I23" s="25">
        <v>300</v>
      </c>
      <c r="J23" s="25">
        <v>300</v>
      </c>
      <c r="K23" s="25">
        <v>300</v>
      </c>
      <c r="L23" s="19">
        <f t="shared" si="0"/>
        <v>900</v>
      </c>
      <c r="M23" s="169"/>
    </row>
    <row r="24" spans="2:15" x14ac:dyDescent="0.25">
      <c r="B24" s="181"/>
      <c r="C24" s="164"/>
      <c r="D24" s="169"/>
      <c r="E24" s="186"/>
      <c r="F24" s="189"/>
      <c r="G24" s="26" t="s">
        <v>28</v>
      </c>
      <c r="H24" s="22">
        <v>244</v>
      </c>
      <c r="I24" s="27">
        <f>41465.478-1378.543</f>
        <v>40086.935000000005</v>
      </c>
      <c r="J24" s="27">
        <v>45319.714</v>
      </c>
      <c r="K24" s="27">
        <v>45319.714</v>
      </c>
      <c r="L24" s="19">
        <f t="shared" si="0"/>
        <v>130726.36300000001</v>
      </c>
      <c r="M24" s="169"/>
    </row>
    <row r="25" spans="2:15" x14ac:dyDescent="0.25">
      <c r="B25" s="181"/>
      <c r="C25" s="164"/>
      <c r="D25" s="169"/>
      <c r="E25" s="186"/>
      <c r="F25" s="189"/>
      <c r="G25" s="26" t="s">
        <v>29</v>
      </c>
      <c r="H25" s="22">
        <v>244</v>
      </c>
      <c r="I25" s="27">
        <v>3890.1660000000002</v>
      </c>
      <c r="J25" s="27">
        <v>3890.1660000000002</v>
      </c>
      <c r="K25" s="27">
        <v>3890.1660000000002</v>
      </c>
      <c r="L25" s="19">
        <f t="shared" si="0"/>
        <v>11670.498</v>
      </c>
      <c r="M25" s="169"/>
    </row>
    <row r="26" spans="2:15" x14ac:dyDescent="0.25">
      <c r="B26" s="181"/>
      <c r="C26" s="164"/>
      <c r="D26" s="154"/>
      <c r="E26" s="187"/>
      <c r="F26" s="190"/>
      <c r="G26" s="26" t="s">
        <v>30</v>
      </c>
      <c r="H26" s="22">
        <v>244</v>
      </c>
      <c r="I26" s="27">
        <v>5054.9340000000002</v>
      </c>
      <c r="J26" s="27">
        <v>5229.634</v>
      </c>
      <c r="K26" s="27">
        <v>5229.634</v>
      </c>
      <c r="L26" s="19">
        <f t="shared" si="0"/>
        <v>15514.201999999999</v>
      </c>
      <c r="M26" s="7"/>
    </row>
    <row r="27" spans="2:15" x14ac:dyDescent="0.25">
      <c r="B27" s="181"/>
      <c r="C27" s="164"/>
      <c r="D27" s="153" t="s">
        <v>101</v>
      </c>
      <c r="E27" s="199">
        <v>247</v>
      </c>
      <c r="F27" s="201" t="s">
        <v>22</v>
      </c>
      <c r="G27" s="203" t="s">
        <v>49</v>
      </c>
      <c r="H27" s="22">
        <v>244</v>
      </c>
      <c r="I27" s="27">
        <v>2999.2469999999998</v>
      </c>
      <c r="J27" s="27"/>
      <c r="K27" s="27"/>
      <c r="L27" s="19">
        <f t="shared" si="0"/>
        <v>2999.2469999999998</v>
      </c>
      <c r="M27" s="135"/>
    </row>
    <row r="28" spans="2:15" x14ac:dyDescent="0.25">
      <c r="B28" s="196"/>
      <c r="C28" s="197"/>
      <c r="D28" s="154"/>
      <c r="E28" s="200"/>
      <c r="F28" s="202"/>
      <c r="G28" s="204"/>
      <c r="H28" s="22">
        <v>243</v>
      </c>
      <c r="I28" s="27">
        <v>28506.188999999998</v>
      </c>
      <c r="J28" s="27">
        <v>0</v>
      </c>
      <c r="K28" s="27">
        <v>0</v>
      </c>
      <c r="L28" s="19">
        <f t="shared" si="0"/>
        <v>28506.188999999998</v>
      </c>
      <c r="M28" s="28"/>
    </row>
    <row r="29" spans="2:15" ht="47.25" customHeight="1" x14ac:dyDescent="0.25">
      <c r="B29" s="166" t="s">
        <v>31</v>
      </c>
      <c r="C29" s="215" t="s">
        <v>32</v>
      </c>
      <c r="D29" s="153" t="s">
        <v>102</v>
      </c>
      <c r="E29" s="155">
        <v>243</v>
      </c>
      <c r="F29" s="155" t="s">
        <v>33</v>
      </c>
      <c r="G29" s="172" t="s">
        <v>34</v>
      </c>
      <c r="H29" s="3">
        <v>321</v>
      </c>
      <c r="I29" s="19">
        <v>5001.05</v>
      </c>
      <c r="J29" s="19">
        <v>5272.5</v>
      </c>
      <c r="K29" s="19">
        <v>5272.5</v>
      </c>
      <c r="L29" s="19">
        <f t="shared" si="0"/>
        <v>15546.05</v>
      </c>
      <c r="M29" s="153" t="s">
        <v>35</v>
      </c>
      <c r="N29" s="29"/>
    </row>
    <row r="30" spans="2:15" ht="34.5" customHeight="1" x14ac:dyDescent="0.25">
      <c r="B30" s="168"/>
      <c r="C30" s="216"/>
      <c r="D30" s="154"/>
      <c r="E30" s="156"/>
      <c r="F30" s="156"/>
      <c r="G30" s="217"/>
      <c r="H30" s="3">
        <v>244</v>
      </c>
      <c r="I30" s="19">
        <v>105.5</v>
      </c>
      <c r="J30" s="19">
        <v>105.5</v>
      </c>
      <c r="K30" s="19">
        <v>105.5</v>
      </c>
      <c r="L30" s="19">
        <f t="shared" si="0"/>
        <v>316.5</v>
      </c>
      <c r="M30" s="154"/>
      <c r="N30" s="29"/>
    </row>
    <row r="31" spans="2:15" ht="141.75" x14ac:dyDescent="0.25">
      <c r="B31" s="30" t="s">
        <v>36</v>
      </c>
      <c r="C31" s="31" t="s">
        <v>37</v>
      </c>
      <c r="D31" s="72" t="s">
        <v>102</v>
      </c>
      <c r="E31" s="33">
        <v>243</v>
      </c>
      <c r="F31" s="82" t="s">
        <v>57</v>
      </c>
      <c r="G31" s="34" t="s">
        <v>38</v>
      </c>
      <c r="H31" s="3">
        <v>244</v>
      </c>
      <c r="I31" s="19">
        <v>553.6</v>
      </c>
      <c r="J31" s="19">
        <v>553.6</v>
      </c>
      <c r="K31" s="19">
        <v>553.6</v>
      </c>
      <c r="L31" s="19">
        <f t="shared" si="0"/>
        <v>1660.8000000000002</v>
      </c>
      <c r="M31" s="84" t="s">
        <v>109</v>
      </c>
    </row>
    <row r="32" spans="2:15" hidden="1" x14ac:dyDescent="0.25">
      <c r="B32" s="30"/>
      <c r="C32" s="31"/>
      <c r="D32" s="32"/>
      <c r="E32" s="33"/>
      <c r="F32" s="33"/>
      <c r="G32" s="35"/>
      <c r="H32" s="3"/>
      <c r="I32" s="19"/>
      <c r="J32" s="19"/>
      <c r="K32" s="19"/>
      <c r="L32" s="19">
        <f t="shared" si="0"/>
        <v>0</v>
      </c>
      <c r="M32" s="32"/>
    </row>
    <row r="33" spans="2:13" hidden="1" x14ac:dyDescent="0.25">
      <c r="B33" s="30"/>
      <c r="C33" s="31"/>
      <c r="D33" s="32"/>
      <c r="E33" s="33"/>
      <c r="F33" s="33"/>
      <c r="G33" s="36"/>
      <c r="H33" s="3"/>
      <c r="I33" s="19"/>
      <c r="J33" s="19"/>
      <c r="K33" s="19"/>
      <c r="L33" s="19">
        <f t="shared" si="0"/>
        <v>0</v>
      </c>
      <c r="M33" s="32"/>
    </row>
    <row r="34" spans="2:13" x14ac:dyDescent="0.25">
      <c r="B34" s="225" t="s">
        <v>39</v>
      </c>
      <c r="C34" s="225"/>
      <c r="D34" s="89"/>
      <c r="E34" s="89"/>
      <c r="F34" s="89"/>
      <c r="G34" s="90"/>
      <c r="H34" s="89"/>
      <c r="I34" s="91">
        <f>SUM(I9:I33)</f>
        <v>404653.136</v>
      </c>
      <c r="J34" s="91">
        <f t="shared" ref="J34:L34" si="1">SUM(J9:J33)</f>
        <v>366098.114</v>
      </c>
      <c r="K34" s="91">
        <f t="shared" si="1"/>
        <v>366098.114</v>
      </c>
      <c r="L34" s="91">
        <f t="shared" si="1"/>
        <v>1136849.3640000001</v>
      </c>
      <c r="M34" s="92"/>
    </row>
    <row r="35" spans="2:13" x14ac:dyDescent="0.25">
      <c r="B35" s="180" t="s">
        <v>40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</row>
    <row r="36" spans="2:13" x14ac:dyDescent="0.25">
      <c r="B36" s="151" t="s">
        <v>41</v>
      </c>
      <c r="C36" s="153" t="s">
        <v>42</v>
      </c>
      <c r="D36" s="153" t="s">
        <v>102</v>
      </c>
      <c r="E36" s="155">
        <v>243</v>
      </c>
      <c r="F36" s="220" t="s">
        <v>43</v>
      </c>
      <c r="G36" s="160" t="s">
        <v>44</v>
      </c>
      <c r="H36" s="37">
        <v>111</v>
      </c>
      <c r="I36" s="19">
        <v>142353.65299999999</v>
      </c>
      <c r="J36" s="19">
        <v>131124.25099999999</v>
      </c>
      <c r="K36" s="19">
        <v>131124.25099999999</v>
      </c>
      <c r="L36" s="19">
        <f t="shared" ref="L36:L79" si="2">SUM(I36:K36)</f>
        <v>404602.15499999997</v>
      </c>
      <c r="M36" s="207" t="s">
        <v>45</v>
      </c>
    </row>
    <row r="37" spans="2:13" x14ac:dyDescent="0.25">
      <c r="B37" s="170"/>
      <c r="C37" s="169"/>
      <c r="D37" s="169"/>
      <c r="E37" s="159"/>
      <c r="F37" s="220"/>
      <c r="G37" s="175"/>
      <c r="H37" s="37">
        <v>112</v>
      </c>
      <c r="I37" s="19">
        <v>700</v>
      </c>
      <c r="J37" s="19">
        <v>700</v>
      </c>
      <c r="K37" s="19">
        <v>700</v>
      </c>
      <c r="L37" s="19">
        <f t="shared" si="2"/>
        <v>2100</v>
      </c>
      <c r="M37" s="207"/>
    </row>
    <row r="38" spans="2:13" x14ac:dyDescent="0.25">
      <c r="B38" s="170"/>
      <c r="C38" s="169"/>
      <c r="D38" s="169"/>
      <c r="E38" s="159"/>
      <c r="F38" s="220"/>
      <c r="G38" s="175"/>
      <c r="H38" s="37">
        <v>119</v>
      </c>
      <c r="I38" s="19">
        <v>42990.8</v>
      </c>
      <c r="J38" s="19">
        <v>39599.521999999997</v>
      </c>
      <c r="K38" s="19">
        <v>39599.521999999997</v>
      </c>
      <c r="L38" s="19">
        <f t="shared" si="2"/>
        <v>122189.844</v>
      </c>
      <c r="M38" s="207"/>
    </row>
    <row r="39" spans="2:13" x14ac:dyDescent="0.25">
      <c r="B39" s="170"/>
      <c r="C39" s="169"/>
      <c r="D39" s="169"/>
      <c r="E39" s="159"/>
      <c r="F39" s="220"/>
      <c r="G39" s="175"/>
      <c r="H39" s="39">
        <v>244</v>
      </c>
      <c r="I39" s="19">
        <v>10539.011</v>
      </c>
      <c r="J39" s="19">
        <v>9126.0020000000004</v>
      </c>
      <c r="K39" s="19">
        <v>9126.0020000000004</v>
      </c>
      <c r="L39" s="19">
        <f t="shared" ref="L39" si="3">SUM(I39:K39)</f>
        <v>28791.014999999999</v>
      </c>
      <c r="M39" s="207"/>
    </row>
    <row r="40" spans="2:13" x14ac:dyDescent="0.25">
      <c r="B40" s="170"/>
      <c r="C40" s="169"/>
      <c r="D40" s="169"/>
      <c r="E40" s="159"/>
      <c r="F40" s="220"/>
      <c r="G40" s="175"/>
      <c r="H40" s="39">
        <v>611</v>
      </c>
      <c r="I40" s="19">
        <v>105494.01286</v>
      </c>
      <c r="J40" s="19">
        <v>95258.425000000003</v>
      </c>
      <c r="K40" s="19">
        <v>95258.425000000003</v>
      </c>
      <c r="L40" s="19">
        <f t="shared" si="2"/>
        <v>296010.86285999999</v>
      </c>
      <c r="M40" s="207"/>
    </row>
    <row r="41" spans="2:13" x14ac:dyDescent="0.25">
      <c r="B41" s="170"/>
      <c r="C41" s="169"/>
      <c r="D41" s="169"/>
      <c r="E41" s="159"/>
      <c r="F41" s="221" t="s">
        <v>96</v>
      </c>
      <c r="G41" s="222" t="s">
        <v>44</v>
      </c>
      <c r="H41" s="41">
        <v>111</v>
      </c>
      <c r="I41" s="19">
        <v>0</v>
      </c>
      <c r="J41" s="19"/>
      <c r="K41" s="19"/>
      <c r="L41" s="19">
        <f t="shared" si="2"/>
        <v>0</v>
      </c>
      <c r="M41" s="207"/>
    </row>
    <row r="42" spans="2:13" x14ac:dyDescent="0.25">
      <c r="B42" s="170"/>
      <c r="C42" s="169"/>
      <c r="D42" s="169"/>
      <c r="E42" s="159"/>
      <c r="F42" s="221"/>
      <c r="G42" s="223"/>
      <c r="H42" s="83">
        <v>119</v>
      </c>
      <c r="I42" s="19">
        <v>0</v>
      </c>
      <c r="J42" s="19"/>
      <c r="K42" s="19"/>
      <c r="L42" s="19">
        <f t="shared" si="2"/>
        <v>0</v>
      </c>
      <c r="M42" s="207"/>
    </row>
    <row r="43" spans="2:13" x14ac:dyDescent="0.25">
      <c r="B43" s="170"/>
      <c r="C43" s="169"/>
      <c r="D43" s="169"/>
      <c r="E43" s="159"/>
      <c r="F43" s="220"/>
      <c r="G43" s="224"/>
      <c r="H43" s="83">
        <v>611</v>
      </c>
      <c r="I43" s="19">
        <v>2005.6</v>
      </c>
      <c r="J43" s="19">
        <v>3130.9</v>
      </c>
      <c r="K43" s="19">
        <v>3130.9</v>
      </c>
      <c r="L43" s="19">
        <f t="shared" si="2"/>
        <v>8267.4</v>
      </c>
      <c r="M43" s="207"/>
    </row>
    <row r="44" spans="2:13" x14ac:dyDescent="0.25">
      <c r="B44" s="170"/>
      <c r="C44" s="169"/>
      <c r="D44" s="169"/>
      <c r="E44" s="159"/>
      <c r="F44" s="221" t="s">
        <v>43</v>
      </c>
      <c r="G44" s="222" t="s">
        <v>124</v>
      </c>
      <c r="H44" s="41">
        <v>111</v>
      </c>
      <c r="I44" s="19">
        <v>18144.012999999999</v>
      </c>
      <c r="J44" s="19">
        <v>18144.012999999999</v>
      </c>
      <c r="K44" s="19">
        <v>18144.012999999999</v>
      </c>
      <c r="L44" s="19">
        <f t="shared" si="2"/>
        <v>54432.038999999997</v>
      </c>
      <c r="M44" s="207"/>
    </row>
    <row r="45" spans="2:13" x14ac:dyDescent="0.25">
      <c r="B45" s="170"/>
      <c r="C45" s="169"/>
      <c r="D45" s="169"/>
      <c r="E45" s="159"/>
      <c r="F45" s="221"/>
      <c r="G45" s="223"/>
      <c r="H45" s="83">
        <v>119</v>
      </c>
      <c r="I45" s="19">
        <v>5479.491</v>
      </c>
      <c r="J45" s="19">
        <v>5479.491</v>
      </c>
      <c r="K45" s="19">
        <v>5479.491</v>
      </c>
      <c r="L45" s="19">
        <f t="shared" si="2"/>
        <v>16438.472999999998</v>
      </c>
      <c r="M45" s="207"/>
    </row>
    <row r="46" spans="2:13" x14ac:dyDescent="0.25">
      <c r="B46" s="170"/>
      <c r="C46" s="169"/>
      <c r="D46" s="169"/>
      <c r="E46" s="159"/>
      <c r="F46" s="220"/>
      <c r="G46" s="224"/>
      <c r="H46" s="83">
        <v>611</v>
      </c>
      <c r="I46" s="19">
        <v>7874.4960000000001</v>
      </c>
      <c r="J46" s="19">
        <v>7874.4960000000001</v>
      </c>
      <c r="K46" s="19">
        <v>7874.4960000000001</v>
      </c>
      <c r="L46" s="19">
        <f t="shared" si="2"/>
        <v>23623.488000000001</v>
      </c>
      <c r="M46" s="207"/>
    </row>
    <row r="47" spans="2:13" x14ac:dyDescent="0.25">
      <c r="B47" s="170"/>
      <c r="C47" s="169"/>
      <c r="D47" s="169"/>
      <c r="E47" s="159"/>
      <c r="F47" s="137" t="s">
        <v>92</v>
      </c>
      <c r="G47" s="139" t="s">
        <v>154</v>
      </c>
      <c r="H47" s="83">
        <v>244</v>
      </c>
      <c r="I47" s="19">
        <v>216</v>
      </c>
      <c r="J47" s="19">
        <v>0</v>
      </c>
      <c r="K47" s="19">
        <v>0</v>
      </c>
      <c r="L47" s="19">
        <f t="shared" si="2"/>
        <v>216</v>
      </c>
      <c r="M47" s="207"/>
    </row>
    <row r="48" spans="2:13" x14ac:dyDescent="0.25">
      <c r="B48" s="170"/>
      <c r="C48" s="169"/>
      <c r="D48" s="169"/>
      <c r="E48" s="159"/>
      <c r="F48" s="155" t="s">
        <v>43</v>
      </c>
      <c r="G48" s="160" t="s">
        <v>153</v>
      </c>
      <c r="H48" s="83">
        <v>111</v>
      </c>
      <c r="I48" s="19">
        <v>0</v>
      </c>
      <c r="J48" s="19">
        <v>1153.9380000000001</v>
      </c>
      <c r="K48" s="19">
        <v>1153.9380000000001</v>
      </c>
      <c r="L48" s="19">
        <f t="shared" si="2"/>
        <v>2307.8760000000002</v>
      </c>
      <c r="M48" s="207"/>
    </row>
    <row r="49" spans="2:13" x14ac:dyDescent="0.25">
      <c r="B49" s="170"/>
      <c r="C49" s="169"/>
      <c r="D49" s="169"/>
      <c r="E49" s="159"/>
      <c r="F49" s="159"/>
      <c r="G49" s="161"/>
      <c r="H49" s="83">
        <v>119</v>
      </c>
      <c r="I49" s="19">
        <v>0</v>
      </c>
      <c r="J49" s="19">
        <v>348.48899999999998</v>
      </c>
      <c r="K49" s="19">
        <v>348.48899999999998</v>
      </c>
      <c r="L49" s="19">
        <f t="shared" si="2"/>
        <v>696.97799999999995</v>
      </c>
      <c r="M49" s="207"/>
    </row>
    <row r="50" spans="2:13" x14ac:dyDescent="0.25">
      <c r="B50" s="170"/>
      <c r="C50" s="169"/>
      <c r="D50" s="169"/>
      <c r="E50" s="159"/>
      <c r="F50" s="156"/>
      <c r="G50" s="162"/>
      <c r="H50" s="83">
        <v>611</v>
      </c>
      <c r="I50" s="19">
        <v>335.44</v>
      </c>
      <c r="J50" s="19">
        <v>1001.623</v>
      </c>
      <c r="K50" s="19">
        <v>1001.623</v>
      </c>
      <c r="L50" s="19">
        <f t="shared" si="2"/>
        <v>2338.6860000000001</v>
      </c>
      <c r="M50" s="207"/>
    </row>
    <row r="51" spans="2:13" x14ac:dyDescent="0.25">
      <c r="B51" s="170"/>
      <c r="C51" s="169"/>
      <c r="D51" s="169"/>
      <c r="E51" s="159"/>
      <c r="F51" s="221" t="s">
        <v>43</v>
      </c>
      <c r="G51" s="160" t="s">
        <v>46</v>
      </c>
      <c r="H51" s="37">
        <v>111</v>
      </c>
      <c r="I51" s="19">
        <v>38696.785000000003</v>
      </c>
      <c r="J51" s="19">
        <v>37232.510999999999</v>
      </c>
      <c r="K51" s="19">
        <v>37232.510999999999</v>
      </c>
      <c r="L51" s="19">
        <f t="shared" si="2"/>
        <v>113161.807</v>
      </c>
      <c r="M51" s="207"/>
    </row>
    <row r="52" spans="2:13" x14ac:dyDescent="0.25">
      <c r="B52" s="170"/>
      <c r="C52" s="169"/>
      <c r="D52" s="169"/>
      <c r="E52" s="159"/>
      <c r="F52" s="220"/>
      <c r="G52" s="175"/>
      <c r="H52" s="37">
        <v>112</v>
      </c>
      <c r="I52" s="19">
        <v>5565.2920000000004</v>
      </c>
      <c r="J52" s="19">
        <v>6091.5919999999996</v>
      </c>
      <c r="K52" s="19">
        <v>6091.5919999999996</v>
      </c>
      <c r="L52" s="19">
        <f t="shared" si="2"/>
        <v>17748.475999999999</v>
      </c>
      <c r="M52" s="207"/>
    </row>
    <row r="53" spans="2:13" x14ac:dyDescent="0.25">
      <c r="B53" s="170"/>
      <c r="C53" s="169"/>
      <c r="D53" s="169"/>
      <c r="E53" s="159"/>
      <c r="F53" s="220"/>
      <c r="G53" s="175"/>
      <c r="H53" s="37">
        <v>119</v>
      </c>
      <c r="I53" s="19">
        <v>11686.424000000001</v>
      </c>
      <c r="J53" s="19">
        <v>11244.218000000001</v>
      </c>
      <c r="K53" s="19">
        <v>11244.218000000001</v>
      </c>
      <c r="L53" s="19">
        <f t="shared" si="2"/>
        <v>34174.86</v>
      </c>
      <c r="M53" s="207"/>
    </row>
    <row r="54" spans="2:13" x14ac:dyDescent="0.25">
      <c r="B54" s="170"/>
      <c r="C54" s="169"/>
      <c r="D54" s="169"/>
      <c r="E54" s="159"/>
      <c r="F54" s="220"/>
      <c r="G54" s="175"/>
      <c r="H54" s="37">
        <v>244</v>
      </c>
      <c r="I54" s="19">
        <v>871.33699999999999</v>
      </c>
      <c r="J54" s="19">
        <v>871.33699999999999</v>
      </c>
      <c r="K54" s="19">
        <v>871.33699999999999</v>
      </c>
      <c r="L54" s="19">
        <f t="shared" si="2"/>
        <v>2614.011</v>
      </c>
      <c r="M54" s="207"/>
    </row>
    <row r="55" spans="2:13" x14ac:dyDescent="0.25">
      <c r="B55" s="152"/>
      <c r="C55" s="154"/>
      <c r="D55" s="154"/>
      <c r="E55" s="156"/>
      <c r="F55" s="220"/>
      <c r="G55" s="218"/>
      <c r="H55" s="37">
        <v>611</v>
      </c>
      <c r="I55" s="19">
        <v>27285.362000000001</v>
      </c>
      <c r="J55" s="19">
        <v>26900.741999999998</v>
      </c>
      <c r="K55" s="19">
        <v>26900.741999999998</v>
      </c>
      <c r="L55" s="19">
        <f t="shared" si="2"/>
        <v>81086.84599999999</v>
      </c>
      <c r="M55" s="207"/>
    </row>
    <row r="56" spans="2:13" x14ac:dyDescent="0.25">
      <c r="B56" s="171" t="s">
        <v>47</v>
      </c>
      <c r="C56" s="219" t="s">
        <v>48</v>
      </c>
      <c r="D56" s="153" t="s">
        <v>102</v>
      </c>
      <c r="E56" s="155">
        <v>243</v>
      </c>
      <c r="F56" s="226" t="s">
        <v>43</v>
      </c>
      <c r="G56" s="160" t="s">
        <v>49</v>
      </c>
      <c r="H56" s="37">
        <v>111</v>
      </c>
      <c r="I56" s="38">
        <v>69545.948999999993</v>
      </c>
      <c r="J56" s="38">
        <v>67422.153000000006</v>
      </c>
      <c r="K56" s="38">
        <v>67422.153000000006</v>
      </c>
      <c r="L56" s="19">
        <f t="shared" si="2"/>
        <v>204390.255</v>
      </c>
      <c r="M56" s="207"/>
    </row>
    <row r="57" spans="2:13" x14ac:dyDescent="0.25">
      <c r="B57" s="171"/>
      <c r="C57" s="219"/>
      <c r="D57" s="169"/>
      <c r="E57" s="159"/>
      <c r="F57" s="227"/>
      <c r="G57" s="175"/>
      <c r="H57" s="37">
        <v>112</v>
      </c>
      <c r="I57" s="38">
        <v>2400</v>
      </c>
      <c r="J57" s="38">
        <v>2400</v>
      </c>
      <c r="K57" s="38">
        <v>2400</v>
      </c>
      <c r="L57" s="19">
        <f t="shared" si="2"/>
        <v>7200</v>
      </c>
      <c r="M57" s="207"/>
    </row>
    <row r="58" spans="2:13" x14ac:dyDescent="0.25">
      <c r="B58" s="171"/>
      <c r="C58" s="219"/>
      <c r="D58" s="169"/>
      <c r="E58" s="159"/>
      <c r="F58" s="227"/>
      <c r="G58" s="161"/>
      <c r="H58" s="37">
        <v>119</v>
      </c>
      <c r="I58" s="38">
        <v>21002.879000000001</v>
      </c>
      <c r="J58" s="38">
        <v>20361.491999999998</v>
      </c>
      <c r="K58" s="38">
        <v>20361.491999999998</v>
      </c>
      <c r="L58" s="19">
        <f t="shared" si="2"/>
        <v>61725.862999999998</v>
      </c>
      <c r="M58" s="207"/>
    </row>
    <row r="59" spans="2:13" x14ac:dyDescent="0.25">
      <c r="B59" s="171"/>
      <c r="C59" s="219"/>
      <c r="D59" s="169"/>
      <c r="E59" s="159"/>
      <c r="F59" s="227"/>
      <c r="G59" s="161"/>
      <c r="H59" s="37">
        <v>244</v>
      </c>
      <c r="I59" s="19">
        <v>13988.677</v>
      </c>
      <c r="J59" s="19">
        <v>11814.277</v>
      </c>
      <c r="K59" s="19">
        <v>11814.277</v>
      </c>
      <c r="L59" s="19">
        <f t="shared" si="2"/>
        <v>37617.231</v>
      </c>
      <c r="M59" s="207"/>
    </row>
    <row r="60" spans="2:13" x14ac:dyDescent="0.25">
      <c r="B60" s="171"/>
      <c r="C60" s="219"/>
      <c r="D60" s="169"/>
      <c r="E60" s="159"/>
      <c r="F60" s="227"/>
      <c r="G60" s="161"/>
      <c r="H60" s="39">
        <v>247</v>
      </c>
      <c r="I60" s="19">
        <v>64954.000999999997</v>
      </c>
      <c r="J60" s="19">
        <v>66949.864000000001</v>
      </c>
      <c r="K60" s="19">
        <v>66949.864000000001</v>
      </c>
      <c r="L60" s="19">
        <f t="shared" si="2"/>
        <v>198853.72899999999</v>
      </c>
      <c r="M60" s="207"/>
    </row>
    <row r="61" spans="2:13" x14ac:dyDescent="0.25">
      <c r="B61" s="171"/>
      <c r="C61" s="219"/>
      <c r="D61" s="169"/>
      <c r="E61" s="159"/>
      <c r="F61" s="227"/>
      <c r="G61" s="161"/>
      <c r="H61" s="39">
        <v>611</v>
      </c>
      <c r="I61" s="19">
        <v>82484.615999999995</v>
      </c>
      <c r="J61" s="19">
        <v>82367.164000000004</v>
      </c>
      <c r="K61" s="19">
        <v>82367.164000000004</v>
      </c>
      <c r="L61" s="19">
        <f t="shared" si="2"/>
        <v>247218.94400000002</v>
      </c>
      <c r="M61" s="207"/>
    </row>
    <row r="62" spans="2:13" x14ac:dyDescent="0.25">
      <c r="B62" s="171"/>
      <c r="C62" s="219"/>
      <c r="D62" s="169"/>
      <c r="E62" s="159"/>
      <c r="F62" s="227"/>
      <c r="G62" s="161"/>
      <c r="H62" s="39">
        <v>612</v>
      </c>
      <c r="I62" s="19">
        <v>2942.63</v>
      </c>
      <c r="J62" s="19"/>
      <c r="K62" s="19"/>
      <c r="L62" s="19">
        <f t="shared" si="2"/>
        <v>2942.63</v>
      </c>
      <c r="M62" s="207"/>
    </row>
    <row r="63" spans="2:13" x14ac:dyDescent="0.25">
      <c r="B63" s="171"/>
      <c r="C63" s="219"/>
      <c r="D63" s="169"/>
      <c r="E63" s="159"/>
      <c r="F63" s="227"/>
      <c r="G63" s="161"/>
      <c r="H63" s="39">
        <v>852</v>
      </c>
      <c r="I63" s="19"/>
      <c r="J63" s="19"/>
      <c r="K63" s="19"/>
      <c r="L63" s="19">
        <f t="shared" si="2"/>
        <v>0</v>
      </c>
      <c r="M63" s="207"/>
    </row>
    <row r="64" spans="2:13" x14ac:dyDescent="0.25">
      <c r="B64" s="171"/>
      <c r="C64" s="219"/>
      <c r="D64" s="169"/>
      <c r="E64" s="159"/>
      <c r="F64" s="227"/>
      <c r="G64" s="162"/>
      <c r="H64" s="39">
        <v>853</v>
      </c>
      <c r="I64" s="19">
        <v>350</v>
      </c>
      <c r="J64" s="19">
        <v>350</v>
      </c>
      <c r="K64" s="19">
        <v>350</v>
      </c>
      <c r="L64" s="19">
        <f t="shared" si="2"/>
        <v>1050</v>
      </c>
      <c r="M64" s="207"/>
    </row>
    <row r="65" spans="2:13" x14ac:dyDescent="0.25">
      <c r="B65" s="171"/>
      <c r="C65" s="219"/>
      <c r="D65" s="169"/>
      <c r="E65" s="159"/>
      <c r="F65" s="227"/>
      <c r="G65" s="40" t="s">
        <v>28</v>
      </c>
      <c r="H65" s="41">
        <v>244</v>
      </c>
      <c r="I65" s="19">
        <v>7531.0902500000002</v>
      </c>
      <c r="J65" s="19">
        <v>7060.9333999999999</v>
      </c>
      <c r="K65" s="19">
        <v>7022.9284900000002</v>
      </c>
      <c r="L65" s="19">
        <f t="shared" si="2"/>
        <v>21614.952140000001</v>
      </c>
      <c r="M65" s="32"/>
    </row>
    <row r="66" spans="2:13" x14ac:dyDescent="0.25">
      <c r="B66" s="171"/>
      <c r="C66" s="219"/>
      <c r="D66" s="169"/>
      <c r="E66" s="159"/>
      <c r="F66" s="227"/>
      <c r="G66" s="125" t="s">
        <v>28</v>
      </c>
      <c r="H66" s="41">
        <v>612</v>
      </c>
      <c r="I66" s="19">
        <v>3640.636</v>
      </c>
      <c r="J66" s="19">
        <v>3640.636</v>
      </c>
      <c r="K66" s="19">
        <v>3640.636</v>
      </c>
      <c r="L66" s="19">
        <f t="shared" si="2"/>
        <v>10921.907999999999</v>
      </c>
      <c r="M66" s="84"/>
    </row>
    <row r="67" spans="2:13" x14ac:dyDescent="0.25">
      <c r="B67" s="171"/>
      <c r="C67" s="219"/>
      <c r="D67" s="169"/>
      <c r="E67" s="159"/>
      <c r="F67" s="227"/>
      <c r="G67" s="172" t="s">
        <v>50</v>
      </c>
      <c r="H67" s="42">
        <v>111</v>
      </c>
      <c r="I67" s="19"/>
      <c r="J67" s="19"/>
      <c r="K67" s="19"/>
      <c r="L67" s="19">
        <f t="shared" si="2"/>
        <v>0</v>
      </c>
      <c r="M67" s="153" t="s">
        <v>51</v>
      </c>
    </row>
    <row r="68" spans="2:13" x14ac:dyDescent="0.25">
      <c r="B68" s="171"/>
      <c r="C68" s="219"/>
      <c r="D68" s="169"/>
      <c r="E68" s="159"/>
      <c r="F68" s="227"/>
      <c r="G68" s="173"/>
      <c r="H68" s="43">
        <v>119</v>
      </c>
      <c r="I68" s="19"/>
      <c r="J68" s="19"/>
      <c r="K68" s="19"/>
      <c r="L68" s="19">
        <f t="shared" si="2"/>
        <v>0</v>
      </c>
      <c r="M68" s="169"/>
    </row>
    <row r="69" spans="2:13" x14ac:dyDescent="0.25">
      <c r="B69" s="171"/>
      <c r="C69" s="219"/>
      <c r="D69" s="169"/>
      <c r="E69" s="159"/>
      <c r="F69" s="227"/>
      <c r="G69" s="173"/>
      <c r="H69" s="43">
        <v>112</v>
      </c>
      <c r="I69" s="19">
        <v>726.74924999999996</v>
      </c>
      <c r="J69" s="19"/>
      <c r="K69" s="19"/>
      <c r="L69" s="19">
        <f t="shared" si="2"/>
        <v>726.74924999999996</v>
      </c>
      <c r="M69" s="169"/>
    </row>
    <row r="70" spans="2:13" x14ac:dyDescent="0.25">
      <c r="B70" s="171"/>
      <c r="C70" s="219"/>
      <c r="D70" s="169"/>
      <c r="E70" s="159"/>
      <c r="F70" s="227"/>
      <c r="G70" s="173"/>
      <c r="H70" s="43">
        <v>244</v>
      </c>
      <c r="I70" s="19">
        <v>438.99590999999998</v>
      </c>
      <c r="J70" s="19"/>
      <c r="K70" s="19"/>
      <c r="L70" s="19">
        <f t="shared" si="2"/>
        <v>438.99590999999998</v>
      </c>
      <c r="M70" s="169"/>
    </row>
    <row r="71" spans="2:13" x14ac:dyDescent="0.25">
      <c r="B71" s="171"/>
      <c r="C71" s="219"/>
      <c r="D71" s="169"/>
      <c r="E71" s="159"/>
      <c r="F71" s="227"/>
      <c r="G71" s="173"/>
      <c r="H71" s="43">
        <v>340</v>
      </c>
      <c r="I71" s="19"/>
      <c r="J71" s="19"/>
      <c r="K71" s="19"/>
      <c r="L71" s="19">
        <f t="shared" si="2"/>
        <v>0</v>
      </c>
      <c r="M71" s="169"/>
    </row>
    <row r="72" spans="2:13" x14ac:dyDescent="0.25">
      <c r="B72" s="171"/>
      <c r="C72" s="219"/>
      <c r="D72" s="154"/>
      <c r="E72" s="156"/>
      <c r="F72" s="228"/>
      <c r="G72" s="174"/>
      <c r="H72" s="43">
        <v>611</v>
      </c>
      <c r="I72" s="19">
        <v>582.12436000000002</v>
      </c>
      <c r="J72" s="19"/>
      <c r="K72" s="19"/>
      <c r="L72" s="19">
        <f t="shared" si="2"/>
        <v>582.12436000000002</v>
      </c>
      <c r="M72" s="154"/>
    </row>
    <row r="73" spans="2:13" x14ac:dyDescent="0.25">
      <c r="B73" s="151" t="s">
        <v>52</v>
      </c>
      <c r="C73" s="163" t="s">
        <v>53</v>
      </c>
      <c r="D73" s="153" t="s">
        <v>101</v>
      </c>
      <c r="E73" s="176">
        <v>247</v>
      </c>
      <c r="F73" s="235" t="s">
        <v>43</v>
      </c>
      <c r="G73" s="237" t="s">
        <v>27</v>
      </c>
      <c r="H73" s="22">
        <v>243</v>
      </c>
      <c r="I73" s="19">
        <v>116068.969</v>
      </c>
      <c r="J73" s="19">
        <v>0</v>
      </c>
      <c r="K73" s="19">
        <v>0</v>
      </c>
      <c r="L73" s="19">
        <f t="shared" si="2"/>
        <v>116068.969</v>
      </c>
      <c r="M73" s="1"/>
    </row>
    <row r="74" spans="2:13" x14ac:dyDescent="0.25">
      <c r="B74" s="152"/>
      <c r="C74" s="165"/>
      <c r="D74" s="154"/>
      <c r="E74" s="178"/>
      <c r="F74" s="236"/>
      <c r="G74" s="237"/>
      <c r="H74" s="81">
        <v>244</v>
      </c>
      <c r="I74" s="19"/>
      <c r="J74" s="19"/>
      <c r="K74" s="19"/>
      <c r="L74" s="19">
        <f t="shared" si="2"/>
        <v>0</v>
      </c>
      <c r="M74" s="80"/>
    </row>
    <row r="75" spans="2:13" ht="31.5" x14ac:dyDescent="0.25">
      <c r="B75" s="16" t="s">
        <v>54</v>
      </c>
      <c r="C75" s="130" t="s">
        <v>142</v>
      </c>
      <c r="D75" s="129" t="s">
        <v>14</v>
      </c>
      <c r="E75" s="3">
        <v>241</v>
      </c>
      <c r="F75" s="3" t="s">
        <v>143</v>
      </c>
      <c r="G75" s="5" t="s">
        <v>144</v>
      </c>
      <c r="H75" s="3">
        <v>811</v>
      </c>
      <c r="I75" s="19">
        <v>14500</v>
      </c>
      <c r="J75" s="19">
        <v>14500</v>
      </c>
      <c r="K75" s="19">
        <v>14500</v>
      </c>
      <c r="L75" s="19">
        <f t="shared" si="2"/>
        <v>43500</v>
      </c>
      <c r="M75" s="2"/>
    </row>
    <row r="76" spans="2:13" x14ac:dyDescent="0.25">
      <c r="B76" s="151" t="s">
        <v>55</v>
      </c>
      <c r="C76" s="163" t="s">
        <v>56</v>
      </c>
      <c r="D76" s="153" t="s">
        <v>102</v>
      </c>
      <c r="E76" s="155">
        <v>243</v>
      </c>
      <c r="F76" s="155" t="s">
        <v>57</v>
      </c>
      <c r="G76" s="172" t="s">
        <v>103</v>
      </c>
      <c r="H76" s="44">
        <v>111</v>
      </c>
      <c r="I76" s="19">
        <v>1350.3720000000001</v>
      </c>
      <c r="J76" s="19">
        <v>1350.3720000000001</v>
      </c>
      <c r="K76" s="19">
        <v>1350.3720000000001</v>
      </c>
      <c r="L76" s="19">
        <f t="shared" si="2"/>
        <v>4051.116</v>
      </c>
      <c r="M76" s="153" t="s">
        <v>58</v>
      </c>
    </row>
    <row r="77" spans="2:13" x14ac:dyDescent="0.25">
      <c r="B77" s="170"/>
      <c r="C77" s="164"/>
      <c r="D77" s="169"/>
      <c r="E77" s="159"/>
      <c r="F77" s="159"/>
      <c r="G77" s="233"/>
      <c r="H77" s="44">
        <v>119</v>
      </c>
      <c r="I77" s="19">
        <v>407.81299999999999</v>
      </c>
      <c r="J77" s="19">
        <v>407.81299999999999</v>
      </c>
      <c r="K77" s="19">
        <v>407.81299999999999</v>
      </c>
      <c r="L77" s="19">
        <f t="shared" si="2"/>
        <v>1223.4389999999999</v>
      </c>
      <c r="M77" s="169"/>
    </row>
    <row r="78" spans="2:13" x14ac:dyDescent="0.25">
      <c r="B78" s="170"/>
      <c r="C78" s="164"/>
      <c r="D78" s="169"/>
      <c r="E78" s="159"/>
      <c r="F78" s="159"/>
      <c r="G78" s="233"/>
      <c r="H78" s="44">
        <v>321</v>
      </c>
      <c r="I78" s="19">
        <v>938.803</v>
      </c>
      <c r="J78" s="19">
        <v>938.803</v>
      </c>
      <c r="K78" s="19">
        <v>938.803</v>
      </c>
      <c r="L78" s="19">
        <f t="shared" si="2"/>
        <v>2816.4090000000001</v>
      </c>
      <c r="M78" s="169"/>
    </row>
    <row r="79" spans="2:13" x14ac:dyDescent="0.25">
      <c r="B79" s="170"/>
      <c r="C79" s="164"/>
      <c r="D79" s="169"/>
      <c r="E79" s="159"/>
      <c r="F79" s="159"/>
      <c r="G79" s="233"/>
      <c r="H79" s="115">
        <v>244</v>
      </c>
      <c r="I79" s="19">
        <v>8369.8089999999993</v>
      </c>
      <c r="J79" s="19">
        <v>8006.7089999999998</v>
      </c>
      <c r="K79" s="19">
        <v>8006.7089999999998</v>
      </c>
      <c r="L79" s="19">
        <f t="shared" si="2"/>
        <v>24383.226999999999</v>
      </c>
      <c r="M79" s="169"/>
    </row>
    <row r="80" spans="2:13" x14ac:dyDescent="0.25">
      <c r="B80" s="152"/>
      <c r="C80" s="165"/>
      <c r="D80" s="154"/>
      <c r="E80" s="156"/>
      <c r="F80" s="156"/>
      <c r="G80" s="217"/>
      <c r="H80" s="44">
        <v>612</v>
      </c>
      <c r="I80" s="19">
        <v>11328.602999999999</v>
      </c>
      <c r="J80" s="19">
        <v>11328.602999999999</v>
      </c>
      <c r="K80" s="19">
        <v>11328.602999999999</v>
      </c>
      <c r="L80" s="19">
        <f t="shared" ref="L80:L92" si="4">SUM(I80:K80)</f>
        <v>33985.808999999994</v>
      </c>
      <c r="M80" s="154"/>
    </row>
    <row r="81" spans="2:15" ht="33.75" customHeight="1" x14ac:dyDescent="0.25">
      <c r="B81" s="151" t="s">
        <v>59</v>
      </c>
      <c r="C81" s="163" t="s">
        <v>128</v>
      </c>
      <c r="D81" s="153" t="s">
        <v>102</v>
      </c>
      <c r="E81" s="155">
        <v>243</v>
      </c>
      <c r="F81" s="155" t="s">
        <v>57</v>
      </c>
      <c r="G81" s="172" t="s">
        <v>120</v>
      </c>
      <c r="H81" s="44">
        <v>244</v>
      </c>
      <c r="I81" s="19">
        <v>8010.6472899999999</v>
      </c>
      <c r="J81" s="19">
        <v>13835.20184</v>
      </c>
      <c r="K81" s="19">
        <v>13445.47776</v>
      </c>
      <c r="L81" s="19">
        <f t="shared" si="4"/>
        <v>35291.326889999997</v>
      </c>
      <c r="M81" s="153" t="s">
        <v>122</v>
      </c>
    </row>
    <row r="82" spans="2:15" x14ac:dyDescent="0.25">
      <c r="B82" s="170"/>
      <c r="C82" s="165"/>
      <c r="D82" s="169"/>
      <c r="E82" s="234"/>
      <c r="F82" s="156"/>
      <c r="G82" s="174"/>
      <c r="H82" s="115">
        <v>612</v>
      </c>
      <c r="I82" s="19">
        <v>5739.1414800000002</v>
      </c>
      <c r="J82" s="19">
        <v>0</v>
      </c>
      <c r="K82" s="19">
        <v>0</v>
      </c>
      <c r="L82" s="19">
        <f t="shared" si="4"/>
        <v>5739.1414800000002</v>
      </c>
      <c r="M82" s="169"/>
    </row>
    <row r="83" spans="2:15" ht="31.5" customHeight="1" x14ac:dyDescent="0.25">
      <c r="B83" s="170"/>
      <c r="C83" s="163" t="s">
        <v>129</v>
      </c>
      <c r="D83" s="169"/>
      <c r="E83" s="155">
        <v>243</v>
      </c>
      <c r="F83" s="155" t="s">
        <v>57</v>
      </c>
      <c r="G83" s="172" t="s">
        <v>120</v>
      </c>
      <c r="H83" s="120">
        <v>244</v>
      </c>
      <c r="I83" s="19">
        <v>3271.95471</v>
      </c>
      <c r="J83" s="19">
        <v>5650.9981600000001</v>
      </c>
      <c r="K83" s="19">
        <v>6040.7222400000001</v>
      </c>
      <c r="L83" s="19">
        <f t="shared" si="4"/>
        <v>14963.67511</v>
      </c>
      <c r="M83" s="169"/>
    </row>
    <row r="84" spans="2:15" x14ac:dyDescent="0.25">
      <c r="B84" s="170"/>
      <c r="C84" s="165"/>
      <c r="D84" s="169"/>
      <c r="E84" s="234"/>
      <c r="F84" s="156"/>
      <c r="G84" s="174"/>
      <c r="H84" s="120">
        <v>612</v>
      </c>
      <c r="I84" s="19">
        <v>2344.15652</v>
      </c>
      <c r="J84" s="19">
        <v>0</v>
      </c>
      <c r="K84" s="19">
        <v>0</v>
      </c>
      <c r="L84" s="19">
        <f t="shared" si="4"/>
        <v>2344.15652</v>
      </c>
      <c r="M84" s="169"/>
    </row>
    <row r="85" spans="2:15" ht="31.5" customHeight="1" x14ac:dyDescent="0.25">
      <c r="B85" s="170"/>
      <c r="C85" s="163" t="s">
        <v>130</v>
      </c>
      <c r="D85" s="169"/>
      <c r="E85" s="155">
        <v>243</v>
      </c>
      <c r="F85" s="155" t="s">
        <v>57</v>
      </c>
      <c r="G85" s="172" t="s">
        <v>120</v>
      </c>
      <c r="H85" s="120">
        <v>244</v>
      </c>
      <c r="I85" s="19">
        <v>34.022620000000003</v>
      </c>
      <c r="J85" s="19">
        <v>58.634599999999999</v>
      </c>
      <c r="K85" s="19">
        <v>58.634509999999999</v>
      </c>
      <c r="L85" s="19">
        <f t="shared" si="4"/>
        <v>151.29173</v>
      </c>
      <c r="M85" s="169"/>
    </row>
    <row r="86" spans="2:15" x14ac:dyDescent="0.25">
      <c r="B86" s="152"/>
      <c r="C86" s="165"/>
      <c r="D86" s="154"/>
      <c r="E86" s="234"/>
      <c r="F86" s="156"/>
      <c r="G86" s="174"/>
      <c r="H86" s="120">
        <v>612</v>
      </c>
      <c r="I86" s="19">
        <v>24.2499</v>
      </c>
      <c r="J86" s="19">
        <v>0</v>
      </c>
      <c r="K86" s="19">
        <v>0</v>
      </c>
      <c r="L86" s="19">
        <f t="shared" si="4"/>
        <v>24.2499</v>
      </c>
      <c r="M86" s="154"/>
    </row>
    <row r="87" spans="2:15" ht="63" x14ac:dyDescent="0.25">
      <c r="B87" s="151" t="s">
        <v>60</v>
      </c>
      <c r="C87" s="121" t="s">
        <v>139</v>
      </c>
      <c r="D87" s="153" t="s">
        <v>102</v>
      </c>
      <c r="E87" s="155">
        <v>243</v>
      </c>
      <c r="F87" s="155" t="s">
        <v>43</v>
      </c>
      <c r="G87" s="157" t="s">
        <v>98</v>
      </c>
      <c r="H87" s="44">
        <v>244</v>
      </c>
      <c r="I87" s="19">
        <v>1000.63392</v>
      </c>
      <c r="J87" s="19">
        <v>1166</v>
      </c>
      <c r="K87" s="19">
        <v>1166</v>
      </c>
      <c r="L87" s="19">
        <f t="shared" si="4"/>
        <v>3332.6339200000002</v>
      </c>
      <c r="M87" s="153" t="s">
        <v>141</v>
      </c>
    </row>
    <row r="88" spans="2:15" x14ac:dyDescent="0.25">
      <c r="B88" s="152"/>
      <c r="C88" s="147"/>
      <c r="D88" s="154"/>
      <c r="E88" s="156"/>
      <c r="F88" s="156"/>
      <c r="G88" s="158"/>
      <c r="H88" s="148">
        <v>612</v>
      </c>
      <c r="I88" s="19">
        <v>456.86608000000001</v>
      </c>
      <c r="J88" s="19"/>
      <c r="K88" s="19"/>
      <c r="L88" s="19"/>
      <c r="M88" s="169"/>
    </row>
    <row r="89" spans="2:15" ht="63" x14ac:dyDescent="0.25">
      <c r="B89" s="151" t="s">
        <v>61</v>
      </c>
      <c r="C89" s="121" t="s">
        <v>140</v>
      </c>
      <c r="D89" s="153" t="s">
        <v>102</v>
      </c>
      <c r="E89" s="155">
        <v>243</v>
      </c>
      <c r="F89" s="155" t="s">
        <v>43</v>
      </c>
      <c r="G89" s="157" t="s">
        <v>99</v>
      </c>
      <c r="H89" s="44">
        <v>244</v>
      </c>
      <c r="I89" s="19">
        <v>1262.8790799999999</v>
      </c>
      <c r="J89" s="19">
        <v>1844.345</v>
      </c>
      <c r="K89" s="19">
        <v>1844.345</v>
      </c>
      <c r="L89" s="19">
        <f t="shared" si="4"/>
        <v>4951.5690800000002</v>
      </c>
      <c r="M89" s="154"/>
    </row>
    <row r="90" spans="2:15" x14ac:dyDescent="0.25">
      <c r="B90" s="152"/>
      <c r="C90" s="147"/>
      <c r="D90" s="154"/>
      <c r="E90" s="156"/>
      <c r="F90" s="156"/>
      <c r="G90" s="158"/>
      <c r="H90" s="148">
        <v>612</v>
      </c>
      <c r="I90" s="19">
        <v>581.46591999999998</v>
      </c>
      <c r="J90" s="19"/>
      <c r="K90" s="19"/>
      <c r="L90" s="19"/>
      <c r="M90" s="146"/>
    </row>
    <row r="91" spans="2:15" ht="78.75" x14ac:dyDescent="0.25">
      <c r="B91" s="118" t="s">
        <v>110</v>
      </c>
      <c r="C91" s="88" t="s">
        <v>114</v>
      </c>
      <c r="D91" s="116" t="s">
        <v>102</v>
      </c>
      <c r="E91" s="122">
        <v>243</v>
      </c>
      <c r="F91" s="122" t="s">
        <v>43</v>
      </c>
      <c r="G91" s="123" t="s">
        <v>112</v>
      </c>
      <c r="H91" s="3">
        <v>244</v>
      </c>
      <c r="I91" s="19"/>
      <c r="J91" s="19"/>
      <c r="K91" s="19"/>
      <c r="L91" s="19">
        <f t="shared" si="4"/>
        <v>0</v>
      </c>
      <c r="M91" s="106"/>
    </row>
    <row r="92" spans="2:15" ht="78.75" x14ac:dyDescent="0.25">
      <c r="B92" s="119" t="s">
        <v>111</v>
      </c>
      <c r="C92" s="88" t="s">
        <v>115</v>
      </c>
      <c r="D92" s="116" t="s">
        <v>102</v>
      </c>
      <c r="E92" s="3">
        <v>243</v>
      </c>
      <c r="F92" s="3" t="s">
        <v>43</v>
      </c>
      <c r="G92" s="5" t="s">
        <v>113</v>
      </c>
      <c r="H92" s="3">
        <v>244</v>
      </c>
      <c r="I92" s="19">
        <v>66.867000000000004</v>
      </c>
      <c r="J92" s="19">
        <v>33.433</v>
      </c>
      <c r="K92" s="19">
        <v>33.433</v>
      </c>
      <c r="L92" s="19">
        <f t="shared" si="4"/>
        <v>133.733</v>
      </c>
      <c r="M92" s="106"/>
    </row>
    <row r="93" spans="2:15" ht="94.5" x14ac:dyDescent="0.25">
      <c r="B93" s="151" t="s">
        <v>116</v>
      </c>
      <c r="C93" s="121" t="s">
        <v>131</v>
      </c>
      <c r="D93" s="153" t="s">
        <v>102</v>
      </c>
      <c r="E93" s="176">
        <v>243</v>
      </c>
      <c r="F93" s="176" t="s">
        <v>43</v>
      </c>
      <c r="G93" s="110" t="s">
        <v>118</v>
      </c>
      <c r="H93" s="3">
        <v>244</v>
      </c>
      <c r="I93" s="19"/>
      <c r="J93" s="19"/>
      <c r="K93" s="19"/>
      <c r="L93" s="19">
        <f t="shared" ref="L93:L98" si="5">SUM(I93:K93)</f>
        <v>0</v>
      </c>
      <c r="M93" s="153" t="s">
        <v>137</v>
      </c>
    </row>
    <row r="94" spans="2:15" ht="78.75" x14ac:dyDescent="0.25">
      <c r="B94" s="170"/>
      <c r="C94" s="121" t="s">
        <v>132</v>
      </c>
      <c r="D94" s="169"/>
      <c r="E94" s="177"/>
      <c r="F94" s="177"/>
      <c r="G94" s="124" t="s">
        <v>118</v>
      </c>
      <c r="H94" s="3">
        <v>244</v>
      </c>
      <c r="I94" s="19"/>
      <c r="J94" s="19"/>
      <c r="K94" s="19"/>
      <c r="L94" s="19">
        <f t="shared" si="5"/>
        <v>0</v>
      </c>
      <c r="M94" s="169"/>
      <c r="O94" s="127"/>
    </row>
    <row r="95" spans="2:15" ht="78.75" x14ac:dyDescent="0.25">
      <c r="B95" s="152"/>
      <c r="C95" s="121" t="s">
        <v>133</v>
      </c>
      <c r="D95" s="154"/>
      <c r="E95" s="178"/>
      <c r="F95" s="178"/>
      <c r="G95" s="124" t="s">
        <v>118</v>
      </c>
      <c r="H95" s="3">
        <v>244</v>
      </c>
      <c r="I95" s="19"/>
      <c r="J95" s="19"/>
      <c r="K95" s="19"/>
      <c r="L95" s="19">
        <f t="shared" si="5"/>
        <v>0</v>
      </c>
      <c r="M95" s="154"/>
    </row>
    <row r="96" spans="2:15" ht="84" customHeight="1" x14ac:dyDescent="0.25">
      <c r="B96" s="151" t="s">
        <v>117</v>
      </c>
      <c r="C96" s="121" t="s">
        <v>134</v>
      </c>
      <c r="D96" s="153" t="s">
        <v>102</v>
      </c>
      <c r="E96" s="176">
        <v>243</v>
      </c>
      <c r="F96" s="176" t="s">
        <v>43</v>
      </c>
      <c r="G96" s="110" t="s">
        <v>119</v>
      </c>
      <c r="H96" s="3">
        <v>244</v>
      </c>
      <c r="I96" s="19"/>
      <c r="J96" s="19"/>
      <c r="K96" s="19"/>
      <c r="L96" s="19">
        <f t="shared" si="5"/>
        <v>0</v>
      </c>
      <c r="M96" s="153" t="s">
        <v>137</v>
      </c>
    </row>
    <row r="97" spans="2:15" ht="79.5" customHeight="1" x14ac:dyDescent="0.25">
      <c r="B97" s="170"/>
      <c r="C97" s="121" t="s">
        <v>135</v>
      </c>
      <c r="D97" s="169"/>
      <c r="E97" s="177"/>
      <c r="F97" s="177"/>
      <c r="G97" s="124" t="s">
        <v>119</v>
      </c>
      <c r="H97" s="3">
        <v>244</v>
      </c>
      <c r="I97" s="19"/>
      <c r="J97" s="19"/>
      <c r="K97" s="19"/>
      <c r="L97" s="19">
        <f t="shared" si="5"/>
        <v>0</v>
      </c>
      <c r="M97" s="169"/>
    </row>
    <row r="98" spans="2:15" ht="83.25" customHeight="1" x14ac:dyDescent="0.25">
      <c r="B98" s="152"/>
      <c r="C98" s="121" t="s">
        <v>136</v>
      </c>
      <c r="D98" s="154"/>
      <c r="E98" s="178"/>
      <c r="F98" s="178"/>
      <c r="G98" s="124" t="s">
        <v>119</v>
      </c>
      <c r="H98" s="3">
        <v>244</v>
      </c>
      <c r="I98" s="19">
        <v>0</v>
      </c>
      <c r="J98" s="19"/>
      <c r="K98" s="19"/>
      <c r="L98" s="19">
        <f t="shared" si="5"/>
        <v>0</v>
      </c>
      <c r="M98" s="154"/>
    </row>
    <row r="99" spans="2:15" x14ac:dyDescent="0.25">
      <c r="B99" s="231" t="s">
        <v>62</v>
      </c>
      <c r="C99" s="232"/>
      <c r="D99" s="89"/>
      <c r="E99" s="89"/>
      <c r="F99" s="89"/>
      <c r="G99" s="90"/>
      <c r="H99" s="89"/>
      <c r="I99" s="140">
        <f>SUM(I36:I98)</f>
        <v>866583.31814999995</v>
      </c>
      <c r="J99" s="91">
        <f>SUM(J36:J98)</f>
        <v>716768.98199999996</v>
      </c>
      <c r="K99" s="91">
        <f>SUM(K36:K98)</f>
        <v>716730.97700000007</v>
      </c>
      <c r="L99" s="91">
        <f t="shared" ref="L99" si="6">SUM(L36:L96)</f>
        <v>2299044.9451500005</v>
      </c>
      <c r="M99" s="92"/>
    </row>
    <row r="100" spans="2:15" x14ac:dyDescent="0.25">
      <c r="B100" s="93" t="s">
        <v>63</v>
      </c>
      <c r="C100" s="94"/>
      <c r="D100" s="94"/>
      <c r="E100" s="94"/>
      <c r="F100" s="94"/>
      <c r="G100" s="95"/>
      <c r="H100" s="94"/>
      <c r="I100" s="96"/>
      <c r="J100" s="96"/>
      <c r="K100" s="96"/>
      <c r="L100" s="96"/>
      <c r="M100" s="97"/>
    </row>
    <row r="101" spans="2:15" ht="15.75" customHeight="1" x14ac:dyDescent="0.25">
      <c r="B101" s="157" t="s">
        <v>64</v>
      </c>
      <c r="C101" s="153" t="s">
        <v>26</v>
      </c>
      <c r="D101" s="207" t="s">
        <v>102</v>
      </c>
      <c r="E101" s="171" t="s">
        <v>12</v>
      </c>
      <c r="F101" s="171" t="s">
        <v>96</v>
      </c>
      <c r="G101" s="171" t="s">
        <v>27</v>
      </c>
      <c r="H101" s="1">
        <v>112</v>
      </c>
      <c r="I101" s="19"/>
      <c r="J101" s="19"/>
      <c r="K101" s="19"/>
      <c r="L101" s="19">
        <f t="shared" ref="L101:L109" si="7">SUM(I101:K101)</f>
        <v>0</v>
      </c>
      <c r="M101" s="208" t="s">
        <v>65</v>
      </c>
    </row>
    <row r="102" spans="2:15" x14ac:dyDescent="0.25">
      <c r="B102" s="229"/>
      <c r="C102" s="169"/>
      <c r="D102" s="207"/>
      <c r="E102" s="171"/>
      <c r="F102" s="171"/>
      <c r="G102" s="171"/>
      <c r="H102" s="1">
        <v>611</v>
      </c>
      <c r="I102" s="19">
        <v>137479.94</v>
      </c>
      <c r="J102" s="19">
        <v>124203.071</v>
      </c>
      <c r="K102" s="19">
        <v>120344.47100000001</v>
      </c>
      <c r="L102" s="19">
        <f t="shared" si="7"/>
        <v>382027.48200000002</v>
      </c>
      <c r="M102" s="208"/>
    </row>
    <row r="103" spans="2:15" x14ac:dyDescent="0.25">
      <c r="B103" s="229"/>
      <c r="C103" s="169"/>
      <c r="D103" s="207"/>
      <c r="E103" s="171"/>
      <c r="F103" s="171"/>
      <c r="G103" s="171"/>
      <c r="H103" s="112">
        <v>853</v>
      </c>
      <c r="I103" s="19"/>
      <c r="J103" s="19"/>
      <c r="K103" s="19"/>
      <c r="L103" s="19">
        <f t="shared" si="7"/>
        <v>0</v>
      </c>
      <c r="M103" s="208"/>
    </row>
    <row r="104" spans="2:15" x14ac:dyDescent="0.25">
      <c r="B104" s="229"/>
      <c r="C104" s="169"/>
      <c r="D104" s="207"/>
      <c r="E104" s="171"/>
      <c r="F104" s="171"/>
      <c r="G104" s="131" t="s">
        <v>28</v>
      </c>
      <c r="H104" s="1">
        <v>612</v>
      </c>
      <c r="I104" s="19">
        <v>120.11499999999999</v>
      </c>
      <c r="J104" s="19">
        <v>120.11499999999999</v>
      </c>
      <c r="K104" s="19">
        <v>120.11499999999999</v>
      </c>
      <c r="L104" s="19">
        <f t="shared" si="7"/>
        <v>360.34499999999997</v>
      </c>
      <c r="M104" s="208"/>
    </row>
    <row r="105" spans="2:15" x14ac:dyDescent="0.25">
      <c r="B105" s="230" t="s">
        <v>126</v>
      </c>
      <c r="C105" s="207" t="s">
        <v>127</v>
      </c>
      <c r="D105" s="207"/>
      <c r="E105" s="171"/>
      <c r="F105" s="171"/>
      <c r="G105" s="151" t="s">
        <v>125</v>
      </c>
      <c r="H105" s="112">
        <v>611</v>
      </c>
      <c r="I105" s="19">
        <v>18839.885999999999</v>
      </c>
      <c r="J105" s="19">
        <v>20811.834999999999</v>
      </c>
      <c r="K105" s="19">
        <v>24502.938999999998</v>
      </c>
      <c r="L105" s="19">
        <f t="shared" si="7"/>
        <v>64154.659999999996</v>
      </c>
      <c r="M105" s="208"/>
    </row>
    <row r="106" spans="2:15" x14ac:dyDescent="0.25">
      <c r="B106" s="230"/>
      <c r="C106" s="207"/>
      <c r="D106" s="207"/>
      <c r="E106" s="171"/>
      <c r="F106" s="171"/>
      <c r="G106" s="170"/>
      <c r="H106" s="112">
        <v>613</v>
      </c>
      <c r="I106" s="19">
        <v>111.1635</v>
      </c>
      <c r="J106" s="19">
        <v>236.102</v>
      </c>
      <c r="K106" s="19">
        <v>277.976</v>
      </c>
      <c r="L106" s="19">
        <f t="shared" si="7"/>
        <v>625.24149999999997</v>
      </c>
      <c r="M106" s="208"/>
    </row>
    <row r="107" spans="2:15" x14ac:dyDescent="0.25">
      <c r="B107" s="230"/>
      <c r="C107" s="207"/>
      <c r="D107" s="207"/>
      <c r="E107" s="171"/>
      <c r="F107" s="171"/>
      <c r="G107" s="170"/>
      <c r="H107" s="112">
        <v>623</v>
      </c>
      <c r="I107" s="19">
        <v>111.1635</v>
      </c>
      <c r="J107" s="19">
        <v>236.101</v>
      </c>
      <c r="K107" s="19">
        <v>277.97500000000002</v>
      </c>
      <c r="L107" s="19">
        <f t="shared" si="7"/>
        <v>625.23950000000002</v>
      </c>
      <c r="M107" s="208"/>
    </row>
    <row r="108" spans="2:15" x14ac:dyDescent="0.25">
      <c r="B108" s="230"/>
      <c r="C108" s="207"/>
      <c r="D108" s="207"/>
      <c r="E108" s="171"/>
      <c r="F108" s="171"/>
      <c r="G108" s="170"/>
      <c r="H108" s="112">
        <v>633</v>
      </c>
      <c r="I108" s="19">
        <v>111.1635</v>
      </c>
      <c r="J108" s="19">
        <v>236.101</v>
      </c>
      <c r="K108" s="19">
        <v>277.97500000000002</v>
      </c>
      <c r="L108" s="19">
        <f t="shared" si="7"/>
        <v>625.23950000000002</v>
      </c>
      <c r="M108" s="208"/>
    </row>
    <row r="109" spans="2:15" x14ac:dyDescent="0.25">
      <c r="B109" s="230"/>
      <c r="C109" s="207"/>
      <c r="D109" s="207"/>
      <c r="E109" s="171"/>
      <c r="F109" s="171"/>
      <c r="G109" s="152"/>
      <c r="H109" s="1">
        <v>813</v>
      </c>
      <c r="I109" s="19">
        <v>111.1635</v>
      </c>
      <c r="J109" s="19">
        <v>236.101</v>
      </c>
      <c r="K109" s="19">
        <v>277.97500000000002</v>
      </c>
      <c r="L109" s="19">
        <f t="shared" si="7"/>
        <v>625.23950000000002</v>
      </c>
      <c r="M109" s="208"/>
    </row>
    <row r="110" spans="2:15" x14ac:dyDescent="0.25">
      <c r="B110" s="171" t="s">
        <v>97</v>
      </c>
      <c r="C110" s="219" t="s">
        <v>108</v>
      </c>
      <c r="D110" s="153" t="s">
        <v>101</v>
      </c>
      <c r="E110" s="176">
        <v>247</v>
      </c>
      <c r="F110" s="176" t="s">
        <v>96</v>
      </c>
      <c r="G110" s="151" t="s">
        <v>27</v>
      </c>
      <c r="H110" s="3">
        <v>243</v>
      </c>
      <c r="I110" s="19">
        <v>0</v>
      </c>
      <c r="J110" s="19"/>
      <c r="K110" s="19"/>
      <c r="L110" s="19">
        <f t="shared" ref="L110:L111" si="8">SUM(I110:K110)</f>
        <v>0</v>
      </c>
      <c r="M110" s="70"/>
      <c r="O110" s="8"/>
    </row>
    <row r="111" spans="2:15" x14ac:dyDescent="0.25">
      <c r="B111" s="171"/>
      <c r="C111" s="219"/>
      <c r="D111" s="169"/>
      <c r="E111" s="177"/>
      <c r="F111" s="177"/>
      <c r="G111" s="152"/>
      <c r="H111" s="3">
        <v>414</v>
      </c>
      <c r="I111" s="19">
        <v>69302.198000000004</v>
      </c>
      <c r="J111" s="19"/>
      <c r="K111" s="19"/>
      <c r="L111" s="19">
        <f t="shared" si="8"/>
        <v>69302.198000000004</v>
      </c>
      <c r="M111" s="79"/>
      <c r="O111" s="8"/>
    </row>
    <row r="112" spans="2:15" x14ac:dyDescent="0.25">
      <c r="B112" s="247" t="s">
        <v>66</v>
      </c>
      <c r="C112" s="248"/>
      <c r="D112" s="98"/>
      <c r="E112" s="99"/>
      <c r="F112" s="99"/>
      <c r="G112" s="90"/>
      <c r="H112" s="99"/>
      <c r="I112" s="91">
        <f>SUM(I101:I111)</f>
        <v>226186.79299999998</v>
      </c>
      <c r="J112" s="91">
        <f>SUM(J101:J111)</f>
        <v>146079.42600000001</v>
      </c>
      <c r="K112" s="91">
        <f>SUM(K101:K111)</f>
        <v>146079.42600000004</v>
      </c>
      <c r="L112" s="91">
        <f>SUM(L101:L111)</f>
        <v>518345.64500000002</v>
      </c>
      <c r="M112" s="100"/>
    </row>
    <row r="113" spans="2:15" s="46" customFormat="1" x14ac:dyDescent="0.25">
      <c r="B113" s="249" t="s">
        <v>67</v>
      </c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  <c r="M113" s="251"/>
    </row>
    <row r="114" spans="2:15" s="47" customFormat="1" x14ac:dyDescent="0.25">
      <c r="B114" s="230" t="s">
        <v>68</v>
      </c>
      <c r="C114" s="252" t="s">
        <v>69</v>
      </c>
      <c r="D114" s="207" t="s">
        <v>102</v>
      </c>
      <c r="E114" s="221">
        <v>243</v>
      </c>
      <c r="F114" s="220" t="s">
        <v>43</v>
      </c>
      <c r="G114" s="172" t="s">
        <v>70</v>
      </c>
      <c r="H114" s="44">
        <v>112</v>
      </c>
      <c r="I114" s="48">
        <f>379+1380.966</f>
        <v>1759.9659999999999</v>
      </c>
      <c r="J114" s="48">
        <v>379</v>
      </c>
      <c r="K114" s="48">
        <v>379</v>
      </c>
      <c r="L114" s="19">
        <f>SUM(I114:K114)</f>
        <v>2517.9659999999999</v>
      </c>
      <c r="M114" s="246" t="s">
        <v>71</v>
      </c>
    </row>
    <row r="115" spans="2:15" s="47" customFormat="1" x14ac:dyDescent="0.25">
      <c r="B115" s="230"/>
      <c r="C115" s="253"/>
      <c r="D115" s="207"/>
      <c r="E115" s="221"/>
      <c r="F115" s="220"/>
      <c r="G115" s="173"/>
      <c r="H115" s="132">
        <v>244</v>
      </c>
      <c r="I115" s="48">
        <f>750+117.709</f>
        <v>867.70900000000006</v>
      </c>
      <c r="J115" s="48">
        <v>750</v>
      </c>
      <c r="K115" s="48">
        <v>750</v>
      </c>
      <c r="L115" s="19">
        <f t="shared" ref="L115:L116" si="9">SUM(I115:K115)</f>
        <v>2367.7089999999998</v>
      </c>
      <c r="M115" s="246"/>
    </row>
    <row r="116" spans="2:15" s="47" customFormat="1" x14ac:dyDescent="0.25">
      <c r="B116" s="230"/>
      <c r="C116" s="253"/>
      <c r="D116" s="207"/>
      <c r="E116" s="221"/>
      <c r="F116" s="220"/>
      <c r="G116" s="173"/>
      <c r="H116" s="44">
        <v>611</v>
      </c>
      <c r="I116" s="69">
        <f>290.644-117.709</f>
        <v>172.935</v>
      </c>
      <c r="J116" s="69">
        <v>350</v>
      </c>
      <c r="K116" s="69">
        <v>350</v>
      </c>
      <c r="L116" s="19">
        <f t="shared" si="9"/>
        <v>872.93499999999995</v>
      </c>
      <c r="M116" s="246"/>
    </row>
    <row r="117" spans="2:15" s="47" customFormat="1" x14ac:dyDescent="0.25">
      <c r="B117" s="230"/>
      <c r="C117" s="253"/>
      <c r="D117" s="207"/>
      <c r="E117" s="221"/>
      <c r="F117" s="144" t="s">
        <v>96</v>
      </c>
      <c r="G117" s="233"/>
      <c r="H117" s="44">
        <v>611</v>
      </c>
      <c r="I117" s="69">
        <f>1409.356+400</f>
        <v>1809.356</v>
      </c>
      <c r="J117" s="69">
        <v>1350</v>
      </c>
      <c r="K117" s="69">
        <v>1350</v>
      </c>
      <c r="L117" s="19">
        <f>SUM(I117:K117)</f>
        <v>4509.3559999999998</v>
      </c>
      <c r="M117" s="246"/>
    </row>
    <row r="118" spans="2:15" s="49" customFormat="1" x14ac:dyDescent="0.25">
      <c r="B118" s="240" t="s">
        <v>72</v>
      </c>
      <c r="C118" s="240"/>
      <c r="D118" s="101"/>
      <c r="E118" s="101"/>
      <c r="F118" s="101"/>
      <c r="G118" s="102"/>
      <c r="H118" s="101"/>
      <c r="I118" s="126">
        <f>SUM(I114:I117)</f>
        <v>4609.9660000000003</v>
      </c>
      <c r="J118" s="126">
        <f>SUM(J114:J117)</f>
        <v>2829</v>
      </c>
      <c r="K118" s="126">
        <f>SUM(K114:K117)</f>
        <v>2829</v>
      </c>
      <c r="L118" s="126">
        <f>SUM(L114:L117)</f>
        <v>10267.965999999999</v>
      </c>
      <c r="M118" s="103"/>
    </row>
    <row r="119" spans="2:15" x14ac:dyDescent="0.25">
      <c r="B119" s="241" t="s">
        <v>73</v>
      </c>
      <c r="C119" s="242"/>
      <c r="D119" s="242"/>
      <c r="E119" s="242"/>
      <c r="F119" s="242"/>
      <c r="G119" s="242"/>
      <c r="H119" s="242"/>
      <c r="I119" s="243"/>
      <c r="J119" s="50"/>
      <c r="K119" s="50"/>
      <c r="L119" s="4"/>
      <c r="M119" s="4"/>
    </row>
    <row r="120" spans="2:15" x14ac:dyDescent="0.25">
      <c r="B120" s="151" t="s">
        <v>74</v>
      </c>
      <c r="C120" s="215" t="s">
        <v>157</v>
      </c>
      <c r="D120" s="153" t="s">
        <v>102</v>
      </c>
      <c r="E120" s="153">
        <v>243</v>
      </c>
      <c r="F120" s="153" t="s">
        <v>92</v>
      </c>
      <c r="G120" s="171" t="s">
        <v>75</v>
      </c>
      <c r="H120" s="1">
        <v>111</v>
      </c>
      <c r="I120" s="19">
        <v>1303.941</v>
      </c>
      <c r="J120" s="19">
        <v>2170.9929999999999</v>
      </c>
      <c r="K120" s="19">
        <v>2170.9929999999999</v>
      </c>
      <c r="L120" s="19">
        <f t="shared" ref="L120:L127" si="10">SUM(I120:K120)</f>
        <v>5645.9269999999997</v>
      </c>
      <c r="M120" s="153" t="s">
        <v>76</v>
      </c>
      <c r="O120" s="49"/>
    </row>
    <row r="121" spans="2:15" x14ac:dyDescent="0.25">
      <c r="B121" s="170"/>
      <c r="C121" s="244"/>
      <c r="D121" s="169"/>
      <c r="E121" s="169"/>
      <c r="F121" s="169"/>
      <c r="G121" s="171"/>
      <c r="H121" s="71">
        <v>112</v>
      </c>
      <c r="I121" s="19"/>
      <c r="J121" s="19"/>
      <c r="K121" s="19"/>
      <c r="L121" s="19">
        <f t="shared" si="10"/>
        <v>0</v>
      </c>
      <c r="M121" s="169"/>
      <c r="O121" s="49"/>
    </row>
    <row r="122" spans="2:15" x14ac:dyDescent="0.25">
      <c r="B122" s="170"/>
      <c r="C122" s="244"/>
      <c r="D122" s="169"/>
      <c r="E122" s="169"/>
      <c r="F122" s="169"/>
      <c r="G122" s="171"/>
      <c r="H122" s="1">
        <v>119</v>
      </c>
      <c r="I122" s="19">
        <v>393.791</v>
      </c>
      <c r="J122" s="19">
        <v>655.64</v>
      </c>
      <c r="K122" s="19">
        <v>655.64</v>
      </c>
      <c r="L122" s="19">
        <f t="shared" si="10"/>
        <v>1705.0709999999999</v>
      </c>
      <c r="M122" s="169"/>
      <c r="O122" s="49"/>
    </row>
    <row r="123" spans="2:15" x14ac:dyDescent="0.25">
      <c r="B123" s="170"/>
      <c r="C123" s="244"/>
      <c r="D123" s="169"/>
      <c r="E123" s="169"/>
      <c r="F123" s="169"/>
      <c r="G123" s="171"/>
      <c r="H123" s="112">
        <v>612</v>
      </c>
      <c r="I123" s="19">
        <v>1428.9010000000001</v>
      </c>
      <c r="J123" s="19">
        <v>300</v>
      </c>
      <c r="K123" s="19">
        <v>300</v>
      </c>
      <c r="L123" s="19">
        <f t="shared" si="10"/>
        <v>2028.9010000000001</v>
      </c>
      <c r="M123" s="169"/>
      <c r="O123" s="49"/>
    </row>
    <row r="124" spans="2:15" x14ac:dyDescent="0.25">
      <c r="B124" s="170"/>
      <c r="C124" s="244"/>
      <c r="D124" s="169"/>
      <c r="E124" s="169"/>
      <c r="F124" s="169"/>
      <c r="G124" s="171"/>
      <c r="H124" s="1">
        <v>244</v>
      </c>
      <c r="I124" s="19">
        <f>170-170</f>
        <v>0</v>
      </c>
      <c r="J124" s="19">
        <v>170</v>
      </c>
      <c r="K124" s="19">
        <v>170</v>
      </c>
      <c r="L124" s="19">
        <f t="shared" si="10"/>
        <v>340</v>
      </c>
      <c r="M124" s="169"/>
      <c r="O124" s="49"/>
    </row>
    <row r="125" spans="2:15" x14ac:dyDescent="0.25">
      <c r="B125" s="170"/>
      <c r="C125" s="244"/>
      <c r="D125" s="169"/>
      <c r="E125" s="169"/>
      <c r="F125" s="169"/>
      <c r="G125" s="76" t="s">
        <v>28</v>
      </c>
      <c r="H125" s="1">
        <v>244</v>
      </c>
      <c r="I125" s="19">
        <v>716.81651999999997</v>
      </c>
      <c r="J125" s="19">
        <v>816.56299999999999</v>
      </c>
      <c r="K125" s="19">
        <v>816.56299999999999</v>
      </c>
      <c r="L125" s="19">
        <f t="shared" si="10"/>
        <v>2349.9425200000001</v>
      </c>
      <c r="M125" s="169"/>
      <c r="O125" s="49"/>
    </row>
    <row r="126" spans="2:15" x14ac:dyDescent="0.25">
      <c r="B126" s="170"/>
      <c r="C126" s="244"/>
      <c r="D126" s="169"/>
      <c r="E126" s="169"/>
      <c r="F126" s="169"/>
      <c r="G126" s="78" t="s">
        <v>83</v>
      </c>
      <c r="H126" s="77">
        <v>244</v>
      </c>
      <c r="I126" s="19">
        <v>260</v>
      </c>
      <c r="J126" s="19">
        <v>260</v>
      </c>
      <c r="K126" s="19">
        <v>260</v>
      </c>
      <c r="L126" s="19">
        <f t="shared" si="10"/>
        <v>780</v>
      </c>
      <c r="M126" s="169"/>
      <c r="O126" s="49"/>
    </row>
    <row r="127" spans="2:15" x14ac:dyDescent="0.25">
      <c r="B127" s="170"/>
      <c r="C127" s="244"/>
      <c r="D127" s="169"/>
      <c r="E127" s="169"/>
      <c r="F127" s="169"/>
      <c r="G127" s="113" t="s">
        <v>28</v>
      </c>
      <c r="H127" s="145">
        <v>612</v>
      </c>
      <c r="I127" s="19">
        <v>1186.8047099999999</v>
      </c>
      <c r="J127" s="19">
        <v>655.95500000000004</v>
      </c>
      <c r="K127" s="19">
        <v>655.95500000000004</v>
      </c>
      <c r="L127" s="19">
        <f t="shared" si="10"/>
        <v>2498.7147099999997</v>
      </c>
      <c r="M127" s="169"/>
      <c r="O127" s="49"/>
    </row>
    <row r="128" spans="2:15" ht="63" x14ac:dyDescent="0.25">
      <c r="B128" s="36" t="s">
        <v>77</v>
      </c>
      <c r="C128" s="134" t="s">
        <v>148</v>
      </c>
      <c r="D128" s="73" t="s">
        <v>102</v>
      </c>
      <c r="E128" s="16" t="s">
        <v>12</v>
      </c>
      <c r="F128" s="133" t="s">
        <v>92</v>
      </c>
      <c r="G128" s="16" t="s">
        <v>78</v>
      </c>
      <c r="H128" s="16" t="s">
        <v>13</v>
      </c>
      <c r="I128" s="19">
        <f>9250+2149.187</f>
        <v>11399.187</v>
      </c>
      <c r="J128" s="19">
        <v>9250</v>
      </c>
      <c r="K128" s="19">
        <v>9250</v>
      </c>
      <c r="L128" s="19">
        <f t="shared" ref="L128:L145" si="11">SUM(I128:K128)</f>
        <v>29899.186999999998</v>
      </c>
      <c r="M128" s="169"/>
    </row>
    <row r="129" spans="2:13" ht="63" customHeight="1" x14ac:dyDescent="0.25">
      <c r="B129" s="157" t="s">
        <v>79</v>
      </c>
      <c r="C129" s="163" t="s">
        <v>156</v>
      </c>
      <c r="D129" s="153" t="s">
        <v>102</v>
      </c>
      <c r="E129" s="151" t="s">
        <v>12</v>
      </c>
      <c r="F129" s="151" t="s">
        <v>92</v>
      </c>
      <c r="G129" s="151" t="s">
        <v>107</v>
      </c>
      <c r="H129" s="16" t="s">
        <v>13</v>
      </c>
      <c r="I129" s="19">
        <f>3431.9-I130</f>
        <v>516.16991000000007</v>
      </c>
      <c r="J129" s="19">
        <v>3431.9</v>
      </c>
      <c r="K129" s="19">
        <v>3431.9</v>
      </c>
      <c r="L129" s="19">
        <f t="shared" si="11"/>
        <v>7379.9699099999998</v>
      </c>
      <c r="M129" s="169"/>
    </row>
    <row r="130" spans="2:13" x14ac:dyDescent="0.25">
      <c r="B130" s="158"/>
      <c r="C130" s="165"/>
      <c r="D130" s="154"/>
      <c r="E130" s="152"/>
      <c r="F130" s="152"/>
      <c r="G130" s="152"/>
      <c r="H130" s="114" t="s">
        <v>123</v>
      </c>
      <c r="I130" s="19">
        <v>2915.73009</v>
      </c>
      <c r="J130" s="19"/>
      <c r="K130" s="19"/>
      <c r="L130" s="19"/>
      <c r="M130" s="169"/>
    </row>
    <row r="131" spans="2:13" x14ac:dyDescent="0.25">
      <c r="B131" s="157" t="s">
        <v>80</v>
      </c>
      <c r="C131" s="163" t="s">
        <v>121</v>
      </c>
      <c r="D131" s="153" t="s">
        <v>102</v>
      </c>
      <c r="E131" s="151" t="s">
        <v>12</v>
      </c>
      <c r="F131" s="151" t="s">
        <v>146</v>
      </c>
      <c r="G131" s="151" t="s">
        <v>107</v>
      </c>
      <c r="H131" s="16" t="s">
        <v>13</v>
      </c>
      <c r="I131" s="19">
        <f>6616.71991-I129</f>
        <v>6100.5499999999993</v>
      </c>
      <c r="J131" s="19">
        <f t="shared" ref="J131:K131" si="12">8820.8-3431.9</f>
        <v>5388.9</v>
      </c>
      <c r="K131" s="19">
        <f t="shared" si="12"/>
        <v>5388.9</v>
      </c>
      <c r="L131" s="19">
        <f>SUM(I131:K131)</f>
        <v>16878.349999999999</v>
      </c>
      <c r="M131" s="154"/>
    </row>
    <row r="132" spans="2:13" x14ac:dyDescent="0.25">
      <c r="B132" s="229"/>
      <c r="C132" s="164"/>
      <c r="D132" s="169"/>
      <c r="E132" s="170"/>
      <c r="F132" s="170"/>
      <c r="G132" s="170"/>
      <c r="H132" s="119" t="s">
        <v>138</v>
      </c>
      <c r="I132" s="19">
        <v>181.5</v>
      </c>
      <c r="J132" s="19">
        <v>178.4</v>
      </c>
      <c r="K132" s="19">
        <v>178.4</v>
      </c>
      <c r="L132" s="19">
        <f>SUM(I132:K132)</f>
        <v>538.29999999999995</v>
      </c>
      <c r="M132" s="117"/>
    </row>
    <row r="133" spans="2:13" x14ac:dyDescent="0.25">
      <c r="B133" s="229"/>
      <c r="C133" s="164"/>
      <c r="D133" s="169"/>
      <c r="E133" s="170"/>
      <c r="F133" s="170"/>
      <c r="G133" s="170"/>
      <c r="H133" s="111" t="s">
        <v>93</v>
      </c>
      <c r="I133" s="19">
        <v>68.2</v>
      </c>
      <c r="J133" s="19">
        <v>69.2</v>
      </c>
      <c r="K133" s="19">
        <v>69.2</v>
      </c>
      <c r="L133" s="19">
        <f t="shared" ref="L133:L135" si="13">SUM(I133:K133)</f>
        <v>206.60000000000002</v>
      </c>
      <c r="M133" s="74"/>
    </row>
    <row r="134" spans="2:13" x14ac:dyDescent="0.25">
      <c r="B134" s="229"/>
      <c r="C134" s="164"/>
      <c r="D134" s="169"/>
      <c r="E134" s="170"/>
      <c r="F134" s="170"/>
      <c r="G134" s="170"/>
      <c r="H134" s="75" t="s">
        <v>105</v>
      </c>
      <c r="I134" s="19">
        <v>139.55500000000001</v>
      </c>
      <c r="J134" s="19">
        <v>139.32499999999999</v>
      </c>
      <c r="K134" s="19">
        <v>139.32499999999999</v>
      </c>
      <c r="L134" s="19">
        <f t="shared" si="13"/>
        <v>418.20499999999998</v>
      </c>
      <c r="M134" s="74"/>
    </row>
    <row r="135" spans="2:13" x14ac:dyDescent="0.25">
      <c r="B135" s="158"/>
      <c r="C135" s="165"/>
      <c r="D135" s="154"/>
      <c r="E135" s="152"/>
      <c r="F135" s="152"/>
      <c r="G135" s="152"/>
      <c r="H135" s="75" t="s">
        <v>106</v>
      </c>
      <c r="I135" s="19">
        <v>42.145000000000003</v>
      </c>
      <c r="J135" s="19">
        <v>42.075000000000003</v>
      </c>
      <c r="K135" s="19">
        <v>42.075000000000003</v>
      </c>
      <c r="L135" s="19">
        <f t="shared" si="13"/>
        <v>126.295</v>
      </c>
      <c r="M135" s="74"/>
    </row>
    <row r="136" spans="2:13" ht="25.5" customHeight="1" x14ac:dyDescent="0.25">
      <c r="B136" s="157" t="s">
        <v>81</v>
      </c>
      <c r="C136" s="163" t="s">
        <v>147</v>
      </c>
      <c r="D136" s="153" t="s">
        <v>102</v>
      </c>
      <c r="E136" s="151" t="s">
        <v>12</v>
      </c>
      <c r="F136" s="151" t="s">
        <v>92</v>
      </c>
      <c r="G136" s="151" t="s">
        <v>104</v>
      </c>
      <c r="H136" s="16" t="s">
        <v>13</v>
      </c>
      <c r="I136" s="19">
        <f>3330.615-847.074</f>
        <v>2483.5409999999997</v>
      </c>
      <c r="J136" s="19">
        <v>3330.6149999999998</v>
      </c>
      <c r="K136" s="19">
        <v>3330.6149999999998</v>
      </c>
      <c r="L136" s="19">
        <f t="shared" si="11"/>
        <v>9144.7709999999988</v>
      </c>
      <c r="M136" s="45"/>
    </row>
    <row r="137" spans="2:13" ht="25.5" customHeight="1" x14ac:dyDescent="0.25">
      <c r="B137" s="229"/>
      <c r="C137" s="164"/>
      <c r="D137" s="169"/>
      <c r="E137" s="170"/>
      <c r="F137" s="170"/>
      <c r="G137" s="152"/>
      <c r="H137" s="138" t="s">
        <v>155</v>
      </c>
      <c r="I137" s="19">
        <f>1024.9+246.43</f>
        <v>1271.3300000000002</v>
      </c>
      <c r="J137" s="19"/>
      <c r="K137" s="19"/>
      <c r="L137" s="19">
        <f t="shared" si="11"/>
        <v>1271.3300000000002</v>
      </c>
      <c r="M137" s="136"/>
    </row>
    <row r="138" spans="2:13" ht="27.75" customHeight="1" x14ac:dyDescent="0.25">
      <c r="B138" s="158"/>
      <c r="C138" s="165"/>
      <c r="D138" s="154"/>
      <c r="E138" s="152"/>
      <c r="F138" s="152"/>
      <c r="G138" s="86" t="s">
        <v>83</v>
      </c>
      <c r="H138" s="87" t="s">
        <v>13</v>
      </c>
      <c r="I138" s="19">
        <v>100</v>
      </c>
      <c r="J138" s="19">
        <v>100</v>
      </c>
      <c r="K138" s="19">
        <v>100</v>
      </c>
      <c r="L138" s="19">
        <f t="shared" si="11"/>
        <v>300</v>
      </c>
      <c r="M138" s="85"/>
    </row>
    <row r="139" spans="2:13" ht="63" x14ac:dyDescent="0.25">
      <c r="B139" s="36" t="s">
        <v>82</v>
      </c>
      <c r="C139" s="134" t="s">
        <v>149</v>
      </c>
      <c r="D139" s="73" t="s">
        <v>102</v>
      </c>
      <c r="E139" s="16" t="s">
        <v>12</v>
      </c>
      <c r="F139" s="133" t="s">
        <v>92</v>
      </c>
      <c r="G139" s="51" t="s">
        <v>83</v>
      </c>
      <c r="H139" s="1">
        <v>244</v>
      </c>
      <c r="I139" s="19">
        <v>750</v>
      </c>
      <c r="J139" s="19">
        <v>750</v>
      </c>
      <c r="K139" s="19">
        <v>750</v>
      </c>
      <c r="L139" s="19">
        <f t="shared" si="11"/>
        <v>2250</v>
      </c>
      <c r="M139" s="45"/>
    </row>
    <row r="140" spans="2:13" ht="63" customHeight="1" x14ac:dyDescent="0.25">
      <c r="B140" s="166" t="s">
        <v>84</v>
      </c>
      <c r="C140" s="163" t="s">
        <v>150</v>
      </c>
      <c r="D140" s="153" t="s">
        <v>102</v>
      </c>
      <c r="E140" s="151" t="s">
        <v>12</v>
      </c>
      <c r="F140" s="151" t="s">
        <v>92</v>
      </c>
      <c r="G140" s="151" t="s">
        <v>151</v>
      </c>
      <c r="H140" s="16" t="s">
        <v>13</v>
      </c>
      <c r="I140" s="19">
        <f>5242.18869-2248.78133</f>
        <v>2993.4073600000002</v>
      </c>
      <c r="J140" s="19">
        <v>5242.18869</v>
      </c>
      <c r="K140" s="19">
        <v>5132.4681</v>
      </c>
      <c r="L140" s="19">
        <f t="shared" si="11"/>
        <v>13368.06415</v>
      </c>
      <c r="M140" s="45"/>
    </row>
    <row r="141" spans="2:13" x14ac:dyDescent="0.25">
      <c r="B141" s="168"/>
      <c r="C141" s="165"/>
      <c r="D141" s="154"/>
      <c r="E141" s="152"/>
      <c r="F141" s="152"/>
      <c r="G141" s="152"/>
      <c r="H141" s="143" t="s">
        <v>155</v>
      </c>
      <c r="I141" s="19">
        <v>2248.7813299999998</v>
      </c>
      <c r="J141" s="19"/>
      <c r="K141" s="19"/>
      <c r="L141" s="19">
        <f t="shared" si="11"/>
        <v>2248.7813299999998</v>
      </c>
      <c r="M141" s="142"/>
    </row>
    <row r="142" spans="2:13" ht="23.25" customHeight="1" x14ac:dyDescent="0.25">
      <c r="B142" s="166" t="s">
        <v>85</v>
      </c>
      <c r="C142" s="163" t="s">
        <v>152</v>
      </c>
      <c r="D142" s="153" t="s">
        <v>102</v>
      </c>
      <c r="E142" s="151" t="s">
        <v>12</v>
      </c>
      <c r="F142" s="151" t="s">
        <v>92</v>
      </c>
      <c r="G142" s="151" t="s">
        <v>151</v>
      </c>
      <c r="H142" s="133" t="s">
        <v>105</v>
      </c>
      <c r="I142" s="19">
        <v>149.84700000000001</v>
      </c>
      <c r="J142" s="19">
        <v>149.84700000000001</v>
      </c>
      <c r="K142" s="19">
        <v>147.46600000000001</v>
      </c>
      <c r="L142" s="19">
        <f t="shared" si="11"/>
        <v>447.16</v>
      </c>
      <c r="M142" s="45"/>
    </row>
    <row r="143" spans="2:13" ht="21.75" customHeight="1" x14ac:dyDescent="0.25">
      <c r="B143" s="167"/>
      <c r="C143" s="164"/>
      <c r="D143" s="169"/>
      <c r="E143" s="170"/>
      <c r="F143" s="170"/>
      <c r="G143" s="170"/>
      <c r="H143" s="133" t="s">
        <v>106</v>
      </c>
      <c r="I143" s="19">
        <v>45.253</v>
      </c>
      <c r="J143" s="19">
        <v>45.253</v>
      </c>
      <c r="K143" s="19">
        <v>44.533999999999999</v>
      </c>
      <c r="L143" s="19">
        <f t="shared" si="11"/>
        <v>135.04</v>
      </c>
      <c r="M143" s="45"/>
    </row>
    <row r="144" spans="2:13" ht="21.75" customHeight="1" x14ac:dyDescent="0.25">
      <c r="B144" s="167"/>
      <c r="C144" s="164"/>
      <c r="D144" s="169"/>
      <c r="E144" s="170"/>
      <c r="F144" s="170"/>
      <c r="G144" s="170"/>
      <c r="H144" s="143" t="s">
        <v>155</v>
      </c>
      <c r="I144" s="19">
        <f>918.51867+500.1</f>
        <v>1418.6186700000001</v>
      </c>
      <c r="J144" s="19"/>
      <c r="K144" s="19"/>
      <c r="L144" s="19">
        <f t="shared" si="11"/>
        <v>1418.6186700000001</v>
      </c>
      <c r="M144" s="142"/>
    </row>
    <row r="145" spans="2:15" ht="19.5" customHeight="1" x14ac:dyDescent="0.25">
      <c r="B145" s="168"/>
      <c r="C145" s="165"/>
      <c r="D145" s="154"/>
      <c r="E145" s="152"/>
      <c r="F145" s="152"/>
      <c r="G145" s="152"/>
      <c r="H145" s="133" t="s">
        <v>13</v>
      </c>
      <c r="I145" s="19">
        <f>4512.61131-918.51867-500.1+43.7</f>
        <v>3137.6926400000002</v>
      </c>
      <c r="J145" s="19">
        <v>4512.6113100000002</v>
      </c>
      <c r="K145" s="19">
        <v>4467.9318899999998</v>
      </c>
      <c r="L145" s="19">
        <f t="shared" si="11"/>
        <v>12118.235840000001</v>
      </c>
      <c r="M145" s="45"/>
    </row>
    <row r="146" spans="2:15" x14ac:dyDescent="0.25">
      <c r="B146" s="225" t="s">
        <v>86</v>
      </c>
      <c r="C146" s="225"/>
      <c r="D146" s="104"/>
      <c r="E146" s="104"/>
      <c r="F146" s="104"/>
      <c r="G146" s="105"/>
      <c r="H146" s="104"/>
      <c r="I146" s="91">
        <f>SUM(I120:I145)</f>
        <v>41251.762230000008</v>
      </c>
      <c r="J146" s="91">
        <f>SUM(J120:J145)</f>
        <v>37659.466000000008</v>
      </c>
      <c r="K146" s="91">
        <f>SUM(K120:K145)</f>
        <v>37501.965990000004</v>
      </c>
      <c r="L146" s="91">
        <f t="shared" ref="L146" si="14">SUM(L120:L145)</f>
        <v>113497.46413000001</v>
      </c>
      <c r="M146" s="92"/>
    </row>
    <row r="147" spans="2:15" x14ac:dyDescent="0.25">
      <c r="B147" s="225" t="s">
        <v>87</v>
      </c>
      <c r="C147" s="225"/>
      <c r="D147" s="104"/>
      <c r="E147" s="104"/>
      <c r="F147" s="104"/>
      <c r="G147" s="105"/>
      <c r="H147" s="104"/>
      <c r="I147" s="91">
        <f>I34+I99+I112+I118+I146</f>
        <v>1543284.97538</v>
      </c>
      <c r="J147" s="91">
        <f>J34+J99+J112+J118+J146</f>
        <v>1269434.9879999999</v>
      </c>
      <c r="K147" s="140">
        <f>K34+K99+K112+K118+K146</f>
        <v>1269239.4829899999</v>
      </c>
      <c r="L147" s="140">
        <f>L34+L99+L112+L118+L146</f>
        <v>4078005.3842800008</v>
      </c>
      <c r="M147" s="92"/>
    </row>
    <row r="148" spans="2:15" s="55" customFormat="1" x14ac:dyDescent="0.25">
      <c r="B148" s="238"/>
      <c r="C148" s="238"/>
      <c r="D148" s="52"/>
      <c r="E148" s="52"/>
      <c r="F148" s="52"/>
      <c r="G148" s="53"/>
      <c r="H148" s="52"/>
      <c r="I148" s="54"/>
      <c r="J148" s="14"/>
      <c r="K148" s="14"/>
      <c r="L148" s="14"/>
    </row>
    <row r="149" spans="2:15" s="14" customFormat="1" x14ac:dyDescent="0.25">
      <c r="B149" s="239"/>
      <c r="C149" s="239"/>
      <c r="D149" s="56"/>
      <c r="E149" s="56"/>
      <c r="F149" s="56"/>
      <c r="G149" s="57"/>
      <c r="H149" s="56"/>
      <c r="I149" s="58"/>
      <c r="J149" s="141"/>
      <c r="K149" s="141"/>
    </row>
    <row r="150" spans="2:15" x14ac:dyDescent="0.25">
      <c r="B150" s="59"/>
      <c r="D150" s="61"/>
      <c r="E150" s="61"/>
      <c r="F150" s="62"/>
      <c r="G150" s="63" t="s">
        <v>2</v>
      </c>
      <c r="H150" s="61"/>
      <c r="I150" s="107">
        <f>I9+I10+I11+I12+I13+I14+I15+I16+I29+I30+I31+I36+I37+I38+I39+I40+I43+I51+I52+I53+I54+I55+I76+I77+I78+I79+I80+I83+I84+I87+I129+I131+I132+I133+I134+I135+I142+I143+I145</f>
        <v>601223.58455999999</v>
      </c>
      <c r="J150" s="107">
        <f>J9+J10+J11+J12+J13+J14+J15+J16+J29+J30+J31+J36+J37+J38+J39+J40+J43+J51+J52+J53+J54+J55+J76+J77+J78+J79+J80+J83+J84+J87+J129+J131+J132+J133+J134+J135+J142+J143+J145</f>
        <v>566736.80946999975</v>
      </c>
      <c r="K150" s="107">
        <f>K9+K10+K11+K12+K13+K14+K15+K16+K29+K30+K31+K36+K37+K38+K39+K40+K43+K51+K52+K53+K54+K55+K76+K77+K78+K79+K80+K83+K84+K87+K129+K131+K132+K133+K134+K135+K142+K143+K145</f>
        <v>567078.7541299999</v>
      </c>
      <c r="L150" s="107">
        <f>L9+L10+L11+L12+L13+L14+L15+L16+L17+L18+L19+L20+L21+L22+L23+L29+L30+L31+L36+L37+L38+L40+L44+L46+L51+L52+L53+L55+L76+L77+L78+L80+L81+L87+L91+L93+L96+L129+L131+L133+L134+L135-L153</f>
        <v>2147874.8640600001</v>
      </c>
    </row>
    <row r="151" spans="2:15" x14ac:dyDescent="0.25">
      <c r="B151" s="59"/>
      <c r="D151" s="61"/>
      <c r="E151" s="61"/>
      <c r="F151" s="61"/>
      <c r="G151" s="63" t="s">
        <v>7</v>
      </c>
      <c r="H151" s="6"/>
      <c r="I151" s="107">
        <f>I147-I150-I153</f>
        <v>925318.19468999992</v>
      </c>
      <c r="J151" s="107">
        <f t="shared" ref="J151:K151" si="15">J147-J150-J153</f>
        <v>683620.78800000018</v>
      </c>
      <c r="K151" s="107">
        <f t="shared" si="15"/>
        <v>683582.78300000005</v>
      </c>
      <c r="L151" s="107">
        <f t="shared" ref="L151" si="16">L147-L150-L152-L153</f>
        <v>1875731.9877000009</v>
      </c>
    </row>
    <row r="152" spans="2:15" x14ac:dyDescent="0.25">
      <c r="B152" s="59"/>
      <c r="C152" s="64"/>
      <c r="D152" s="61"/>
      <c r="E152" s="61"/>
      <c r="F152" s="61"/>
      <c r="G152" s="63" t="s">
        <v>88</v>
      </c>
      <c r="H152" s="6"/>
      <c r="I152" s="107"/>
      <c r="J152" s="107"/>
      <c r="K152" s="107"/>
      <c r="L152" s="107">
        <f t="shared" ref="L152:L157" si="17">SUM(I152:K152)</f>
        <v>0</v>
      </c>
    </row>
    <row r="153" spans="2:15" x14ac:dyDescent="0.25">
      <c r="B153" s="59"/>
      <c r="D153" s="61"/>
      <c r="E153" s="61"/>
      <c r="F153" s="61"/>
      <c r="G153" s="59" t="s">
        <v>1</v>
      </c>
      <c r="H153" s="6"/>
      <c r="I153" s="107">
        <f>I81+I82+I96+I140</f>
        <v>16743.19613</v>
      </c>
      <c r="J153" s="107">
        <f>J81+J82+J96+J140</f>
        <v>19077.390530000001</v>
      </c>
      <c r="K153" s="107">
        <f>K81+K82+K96+K140</f>
        <v>18577.94586</v>
      </c>
      <c r="L153" s="107">
        <f t="shared" si="17"/>
        <v>54398.532520000001</v>
      </c>
    </row>
    <row r="154" spans="2:15" x14ac:dyDescent="0.25">
      <c r="B154" s="59"/>
      <c r="D154" s="61"/>
      <c r="E154" s="61"/>
      <c r="F154" s="62" t="s">
        <v>89</v>
      </c>
      <c r="H154" s="6"/>
      <c r="I154" s="108">
        <f>I147-I155-I158</f>
        <v>1311908.3723800001</v>
      </c>
      <c r="J154" s="108">
        <f t="shared" ref="J154:K154" si="18">J147-J155-J158</f>
        <v>1254934.9879999999</v>
      </c>
      <c r="K154" s="108">
        <f t="shared" si="18"/>
        <v>1254739.4829899999</v>
      </c>
      <c r="L154" s="107">
        <f t="shared" si="17"/>
        <v>3821582.8433699999</v>
      </c>
      <c r="M154" s="66"/>
      <c r="N154" s="66"/>
      <c r="O154" s="66"/>
    </row>
    <row r="155" spans="2:15" x14ac:dyDescent="0.25">
      <c r="B155" s="59"/>
      <c r="D155" s="61"/>
      <c r="E155" s="61"/>
      <c r="F155" s="62" t="s">
        <v>90</v>
      </c>
      <c r="H155" s="6"/>
      <c r="I155" s="109">
        <f>I110+I73+I74+I28+I111+I27</f>
        <v>216876.603</v>
      </c>
      <c r="J155" s="109">
        <f>J110+J73+J74+J28</f>
        <v>0</v>
      </c>
      <c r="K155" s="109">
        <f>K110+K73+K74+K28</f>
        <v>0</v>
      </c>
      <c r="L155" s="107">
        <f t="shared" si="17"/>
        <v>216876.603</v>
      </c>
    </row>
    <row r="156" spans="2:15" x14ac:dyDescent="0.25">
      <c r="B156" s="59"/>
      <c r="D156" s="61"/>
      <c r="E156" s="61"/>
      <c r="F156" s="62" t="s">
        <v>95</v>
      </c>
      <c r="G156" s="59"/>
      <c r="H156" s="61"/>
      <c r="I156" s="67">
        <v>0</v>
      </c>
      <c r="J156" s="67">
        <v>0</v>
      </c>
      <c r="K156" s="67">
        <v>0</v>
      </c>
      <c r="L156" s="107">
        <f t="shared" si="17"/>
        <v>0</v>
      </c>
    </row>
    <row r="157" spans="2:15" x14ac:dyDescent="0.25">
      <c r="B157" s="59"/>
      <c r="D157" s="61"/>
      <c r="E157" s="61"/>
      <c r="F157" s="62" t="s">
        <v>91</v>
      </c>
      <c r="G157" s="59"/>
      <c r="H157" s="61"/>
      <c r="I157" s="67">
        <v>0</v>
      </c>
      <c r="J157" s="67">
        <v>0</v>
      </c>
      <c r="K157" s="67">
        <v>0</v>
      </c>
      <c r="L157" s="107">
        <f t="shared" si="17"/>
        <v>0</v>
      </c>
    </row>
    <row r="158" spans="2:15" x14ac:dyDescent="0.25">
      <c r="B158" s="59"/>
      <c r="D158" s="61"/>
      <c r="E158" s="61"/>
      <c r="F158" s="62" t="s">
        <v>100</v>
      </c>
      <c r="G158" s="59"/>
      <c r="H158" s="61"/>
      <c r="I158" s="107">
        <f>I75</f>
        <v>14500</v>
      </c>
      <c r="J158" s="107">
        <f t="shared" ref="J158:L158" si="19">J75</f>
        <v>14500</v>
      </c>
      <c r="K158" s="107">
        <f t="shared" si="19"/>
        <v>14500</v>
      </c>
      <c r="L158" s="107">
        <f t="shared" si="19"/>
        <v>43500</v>
      </c>
    </row>
    <row r="159" spans="2:15" x14ac:dyDescent="0.25">
      <c r="B159" s="59"/>
      <c r="D159" s="61"/>
      <c r="E159" s="61"/>
      <c r="F159" s="61"/>
      <c r="G159" s="59"/>
      <c r="H159" s="61"/>
    </row>
    <row r="160" spans="2:15" x14ac:dyDescent="0.25">
      <c r="B160" s="59"/>
      <c r="D160" s="61"/>
      <c r="E160" s="61"/>
      <c r="F160" s="61"/>
      <c r="G160" s="59"/>
      <c r="H160" s="61"/>
      <c r="I160" s="149"/>
      <c r="J160" s="107"/>
      <c r="K160" s="107"/>
      <c r="L160" s="107"/>
    </row>
    <row r="161" spans="2:11" x14ac:dyDescent="0.25">
      <c r="B161" s="59"/>
      <c r="D161" s="61"/>
      <c r="E161" s="61"/>
      <c r="F161" s="61"/>
      <c r="G161" s="59"/>
      <c r="H161" s="61"/>
      <c r="I161" s="128"/>
      <c r="J161" s="128"/>
      <c r="K161" s="128"/>
    </row>
    <row r="162" spans="2:11" x14ac:dyDescent="0.25">
      <c r="B162" s="59"/>
      <c r="D162" s="61"/>
      <c r="E162" s="61"/>
      <c r="F162" s="61"/>
      <c r="G162" s="59"/>
      <c r="H162" s="61"/>
      <c r="I162" s="107"/>
      <c r="J162" s="107"/>
      <c r="K162" s="107"/>
    </row>
    <row r="163" spans="2:11" x14ac:dyDescent="0.25">
      <c r="B163" s="59"/>
      <c r="D163" s="61"/>
      <c r="E163" s="61"/>
      <c r="F163" s="61"/>
      <c r="G163" s="59"/>
      <c r="H163" s="61"/>
    </row>
    <row r="164" spans="2:11" x14ac:dyDescent="0.25">
      <c r="B164" s="59"/>
      <c r="D164" s="61"/>
      <c r="E164" s="61"/>
      <c r="F164" s="61"/>
      <c r="G164" s="59"/>
      <c r="H164" s="61"/>
      <c r="J164" s="107"/>
      <c r="K164" s="107"/>
    </row>
    <row r="165" spans="2:11" x14ac:dyDescent="0.25">
      <c r="B165" s="59"/>
      <c r="D165" s="61"/>
      <c r="E165" s="61"/>
      <c r="F165" s="61"/>
      <c r="G165" s="59"/>
      <c r="H165" s="61"/>
    </row>
    <row r="166" spans="2:11" x14ac:dyDescent="0.25">
      <c r="B166" s="59"/>
      <c r="D166" s="61"/>
      <c r="E166" s="61"/>
      <c r="F166" s="61"/>
      <c r="G166" s="59"/>
      <c r="H166" s="61"/>
      <c r="I166" s="107"/>
      <c r="J166" s="107"/>
      <c r="K166" s="107"/>
    </row>
    <row r="167" spans="2:11" x14ac:dyDescent="0.25">
      <c r="B167" s="59"/>
      <c r="D167" s="61"/>
      <c r="E167" s="61"/>
      <c r="F167" s="61"/>
      <c r="G167" s="59"/>
      <c r="H167" s="61"/>
    </row>
    <row r="168" spans="2:11" x14ac:dyDescent="0.25">
      <c r="B168" s="59"/>
      <c r="D168" s="61"/>
      <c r="E168" s="61"/>
      <c r="F168" s="61"/>
      <c r="G168" s="59"/>
      <c r="H168" s="61"/>
    </row>
    <row r="169" spans="2:11" x14ac:dyDescent="0.25">
      <c r="B169" s="59"/>
      <c r="D169" s="61"/>
      <c r="E169" s="61"/>
      <c r="F169" s="61"/>
      <c r="G169" s="59"/>
      <c r="H169" s="61"/>
    </row>
    <row r="170" spans="2:11" x14ac:dyDescent="0.25">
      <c r="B170" s="59"/>
      <c r="D170" s="61"/>
      <c r="E170" s="61"/>
      <c r="F170" s="61"/>
      <c r="G170" s="59"/>
      <c r="H170" s="61"/>
    </row>
    <row r="171" spans="2:11" x14ac:dyDescent="0.25">
      <c r="B171" s="59"/>
      <c r="D171" s="61"/>
      <c r="E171" s="61"/>
      <c r="F171" s="61"/>
      <c r="G171" s="59"/>
      <c r="H171" s="61"/>
    </row>
    <row r="172" spans="2:11" x14ac:dyDescent="0.25">
      <c r="B172" s="59"/>
      <c r="D172" s="61"/>
      <c r="E172" s="61"/>
      <c r="F172" s="61"/>
      <c r="G172" s="59"/>
      <c r="H172" s="61"/>
    </row>
    <row r="173" spans="2:11" x14ac:dyDescent="0.25">
      <c r="B173" s="59"/>
      <c r="D173" s="61"/>
      <c r="E173" s="61"/>
      <c r="F173" s="61"/>
      <c r="G173" s="59"/>
      <c r="H173" s="61"/>
    </row>
    <row r="174" spans="2:11" x14ac:dyDescent="0.25">
      <c r="B174" s="59"/>
      <c r="D174" s="61"/>
      <c r="E174" s="61"/>
      <c r="F174" s="61"/>
      <c r="G174" s="59"/>
      <c r="H174" s="61"/>
    </row>
    <row r="175" spans="2:11" x14ac:dyDescent="0.25">
      <c r="B175" s="59"/>
      <c r="D175" s="61"/>
      <c r="E175" s="61"/>
      <c r="F175" s="61"/>
      <c r="G175" s="59"/>
      <c r="H175" s="61"/>
    </row>
    <row r="176" spans="2:11" x14ac:dyDescent="0.25">
      <c r="B176" s="59"/>
      <c r="D176" s="61"/>
      <c r="E176" s="61"/>
      <c r="F176" s="61"/>
      <c r="G176" s="59"/>
      <c r="H176" s="61"/>
    </row>
    <row r="177" spans="2:8" x14ac:dyDescent="0.25">
      <c r="B177" s="59"/>
      <c r="D177" s="61"/>
      <c r="E177" s="61"/>
      <c r="F177" s="61"/>
      <c r="G177" s="59"/>
      <c r="H177" s="61"/>
    </row>
    <row r="178" spans="2:8" x14ac:dyDescent="0.25">
      <c r="B178" s="59"/>
      <c r="D178" s="61"/>
      <c r="E178" s="61"/>
      <c r="F178" s="61"/>
      <c r="G178" s="59"/>
      <c r="H178" s="61"/>
    </row>
    <row r="179" spans="2:8" x14ac:dyDescent="0.25">
      <c r="B179" s="59"/>
      <c r="D179" s="61"/>
      <c r="E179" s="61"/>
      <c r="F179" s="61"/>
      <c r="G179" s="59"/>
      <c r="H179" s="61"/>
    </row>
    <row r="180" spans="2:8" x14ac:dyDescent="0.25">
      <c r="B180" s="59"/>
      <c r="D180" s="61"/>
      <c r="E180" s="61"/>
      <c r="F180" s="61"/>
      <c r="G180" s="59"/>
      <c r="H180" s="61"/>
    </row>
    <row r="181" spans="2:8" x14ac:dyDescent="0.25">
      <c r="B181" s="59"/>
      <c r="D181" s="61"/>
      <c r="E181" s="61"/>
      <c r="F181" s="61"/>
      <c r="G181" s="59"/>
      <c r="H181" s="61"/>
    </row>
    <row r="182" spans="2:8" x14ac:dyDescent="0.25">
      <c r="B182" s="59"/>
      <c r="D182" s="61"/>
      <c r="E182" s="61"/>
      <c r="F182" s="61"/>
      <c r="G182" s="59"/>
      <c r="H182" s="61"/>
    </row>
    <row r="183" spans="2:8" x14ac:dyDescent="0.25">
      <c r="B183" s="59"/>
      <c r="D183" s="61"/>
      <c r="E183" s="61"/>
      <c r="F183" s="61"/>
      <c r="G183" s="59"/>
      <c r="H183" s="61"/>
    </row>
    <row r="184" spans="2:8" x14ac:dyDescent="0.25">
      <c r="B184" s="59"/>
      <c r="D184" s="61"/>
      <c r="E184" s="61"/>
      <c r="F184" s="61"/>
      <c r="G184" s="59"/>
      <c r="H184" s="61"/>
    </row>
    <row r="185" spans="2:8" x14ac:dyDescent="0.25">
      <c r="B185" s="59"/>
      <c r="D185" s="61"/>
      <c r="E185" s="61"/>
      <c r="F185" s="61"/>
      <c r="G185" s="59"/>
      <c r="H185" s="61"/>
    </row>
    <row r="186" spans="2:8" x14ac:dyDescent="0.25">
      <c r="B186" s="59"/>
      <c r="D186" s="61"/>
      <c r="E186" s="61"/>
      <c r="F186" s="61"/>
      <c r="G186" s="59"/>
      <c r="H186" s="61"/>
    </row>
    <row r="187" spans="2:8" x14ac:dyDescent="0.25">
      <c r="B187" s="59"/>
      <c r="D187" s="61"/>
      <c r="E187" s="61"/>
      <c r="F187" s="61"/>
      <c r="G187" s="59"/>
      <c r="H187" s="61"/>
    </row>
  </sheetData>
  <autoFilter ref="B5:P147"/>
  <mergeCells count="180">
    <mergeCell ref="L1:M1"/>
    <mergeCell ref="M87:M89"/>
    <mergeCell ref="M114:M117"/>
    <mergeCell ref="B110:B111"/>
    <mergeCell ref="C110:C111"/>
    <mergeCell ref="D110:D111"/>
    <mergeCell ref="E110:E111"/>
    <mergeCell ref="G110:G111"/>
    <mergeCell ref="F110:F111"/>
    <mergeCell ref="F114:F116"/>
    <mergeCell ref="F96:F98"/>
    <mergeCell ref="M93:M95"/>
    <mergeCell ref="M96:M98"/>
    <mergeCell ref="M101:M109"/>
    <mergeCell ref="B112:C112"/>
    <mergeCell ref="B113:M113"/>
    <mergeCell ref="B114:B117"/>
    <mergeCell ref="C114:C117"/>
    <mergeCell ref="D114:D117"/>
    <mergeCell ref="E114:E117"/>
    <mergeCell ref="G114:G117"/>
    <mergeCell ref="M76:M80"/>
    <mergeCell ref="B73:B74"/>
    <mergeCell ref="C73:C74"/>
    <mergeCell ref="B148:C148"/>
    <mergeCell ref="B149:C149"/>
    <mergeCell ref="M120:M131"/>
    <mergeCell ref="B131:B135"/>
    <mergeCell ref="C131:C135"/>
    <mergeCell ref="D131:D135"/>
    <mergeCell ref="B146:C146"/>
    <mergeCell ref="B118:C118"/>
    <mergeCell ref="B119:I119"/>
    <mergeCell ref="B120:B127"/>
    <mergeCell ref="C120:C127"/>
    <mergeCell ref="D120:D127"/>
    <mergeCell ref="E120:E127"/>
    <mergeCell ref="F120:F127"/>
    <mergeCell ref="G120:G124"/>
    <mergeCell ref="B136:B138"/>
    <mergeCell ref="C136:C138"/>
    <mergeCell ref="D136:D138"/>
    <mergeCell ref="E136:E138"/>
    <mergeCell ref="F136:F138"/>
    <mergeCell ref="B129:B130"/>
    <mergeCell ref="C129:C130"/>
    <mergeCell ref="D129:D130"/>
    <mergeCell ref="E131:E135"/>
    <mergeCell ref="D73:D74"/>
    <mergeCell ref="E73:E74"/>
    <mergeCell ref="F73:F74"/>
    <mergeCell ref="G73:G74"/>
    <mergeCell ref="C83:C84"/>
    <mergeCell ref="C85:C86"/>
    <mergeCell ref="D81:D86"/>
    <mergeCell ref="E83:E84"/>
    <mergeCell ref="F83:F84"/>
    <mergeCell ref="B96:B98"/>
    <mergeCell ref="D96:D98"/>
    <mergeCell ref="E96:E98"/>
    <mergeCell ref="B76:B80"/>
    <mergeCell ref="M81:M86"/>
    <mergeCell ref="B81:B86"/>
    <mergeCell ref="C76:C80"/>
    <mergeCell ref="D76:D80"/>
    <mergeCell ref="E76:E80"/>
    <mergeCell ref="F76:F80"/>
    <mergeCell ref="G76:G80"/>
    <mergeCell ref="G83:G84"/>
    <mergeCell ref="E85:E86"/>
    <mergeCell ref="F85:F86"/>
    <mergeCell ref="G85:G86"/>
    <mergeCell ref="G81:G82"/>
    <mergeCell ref="F81:F82"/>
    <mergeCell ref="E81:E82"/>
    <mergeCell ref="C81:C82"/>
    <mergeCell ref="B89:B90"/>
    <mergeCell ref="D89:D90"/>
    <mergeCell ref="E89:E90"/>
    <mergeCell ref="F89:F90"/>
    <mergeCell ref="G89:G90"/>
    <mergeCell ref="B147:C147"/>
    <mergeCell ref="F131:F135"/>
    <mergeCell ref="G131:G135"/>
    <mergeCell ref="G105:G109"/>
    <mergeCell ref="B101:B104"/>
    <mergeCell ref="C101:C104"/>
    <mergeCell ref="B105:B109"/>
    <mergeCell ref="C105:C109"/>
    <mergeCell ref="B99:C99"/>
    <mergeCell ref="D101:D109"/>
    <mergeCell ref="E101:E109"/>
    <mergeCell ref="B140:B141"/>
    <mergeCell ref="C140:C141"/>
    <mergeCell ref="D140:D141"/>
    <mergeCell ref="E140:E141"/>
    <mergeCell ref="F140:F141"/>
    <mergeCell ref="G140:G141"/>
    <mergeCell ref="M36:M64"/>
    <mergeCell ref="B29:B30"/>
    <mergeCell ref="C29:C30"/>
    <mergeCell ref="D29:D30"/>
    <mergeCell ref="E29:E30"/>
    <mergeCell ref="F29:F30"/>
    <mergeCell ref="G29:G30"/>
    <mergeCell ref="G51:G55"/>
    <mergeCell ref="B56:B72"/>
    <mergeCell ref="C56:C72"/>
    <mergeCell ref="D56:D72"/>
    <mergeCell ref="F36:F40"/>
    <mergeCell ref="F44:F46"/>
    <mergeCell ref="F51:F55"/>
    <mergeCell ref="G44:G46"/>
    <mergeCell ref="M67:M72"/>
    <mergeCell ref="M29:M30"/>
    <mergeCell ref="B34:C34"/>
    <mergeCell ref="B35:M35"/>
    <mergeCell ref="F41:F43"/>
    <mergeCell ref="G41:G43"/>
    <mergeCell ref="E56:E72"/>
    <mergeCell ref="F56:F72"/>
    <mergeCell ref="G56:G64"/>
    <mergeCell ref="G27:G28"/>
    <mergeCell ref="L2:M2"/>
    <mergeCell ref="B3:M3"/>
    <mergeCell ref="B4:B5"/>
    <mergeCell ref="C4:C5"/>
    <mergeCell ref="D4:D5"/>
    <mergeCell ref="E4:H4"/>
    <mergeCell ref="I4:L4"/>
    <mergeCell ref="M4:M5"/>
    <mergeCell ref="B6:M6"/>
    <mergeCell ref="G36:G40"/>
    <mergeCell ref="B93:B95"/>
    <mergeCell ref="D93:D95"/>
    <mergeCell ref="E93:E95"/>
    <mergeCell ref="F93:F95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B17:B28"/>
    <mergeCell ref="C17:C28"/>
    <mergeCell ref="D17:D26"/>
    <mergeCell ref="E17:E26"/>
    <mergeCell ref="F17:F26"/>
    <mergeCell ref="G17:G23"/>
    <mergeCell ref="D27:D28"/>
    <mergeCell ref="E27:E28"/>
    <mergeCell ref="F27:F28"/>
    <mergeCell ref="B87:B88"/>
    <mergeCell ref="D87:D88"/>
    <mergeCell ref="E87:E88"/>
    <mergeCell ref="F87:F88"/>
    <mergeCell ref="G87:G88"/>
    <mergeCell ref="F48:F50"/>
    <mergeCell ref="G48:G50"/>
    <mergeCell ref="G136:G137"/>
    <mergeCell ref="C142:C145"/>
    <mergeCell ref="B142:B145"/>
    <mergeCell ref="D142:D145"/>
    <mergeCell ref="E142:E145"/>
    <mergeCell ref="F142:F145"/>
    <mergeCell ref="G142:G145"/>
    <mergeCell ref="G101:G103"/>
    <mergeCell ref="E129:E130"/>
    <mergeCell ref="F129:F130"/>
    <mergeCell ref="G129:G130"/>
    <mergeCell ref="F101:F109"/>
    <mergeCell ref="G67:G72"/>
    <mergeCell ref="B36:B55"/>
    <mergeCell ref="C36:C55"/>
    <mergeCell ref="D36:D55"/>
    <mergeCell ref="E36:E55"/>
  </mergeCells>
  <printOptions gridLines="1"/>
  <pageMargins left="0.78740157480314965" right="0.39370078740157483" top="0.74803149606299213" bottom="0.19685039370078741" header="0.39370078740157483" footer="0.19685039370078741"/>
  <pageSetup paperSize="9" scale="61" fitToHeight="4" orientation="landscape" r:id="rId1"/>
  <headerFooter differentFirst="1">
    <oddHeader>&amp;C&amp;P</oddHeader>
  </headerFooter>
  <rowBreaks count="3" manualBreakCount="3">
    <brk id="34" min="1" max="12" man="1"/>
    <brk id="86" min="1" max="12" man="1"/>
    <brk id="112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2 к ПП 1</vt:lpstr>
      <vt:lpstr>'пр 2 к ПП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2023-06-29T08:22:29Z</cp:lastPrinted>
  <dcterms:created xsi:type="dcterms:W3CDTF">2016-10-20T04:37:12Z</dcterms:created>
  <dcterms:modified xsi:type="dcterms:W3CDTF">2023-06-29T08:22:41Z</dcterms:modified>
</cp:coreProperties>
</file>