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оховикова\Desktop\для Натальи\МУНИЦИПАЛЬНЫЕ ПРОГРАММЫ\ОТЧЕТЫ\от исполнителей\2018  04  16  +  ТУ\проверка 2016  04  16\"/>
    </mc:Choice>
  </mc:AlternateContent>
  <bookViews>
    <workbookView xWindow="0" yWindow="0" windowWidth="25440" windowHeight="11625" tabRatio="752" activeTab="5"/>
  </bookViews>
  <sheets>
    <sheet name="пр 1" sheetId="10" r:id="rId1"/>
    <sheet name="2" sheetId="11" r:id="rId2"/>
    <sheet name="3" sheetId="12" r:id="rId3"/>
    <sheet name="4 бюджетные ассигнования" sheetId="15" r:id="rId4"/>
    <sheet name="5 целевые показатели" sheetId="16" r:id="rId5"/>
    <sheet name="6 показатели результативности" sheetId="17" r:id="rId6"/>
    <sheet name="7 свод" sheetId="18" r:id="rId7"/>
  </sheets>
  <externalReferences>
    <externalReference r:id="rId8"/>
  </externalReferences>
  <definedNames>
    <definedName name="_xlnm.Print_Titles" localSheetId="1">'2'!$12:$16</definedName>
    <definedName name="_xlnm.Print_Titles" localSheetId="2">'3'!$8:$11</definedName>
    <definedName name="_xlnm.Print_Titles" localSheetId="0">'пр 1'!$9:$12</definedName>
    <definedName name="_xlnm.Print_Area" localSheetId="1">'2'!$A$1:$S$37</definedName>
    <definedName name="_xlnm.Print_Area" localSheetId="2">'3'!$A$1:$M$50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7" l="1"/>
  <c r="H9" i="17"/>
  <c r="F19" i="17"/>
  <c r="F12" i="17"/>
  <c r="F13" i="17"/>
  <c r="F14" i="17"/>
  <c r="F12" i="16" l="1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5" i="15"/>
  <c r="C14" i="15"/>
  <c r="C12" i="15"/>
  <c r="O24" i="11" l="1"/>
  <c r="C12" i="12"/>
  <c r="J16" i="10" l="1"/>
  <c r="E12" i="15" l="1"/>
  <c r="E15" i="15" l="1"/>
  <c r="G18" i="17" l="1"/>
  <c r="J45" i="10" l="1"/>
  <c r="D29" i="17"/>
  <c r="F21" i="17"/>
  <c r="C11" i="15"/>
  <c r="F11" i="16"/>
  <c r="B11" i="16"/>
  <c r="A9" i="16"/>
  <c r="B12" i="16" l="1"/>
  <c r="B10" i="16"/>
  <c r="D18" i="15"/>
  <c r="B18" i="15"/>
  <c r="H20" i="17" s="1"/>
  <c r="E32" i="15"/>
  <c r="E30" i="15"/>
  <c r="E31" i="15"/>
  <c r="C18" i="15" l="1"/>
  <c r="E18" i="15" s="1"/>
  <c r="E11" i="15"/>
  <c r="I43" i="12"/>
  <c r="N26" i="11"/>
  <c r="M26" i="11"/>
  <c r="B8" i="18" l="1"/>
  <c r="C8" i="18" s="1"/>
  <c r="D8" i="18" s="1"/>
  <c r="E8" i="18" s="1"/>
  <c r="F30" i="17"/>
  <c r="F29" i="17"/>
  <c r="F28" i="17"/>
  <c r="F27" i="17"/>
  <c r="F26" i="17"/>
  <c r="F25" i="17"/>
  <c r="F24" i="17"/>
  <c r="F23" i="17"/>
  <c r="F22" i="17"/>
  <c r="F17" i="17"/>
  <c r="F16" i="17"/>
  <c r="F11" i="17"/>
  <c r="G10" i="17" s="1"/>
  <c r="B8" i="17"/>
  <c r="C8" i="17" s="1"/>
  <c r="D8" i="17" s="1"/>
  <c r="E8" i="17" s="1"/>
  <c r="F8" i="17" s="1"/>
  <c r="G8" i="17" s="1"/>
  <c r="H8" i="17" s="1"/>
  <c r="F13" i="16"/>
  <c r="F10" i="16"/>
  <c r="F9" i="16"/>
  <c r="B7" i="16"/>
  <c r="C7" i="16" s="1"/>
  <c r="D7" i="16" s="1"/>
  <c r="E7" i="16" s="1"/>
  <c r="F7" i="16" s="1"/>
  <c r="G7" i="16" s="1"/>
  <c r="B10" i="15"/>
  <c r="H10" i="17" s="1"/>
  <c r="E29" i="15"/>
  <c r="E28" i="15"/>
  <c r="E27" i="15"/>
  <c r="E26" i="15"/>
  <c r="E25" i="15"/>
  <c r="E24" i="15"/>
  <c r="E23" i="15"/>
  <c r="E22" i="15"/>
  <c r="E21" i="15"/>
  <c r="E20" i="15"/>
  <c r="E19" i="15"/>
  <c r="D16" i="15"/>
  <c r="C16" i="15"/>
  <c r="B16" i="15"/>
  <c r="H18" i="17" s="1"/>
  <c r="E14" i="15"/>
  <c r="D13" i="15"/>
  <c r="C13" i="15"/>
  <c r="B13" i="15"/>
  <c r="H15" i="17" s="1"/>
  <c r="D10" i="15"/>
  <c r="C10" i="15"/>
  <c r="G8" i="16" l="1"/>
  <c r="C9" i="18" s="1"/>
  <c r="G15" i="17"/>
  <c r="G20" i="17"/>
  <c r="B9" i="15"/>
  <c r="D9" i="15"/>
  <c r="C9" i="15"/>
  <c r="E13" i="15"/>
  <c r="E10" i="15"/>
  <c r="E9" i="15" l="1"/>
  <c r="B9" i="18" s="1"/>
  <c r="C10" i="18"/>
  <c r="D9" i="18"/>
  <c r="D10" i="18" s="1"/>
  <c r="E9" i="18" l="1"/>
  <c r="E10" i="18" s="1"/>
  <c r="B10" i="18"/>
  <c r="J20" i="11" l="1"/>
  <c r="K20" i="11"/>
  <c r="L20" i="11"/>
  <c r="M20" i="11"/>
  <c r="N20" i="11"/>
  <c r="O20" i="11"/>
  <c r="P20" i="11"/>
  <c r="I20" i="11"/>
  <c r="L43" i="12"/>
  <c r="K43" i="12"/>
  <c r="K15" i="12" s="1"/>
  <c r="J43" i="12"/>
  <c r="J15" i="12" s="1"/>
  <c r="I15" i="12"/>
  <c r="H43" i="12"/>
  <c r="G43" i="12"/>
  <c r="G15" i="12" s="1"/>
  <c r="F43" i="12"/>
  <c r="E43" i="12"/>
  <c r="E15" i="12" s="1"/>
  <c r="G44" i="12"/>
  <c r="H44" i="12"/>
  <c r="I44" i="12"/>
  <c r="I40" i="12" s="1"/>
  <c r="J44" i="12"/>
  <c r="K44" i="12"/>
  <c r="L44" i="12"/>
  <c r="F44" i="12"/>
  <c r="F40" i="12" s="1"/>
  <c r="E44" i="12"/>
  <c r="E40" i="12" s="1"/>
  <c r="J31" i="11"/>
  <c r="K31" i="11"/>
  <c r="L31" i="11"/>
  <c r="M31" i="11"/>
  <c r="N31" i="11"/>
  <c r="O31" i="11"/>
  <c r="P31" i="11"/>
  <c r="I31" i="11"/>
  <c r="F37" i="12"/>
  <c r="F33" i="12" s="1"/>
  <c r="G37" i="12"/>
  <c r="G33" i="12" s="1"/>
  <c r="H37" i="12"/>
  <c r="H33" i="12" s="1"/>
  <c r="I37" i="12"/>
  <c r="I33" i="12" s="1"/>
  <c r="J37" i="12"/>
  <c r="J33" i="12" s="1"/>
  <c r="K37" i="12"/>
  <c r="K33" i="12" s="1"/>
  <c r="L37" i="12"/>
  <c r="L33" i="12" s="1"/>
  <c r="E37" i="12"/>
  <c r="E33" i="12" s="1"/>
  <c r="E17" i="12"/>
  <c r="F17" i="12"/>
  <c r="G17" i="12"/>
  <c r="H17" i="12"/>
  <c r="I17" i="12"/>
  <c r="J17" i="12"/>
  <c r="K17" i="12"/>
  <c r="L17" i="12"/>
  <c r="E18" i="12"/>
  <c r="F18" i="12"/>
  <c r="G18" i="12"/>
  <c r="H18" i="12"/>
  <c r="I18" i="12"/>
  <c r="J18" i="12"/>
  <c r="K18" i="12"/>
  <c r="L18" i="12"/>
  <c r="F14" i="12"/>
  <c r="G14" i="12"/>
  <c r="H14" i="12"/>
  <c r="I14" i="12"/>
  <c r="J14" i="12"/>
  <c r="K14" i="12"/>
  <c r="L14" i="12"/>
  <c r="E14" i="12"/>
  <c r="L26" i="11"/>
  <c r="K26" i="11"/>
  <c r="K19" i="11" s="1"/>
  <c r="J40" i="12" l="1"/>
  <c r="G40" i="12"/>
  <c r="H40" i="12"/>
  <c r="L40" i="12"/>
  <c r="L15" i="12"/>
  <c r="K40" i="12"/>
  <c r="H15" i="12"/>
  <c r="F15" i="12"/>
  <c r="J19" i="11" l="1"/>
  <c r="J17" i="11" s="1"/>
  <c r="L19" i="11"/>
  <c r="M19" i="11"/>
  <c r="N19" i="11"/>
  <c r="O19" i="11"/>
  <c r="P19" i="11"/>
  <c r="I19" i="11"/>
  <c r="I17" i="11" s="1"/>
  <c r="J28" i="11"/>
  <c r="K28" i="11"/>
  <c r="L28" i="11"/>
  <c r="M28" i="11"/>
  <c r="N28" i="11"/>
  <c r="O28" i="11"/>
  <c r="P28" i="11"/>
  <c r="I28" i="11"/>
  <c r="J24" i="11"/>
  <c r="F30" i="12" s="1"/>
  <c r="F26" i="12" s="1"/>
  <c r="K24" i="11"/>
  <c r="G30" i="12" s="1"/>
  <c r="G26" i="12" s="1"/>
  <c r="L24" i="11"/>
  <c r="H30" i="12" s="1"/>
  <c r="H26" i="12" s="1"/>
  <c r="M24" i="11"/>
  <c r="I30" i="12" s="1"/>
  <c r="I26" i="12" s="1"/>
  <c r="N24" i="11"/>
  <c r="J30" i="12" s="1"/>
  <c r="J26" i="12" s="1"/>
  <c r="K30" i="12"/>
  <c r="K26" i="12" s="1"/>
  <c r="P24" i="11"/>
  <c r="L30" i="12" s="1"/>
  <c r="L26" i="12" s="1"/>
  <c r="I24" i="11"/>
  <c r="E30" i="12" s="1"/>
  <c r="E26" i="12" s="1"/>
  <c r="P17" i="11" l="1"/>
  <c r="O17" i="11"/>
  <c r="N17" i="11"/>
  <c r="M17" i="11"/>
  <c r="L17" i="11"/>
  <c r="K17" i="11"/>
  <c r="J21" i="11" l="1"/>
  <c r="K21" i="11"/>
  <c r="G23" i="12" s="1"/>
  <c r="L21" i="11"/>
  <c r="M21" i="11"/>
  <c r="I23" i="12" s="1"/>
  <c r="I16" i="12" s="1"/>
  <c r="I12" i="12" s="1"/>
  <c r="N21" i="11"/>
  <c r="J23" i="12" s="1"/>
  <c r="J16" i="12" s="1"/>
  <c r="O21" i="11"/>
  <c r="K23" i="12" s="1"/>
  <c r="P21" i="11"/>
  <c r="L23" i="12" s="1"/>
  <c r="I21" i="11"/>
  <c r="L19" i="12" l="1"/>
  <c r="L16" i="12"/>
  <c r="L12" i="12" s="1"/>
  <c r="J12" i="12"/>
  <c r="J19" i="12"/>
  <c r="H19" i="12"/>
  <c r="H16" i="12"/>
  <c r="H12" i="12" s="1"/>
  <c r="F16" i="12"/>
  <c r="F12" i="12" s="1"/>
  <c r="F19" i="12"/>
  <c r="E19" i="12"/>
  <c r="E16" i="12"/>
  <c r="E12" i="12" s="1"/>
  <c r="K16" i="12"/>
  <c r="K12" i="12" s="1"/>
  <c r="K19" i="12"/>
  <c r="I19" i="12"/>
  <c r="G16" i="12"/>
  <c r="G12" i="12" s="1"/>
  <c r="G19" i="12"/>
</calcChain>
</file>

<file path=xl/sharedStrings.xml><?xml version="1.0" encoding="utf-8"?>
<sst xmlns="http://schemas.openxmlformats.org/spreadsheetml/2006/main" count="493" uniqueCount="201">
  <si>
    <t>ИНФОРМАЦИЯ</t>
  </si>
  <si>
    <t>Подпрограмма 1</t>
  </si>
  <si>
    <t>№ п/п</t>
  </si>
  <si>
    <t>(тыс. рублей)</t>
  </si>
  <si>
    <t>в том числе:</t>
  </si>
  <si>
    <t>внебюджетные источники</t>
  </si>
  <si>
    <t>Код бюджетной классификации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</si>
  <si>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</si>
  <si>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</si>
  <si>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</si>
  <si>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</si>
  <si>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</si>
  <si>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</si>
  <si>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</si>
  <si>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</si>
  <si>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</si>
  <si>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</si>
  <si>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</t>
  </si>
  <si>
    <t>Муниципальная программа Туруханского района</t>
  </si>
  <si>
    <t>районный бюджет</t>
  </si>
  <si>
    <r>
      <t>федеральный бюджет</t>
    </r>
    <r>
      <rPr>
        <vertAlign val="superscript"/>
        <sz val="12"/>
        <rFont val="Times New Roman"/>
        <family val="2"/>
        <charset val="204"/>
      </rPr>
      <t>1</t>
    </r>
  </si>
  <si>
    <r>
      <t>бюджеты муниципальных образований Туруханского района</t>
    </r>
    <r>
      <rPr>
        <vertAlign val="superscript"/>
        <sz val="12"/>
        <rFont val="Times New Roman"/>
        <family val="2"/>
        <charset val="204"/>
      </rPr>
      <t>2</t>
    </r>
  </si>
  <si>
    <r>
      <t>краевой бюджет</t>
    </r>
    <r>
      <rPr>
        <vertAlign val="superscript"/>
        <sz val="12"/>
        <rFont val="Times New Roman"/>
        <family val="2"/>
        <charset val="204"/>
      </rPr>
      <t>1</t>
    </r>
  </si>
  <si>
    <t>Цель, целевые показатели, задачи, показатели результативности</t>
  </si>
  <si>
    <t>Ед. измерения</t>
  </si>
  <si>
    <t>Весовой критерий</t>
  </si>
  <si>
    <t>Плановый период</t>
  </si>
  <si>
    <t>январь - июнь</t>
  </si>
  <si>
    <t>значение на конец года</t>
  </si>
  <si>
    <t>факт</t>
  </si>
  <si>
    <t>Примечание (причины невыполнения показателей по муниципальной программе Туруханского района, выбор действий по преодолению)</t>
  </si>
  <si>
    <t>Расходы по годам</t>
  </si>
  <si>
    <t>Примечание</t>
  </si>
  <si>
    <t>плановый период</t>
  </si>
  <si>
    <t>Статус</t>
  </si>
  <si>
    <t>Источники финансирования</t>
  </si>
  <si>
    <r>
      <rPr>
        <vertAlign val="superscript"/>
        <sz val="11"/>
        <rFont val="Times New Roman"/>
        <family val="2"/>
        <charset val="204"/>
      </rPr>
      <t>1</t>
    </r>
    <r>
      <rPr>
        <sz val="11"/>
        <rFont val="Times New Roman"/>
        <family val="2"/>
        <charset val="204"/>
      </rPr>
      <t>Учитываются средства федерального, краевого бюджета, поступающие в виде межбюджетных трансфертов в районный бюджет.</t>
    </r>
  </si>
  <si>
    <r>
      <rPr>
        <vertAlign val="superscript"/>
        <sz val="11"/>
        <rFont val="Times New Roman"/>
        <family val="2"/>
        <charset val="204"/>
      </rPr>
      <t>2</t>
    </r>
    <r>
      <rPr>
        <sz val="11"/>
        <rFont val="Times New Roman"/>
        <family val="2"/>
        <charset val="204"/>
      </rPr>
      <t>Учитываются средства бюджетов муниципальных образований Туруханского района в части софинансирования по муниципальной программе Туруханского района.</t>
    </r>
  </si>
  <si>
    <t>об использовании бюджетных ассигнований районного бюджета и иных средств на реализацию</t>
  </si>
  <si>
    <t>с указанием плановых и фактических значений</t>
  </si>
  <si>
    <t>об использовании бюджетных ассигнований районного бюджета и иных средств на реализацию подпрограмм и отдельных мероприятий</t>
  </si>
  <si>
    <t xml:space="preserve">с указанием плановых и фактических значений (с расшифровкой по главным распорядителям средств районного бюджета,  подпрограммам, </t>
  </si>
  <si>
    <t>отдельным мероприятиям муниципальной программы Туруханского района, а также по годам реализации муниципальной программы Туруханского района)</t>
  </si>
  <si>
    <t>о целевых показателях муниципальной программы Туруханского района</t>
  </si>
  <si>
    <t>(наименование программы)</t>
  </si>
  <si>
    <t>Цель: совершенствование системы благоустройства населенный пунктов, расположенных на межселенной территории Туруханского района</t>
  </si>
  <si>
    <t>Целевые показатели: доля исполненных мероприятий по обеспечению благоустройства сельских населенных пунктов, к общему количеству населенных пунктов, расположенных на межселенной территории Туруханского района</t>
  </si>
  <si>
    <t>%</t>
  </si>
  <si>
    <t>Задача 1: повышение уровня и качества жизни сельского населения путем создания комфортных условий жизнедеятельности в 12 населенных пунктах, расположенных на межселенной территории Туруханского района</t>
  </si>
  <si>
    <t>Снижение потребления электроэнергии для нужд уличного освещения, в связи с установкой энергосберегающих ламп и приборов учета</t>
  </si>
  <si>
    <t>Увеличение количества элементов озеленения</t>
  </si>
  <si>
    <t>Организация и содержание мест захоронения</t>
  </si>
  <si>
    <t>Отсутствие жалоб от населения связанных с благоустройством населенных пунктов</t>
  </si>
  <si>
    <t xml:space="preserve">Цель: создание временной занятости, имеющей социально-значимую направленность, организуемую в качестве дополнительной социальной поддержки безработных граждан, в том числе граждан, испытывающих трудности в поиске работы. Формирование условий для трудоустройства в компании сферы недропользования и их подрядные организации граждан из числа жителей Туруханского района.               </t>
  </si>
  <si>
    <t>Целевые показатели: Количество трудоустроенных граждан на временные общественные работы</t>
  </si>
  <si>
    <t xml:space="preserve">Целевые показатели: Количество обученных и трудоустроенных граждан </t>
  </si>
  <si>
    <t>Задача 2: Осуществление мероприятий, направленных на содействие занятости безработных граждан, предоставление им возможности получать гарантированный заработок, сохранить мотивацию к труду;</t>
  </si>
  <si>
    <t>Организация общественных работ временной занятости граждан, испытывающих трудности в поиске работы</t>
  </si>
  <si>
    <t>Возмещение затрат, связанных с организацией и проведением  обучения жителей Туруханского района с последующим трудоустройством в компании сферы недропользования и их подрядные организации</t>
  </si>
  <si>
    <t>Цель : улучшение жилищно-бытовых условий населения проживающего на территории Туруханского района</t>
  </si>
  <si>
    <t>Целевые показатели:  Обеспечение населения Туруханского района печным отоплением</t>
  </si>
  <si>
    <t>Задача 3: Повышение уровня пожарной безопасности, в жилом секторе населения проживающего на территории Туруханского района</t>
  </si>
  <si>
    <t>Подпрограмма 3 «Обеспечение населения Туруханского района печным отоплением»</t>
  </si>
  <si>
    <t>Подпрограмма 2  «Оказание содействия занятости населения»</t>
  </si>
  <si>
    <t xml:space="preserve">Подпрограмма 1 «Благоустройство сельских населенных пунктов» </t>
  </si>
  <si>
    <t>Обеспечение населения  Туруханского района печным отоплением</t>
  </si>
  <si>
    <t>Цель : организация деятельности управления, направленной на обеспечение комфортной среды проживания на территории населенных пунктов, расположенных на межселенной территории Туруханского района; Создание условий для сохранения традиционного образа жизни коренных малочисленных народов проживающих на территории Туруханского района</t>
  </si>
  <si>
    <t>Целевые показатели: Удовлетворенность получателей мер государственной поддержке (лица из числа коренных малочисленных народов, проживающих в местах традиционного проживания) качеством предоствления государственных услуг</t>
  </si>
  <si>
    <t>Задача 4: Создание условий для эффективного, ответственного и прозрачного управления финансовыми ресурсами в рамках выполнения установленных функций и полномочий. Своевременность и адресность предоставления мер государственной поддержки</t>
  </si>
  <si>
    <t>Подпрограмма 4 «Обеспечение условий реализации программы и прочие мероприятия»</t>
  </si>
  <si>
    <t>Предоставление единовременной компенсационной выплаты для подготовке к промысловому сезону охотникам (рыбакам) сезонным из числа коренных малочисленных народов Севера с учетом почтовых расходов или расходов кредитных организаций</t>
  </si>
  <si>
    <t>Предоставление материальной помощи лицам из числа  коренных малочисленных народов Севера, в целях уплаты налога на доходы физических лиц за предоставленные товарно-материальные ценности</t>
  </si>
  <si>
    <t>Предоставление лекарственных и медицинских средств для оказания первичной медицинской помощи охотникам (рыбакам) промысловым из числа коренных малочисленных народов Севера</t>
  </si>
  <si>
    <t>Предоставление ежемесячных социальных выплат охотникам (рыбакам) промысловым из числа  коренных малочисленных народов Севера с учетом почтовых расходов или расходов кредитных организаций</t>
  </si>
  <si>
    <t>Предоставление денежной компенсации оленеводам в части расходов на содержание домашнего северного оленя с учетом почтовых расходов или расходов кредитных организаций</t>
  </si>
  <si>
    <t>Предоставление товарно-материальных ценностей лицам из числа коренных малочисленных народов Севера</t>
  </si>
  <si>
    <t>Обеспечение детей их числа коренных малочисленных народов Севера, обучающихся в общеобразовательных школах-интернатах, обучающихся в общеобразовательных школах и проживающих в интернатах при общеобразовательных школах, проездом от населенного пункта, в котором родители (законные представители) имеют постоянное место жительства, до места нахождения родителей (законных представителей) вне населенного пункта (в тундрах, в лесу, на промысловых точках) и обратно один раз в год авиационным видом транспорта</t>
  </si>
  <si>
    <t>Предоставление комплектов для новорожденных лицам из числа коренных малочисленных Севера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</si>
  <si>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человек</t>
  </si>
  <si>
    <t>количество</t>
  </si>
  <si>
    <t>расчетный показатель</t>
  </si>
  <si>
    <t>кол-во</t>
  </si>
  <si>
    <t xml:space="preserve">отчетность исполнителя программных мероприятий </t>
  </si>
  <si>
    <t>балл</t>
  </si>
  <si>
    <t>чел.</t>
  </si>
  <si>
    <t>отчетность исполнителя программных мероприятий</t>
  </si>
  <si>
    <t>Год, предшествующий отчетному году 2016</t>
  </si>
  <si>
    <t>Отчетный год реализации муниципальной программы Туруханского района 2017</t>
  </si>
  <si>
    <t>не менее 143</t>
  </si>
  <si>
    <t>не менее 90</t>
  </si>
  <si>
    <t>не менее 4</t>
  </si>
  <si>
    <t>не менее                 4</t>
  </si>
  <si>
    <t>-</t>
  </si>
  <si>
    <t>Балл</t>
  </si>
  <si>
    <t>Повышение эффективности бюджетных расходов, направленных на повышение качества финансового управления, а также внедрения современных методик и технологий планирования и контроля исполнения районного бюджета</t>
  </si>
  <si>
    <t>семей</t>
  </si>
  <si>
    <t>голова оленя</t>
  </si>
  <si>
    <t>комплект</t>
  </si>
  <si>
    <t>Администрация Туруханского района</t>
  </si>
  <si>
    <t>Территориальное управление администрации Туруханского района</t>
  </si>
  <si>
    <t>Обеспечение комфортной среды проживания на территории населенных пунктов Туруханского района</t>
  </si>
  <si>
    <t>Благоустройство сельских населенных пунктов</t>
  </si>
  <si>
    <t>Оказание содействия занятости населения</t>
  </si>
  <si>
    <t>Подпрограмма 2</t>
  </si>
  <si>
    <t>Обеспечение населения Туруханского района печным отоплением</t>
  </si>
  <si>
    <t>Подпрограмма 3</t>
  </si>
  <si>
    <t>Подпрограмма 4</t>
  </si>
  <si>
    <t>Обеспечение условий реализации программы и прочие мероприятия</t>
  </si>
  <si>
    <t>1110000000</t>
  </si>
  <si>
    <t>0503</t>
  </si>
  <si>
    <t>11200000000</t>
  </si>
  <si>
    <t>0113,1403</t>
  </si>
  <si>
    <t>0113</t>
  </si>
  <si>
    <t>11300000000</t>
  </si>
  <si>
    <t>11400000000</t>
  </si>
  <si>
    <t>0104</t>
  </si>
  <si>
    <t>1006</t>
  </si>
  <si>
    <t>«Обеспечение комфортной среды проживания на территории населенных пунктов
Туруханского района»
__________________________________________________</t>
  </si>
  <si>
    <t>Оценка эффективности реализации Программы по критерию 
"Полнота и эффективность использования бюджетных ассигнований на реализацию Программы"</t>
  </si>
  <si>
    <t>Наименование подпрограммы / мероприятия</t>
  </si>
  <si>
    <t>Объем бюджетных ассигнований, тыс. руб.</t>
  </si>
  <si>
    <t>фактически направленных на реализацию программы</t>
  </si>
  <si>
    <t>неиспользованных по объективным причинам *</t>
  </si>
  <si>
    <t>плановый (сводная бюджетная роспись на отчетную дату)</t>
  </si>
  <si>
    <t>5= (2+3)/4</t>
  </si>
  <si>
    <t>ВСЕГО по Программе</t>
  </si>
  <si>
    <t>Оценка эффективности реализации Программы по критериям 
"Степень достижения целевых показателей Программы"</t>
  </si>
  <si>
    <t>Наименование Программы / 
подпрограммы / 
целевого показателя</t>
  </si>
  <si>
    <t>Ед. изм.</t>
  </si>
  <si>
    <t xml:space="preserve">Значение целевого показателя </t>
  </si>
  <si>
    <t>Исполнение целевого показателя</t>
  </si>
  <si>
    <t xml:space="preserve">Степень достижения целевых показателей Программы </t>
  </si>
  <si>
    <t>Оценка эффективности реализации Программы по критериям 
"Степень достижения показателей результативности подпрограмм и (или) отдельных мероприятий Программы"</t>
  </si>
  <si>
    <t>Значение показателя результативности</t>
  </si>
  <si>
    <t>Исполнение показателя результативности</t>
  </si>
  <si>
    <t>Степень достижения показателей результативности подпрограмм (отдельных мероприятий) Программы
 / средний уровень достижения показателей результативности</t>
  </si>
  <si>
    <t>Объем бюджетных ассигнований, фактически направленных на реализацию подпрограмм (отдельных мероприятий) Программы</t>
  </si>
  <si>
    <t>Итоговая оценка эффективности реализации Программы в отчетном году</t>
  </si>
  <si>
    <t>Показатель</t>
  </si>
  <si>
    <t>Критерий</t>
  </si>
  <si>
    <t>Итоговая оценка эффективности Программы</t>
  </si>
  <si>
    <t>Полнота и эффективность использования бюджетных ассигнований на реализацию Программы</t>
  </si>
  <si>
    <t>Степень достижения целевых показателей Программы</t>
  </si>
  <si>
    <t>Степень достижения показателей результативности подпрограмм и (или) отдельных мероприятий Программы</t>
  </si>
  <si>
    <t>Оценка критерия</t>
  </si>
  <si>
    <t>Эффективность</t>
  </si>
  <si>
    <t>2016 год (предшествующий отчетному году реализации программы)</t>
  </si>
  <si>
    <t>2017 (отчетный год реализации муниципальной программы Туруханского района)</t>
  </si>
  <si>
    <t>2016 год (предшествующий отчетному году)</t>
  </si>
  <si>
    <t>2017 (Отчетный год реализации муниципальной программы Туруханского района)</t>
  </si>
  <si>
    <t>Подпрограмма 1 Благоустройство сельских населенных пунктов</t>
  </si>
  <si>
    <t>Подпрограмма 2 Оказание содействия занятости населения</t>
  </si>
  <si>
    <t>Подпрограмма 3 Обеспечение населения Туруханского района печным отоплением</t>
  </si>
  <si>
    <t>Подпрограмма 4 Обеспечение условий реализации программы и прочие мероприятия</t>
  </si>
  <si>
    <t>Организация общественных работ и временной занятости граждан, испытывающих трудности в поиске работы</t>
  </si>
  <si>
    <t>Уличное освещение</t>
  </si>
  <si>
    <t>Прочие мероприятия по благоустройству</t>
  </si>
  <si>
    <t>Возмещение затрат, связанных с организацией и проведением обучения жителей Туруханского района с последующим трудоустройством в компании сферы недропользования и их подрядные организации</t>
  </si>
  <si>
    <t>Руководство и управление в сфере установленных функций органов местного самоуправления</t>
  </si>
  <si>
    <t>Реализация государственных полномочий по организации деятельности органа местного самоуправления, обеспечивающих решение вопросов обеспечения предоставления гарантий прав коренных малочисленных народов</t>
  </si>
  <si>
    <t xml:space="preserve">Предоставление ежемесячных социальных выплат оленеводам из числа малочисленных народов с учетом почтовых расходов или расходов российских кредитных организаций </t>
  </si>
  <si>
    <t>Предоставление ежемесячных социальных выплат охотникам (рыбакам) промысловым из числа малочисленных народов с учетом почтовых расходов или расходов российских кредитных организаций</t>
  </si>
  <si>
    <t>Предоставление единовременной компенсационной выплаты для подготовки к промысловому сезону охотникам (рыбакам) сезонным из числа малочисленных народов, с учетом почтовых расходов или расходов российских кредитных организаций</t>
  </si>
  <si>
    <t>Предоставление материальной помощи лицам из числа малочисленных народов, в целях уплаты налога на доходы физических лиц за предоставленные товарно-материальные ценности</t>
  </si>
  <si>
    <t>Предоставление лекарственных и медицинских средств для оказания первичной медицинской помощи охотникам (рыбакам) промысловым из числа коренных малочисленных народов, проживающим в Туруханском районе</t>
  </si>
  <si>
    <t>Предоставление денежной компенсации оленеводам в части расходов на содержание домашнего северного оленя с учетом почтовых расходов или расходов российских кредитных организаций</t>
  </si>
  <si>
    <t>Предоставление лекарственных и медицинских средств для оказания первичной медицинской помощи оленеводам из числа коренных малочисленных народов, проживающим в Туруханском районе</t>
  </si>
  <si>
    <t xml:space="preserve">Обеспечение детей их числа коренных малочисленных народов, обучающихся в общеобразовательных школах-интернатах, обучающихся в общеобразовательных школах и проживающих в интернатах при общеобразовательных школах, проездом от населенного пункта, в котором родители (законные представители) имеют постоянное место жительства, до места нахождения родителей (законных представителей) вне населенного пункта (в тундрах, в лесу, на промысловых точках) и обратно один раз в год авиационным видом транспорта </t>
  </si>
  <si>
    <t>Организация и проведение праздников День рыбака, День реки в Туруханском районе, обеспечение участия лиц из числа малочисленных народов социально значимых мероприятиях малочисленных народов межмуниципального, краевого, межрегионального и всероссийского уровня</t>
  </si>
  <si>
    <t xml:space="preserve">Предоставление комплектов для новорожденных лицам из числа коренных малочисленных Севера </t>
  </si>
  <si>
    <t>Организация и проведение праздников День оленевода в Туруханском районе, обеспечение участия лиц из числа малочисленных народов социально значимых мероприятиях малочисленных народов межмуниципального, краевого, межрегионального и всероссийского уровня</t>
  </si>
  <si>
    <t>Предоставление товарно-материальных ценностей лицам из числа малочисленных народов</t>
  </si>
  <si>
    <t>Количество трудоустроенных граждан на временные общественные работы</t>
  </si>
  <si>
    <t>нет или увеличение</t>
  </si>
  <si>
    <t xml:space="preserve">Количество обученных и трудоустроенных граждан </t>
  </si>
  <si>
    <t>Удовлетворенность получателей мер государственной поддержке (лица из числа коренных малочисленных народов, проживающих в местах традиционного проживания) качеством предоствления государственных услуг</t>
  </si>
  <si>
    <t>ВСЕГО по Программе «Обеспечение комфортной среды проживания на территории населенных пунктов
Туруханского района»</t>
  </si>
  <si>
    <t>Всего по подпрограмме 1 «Благоустройство сельских населенных пунктов»</t>
  </si>
  <si>
    <t>Всего по подпрограмме 2 «Оказание содействия занятости населения»</t>
  </si>
  <si>
    <t>Всего по подпрограмме 3 "Обеспечение населения  Туруханского района печным отоплением"</t>
  </si>
  <si>
    <t>Всего по подпрограмме 4 «Обеспечение условий реализации программы и прочие мероприятия»</t>
  </si>
  <si>
    <t>Организация и проведение праздников  День рыбака, День реки, День оленевода в Туруханском районе.</t>
  </si>
  <si>
    <t xml:space="preserve"> и показателях результативности подпрограмм и отдельных мероприятий программы</t>
  </si>
  <si>
    <t>Руководитель управления</t>
  </si>
  <si>
    <t>А.А. Игнатенко</t>
  </si>
  <si>
    <t>Реализация данного мероприятия имеет заявительный характер и зависит от количества поданных заявок для участия и проведения обучения.</t>
  </si>
  <si>
    <t>В процессе  предварительного выбора потенциальных подрядчиков на выполнение работ по ремонту печей в населенных пунктах, расположенных на межселенной территории Туруханского района, были получены устные отказы от участия в данном аукционе. В дальнейшем запланированные денежные средства, для выполнения данного показателя,были перераспределены на другие цели.</t>
  </si>
  <si>
    <t>Объем запланированных работ неиспользован по объективным причинам -в связи с недопоступлением  денежных  средств на данное мероприятие</t>
  </si>
  <si>
    <t>Обеспечение детей из числа коренных малочисленных народов Севера, обучающихся в общеобразовательных школах-интернатах, обучающихся в общеобразовательных школах и проживающих в интернатах при общеобразовательных школах, проездом от населенного пункта, в котором родители (законные представители) имеют постоянное место жительства, до места нахождения родителей (законных представителей) вне населенного пункта (в тундрах, в лесу, на промысловых точках) и обратно один раз в год авиационным видом транспорта</t>
  </si>
  <si>
    <t>фактическая потребность по перевозке детей из числа коренных малочисленных народов Севера составила на 1 человека меньше от запланированной.</t>
  </si>
  <si>
    <t>Приложение № 1</t>
  </si>
  <si>
    <t>Приложение № 2</t>
  </si>
  <si>
    <t>Приложение № 3</t>
  </si>
  <si>
    <t xml:space="preserve">Приложение №7
</t>
  </si>
  <si>
    <t xml:space="preserve">Приложение №6
</t>
  </si>
  <si>
    <t>Приложение №5</t>
  </si>
  <si>
    <t>Приложение №4</t>
  </si>
  <si>
    <r>
      <t xml:space="preserve">муниципальной программы Туруханского района </t>
    </r>
    <r>
      <rPr>
        <u/>
        <sz val="14"/>
        <rFont val="Times New Roman"/>
        <family val="2"/>
        <charset val="204"/>
      </rPr>
      <t>_«Обеспечение комфортной среды проживания на территории населенных пунктов Туруханского района»</t>
    </r>
    <r>
      <rPr>
        <sz val="14"/>
        <rFont val="Times New Roman"/>
        <family val="2"/>
        <charset val="204"/>
      </rPr>
      <t xml:space="preserve">
</t>
    </r>
  </si>
  <si>
    <r>
      <t xml:space="preserve"> муниципальной программы Туруханского района </t>
    </r>
    <r>
      <rPr>
        <u/>
        <sz val="14"/>
        <rFont val="Times New Roman"/>
        <family val="2"/>
        <charset val="204"/>
      </rPr>
      <t>«Обеспечение комфортной среды проживания на территории населенных пунктов Туруханского района»</t>
    </r>
    <r>
      <rPr>
        <sz val="14"/>
        <rFont val="Times New Roman"/>
        <family val="2"/>
        <charset val="204"/>
      </rPr>
      <t xml:space="preserve">
</t>
    </r>
  </si>
  <si>
    <r>
      <t xml:space="preserve">Полнота и эффективность использования бюджетных ассигнований на реализацию Программы
</t>
    </r>
    <r>
      <rPr>
        <i/>
        <sz val="9"/>
        <rFont val="Times New Roman"/>
        <family val="1"/>
        <charset val="204"/>
      </rPr>
      <t>(гр. 2+ гр.3) / гр. 4</t>
    </r>
  </si>
  <si>
    <r>
      <t xml:space="preserve">Желаемая тенденция развития показателя 
</t>
    </r>
    <r>
      <rPr>
        <i/>
        <sz val="11"/>
        <rFont val="Times New Roman"/>
        <family val="1"/>
        <charset val="204"/>
      </rPr>
      <t>(нет или увеличение / снижение)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</si>
</sst>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р_._-;\-* #,##0.00_р_._-;_-* &quot;-&quot;??_р_._-;_-@_-"/>
    <numFmt numFmtId="164" formatCode="_-* #,##0.000_р_._-;\-* #,##0.000_р_._-;_-* &quot;-&quot;??_р_._-;_-@_-"/>
    <numFmt numFmtId="165" formatCode="_-* #,##0.0_р_._-;\-* #,##0.0_р_._-;_-* &quot;-&quot;??_р_._-;_-@_-"/>
    <numFmt numFmtId="166" formatCode="0.0"/>
    <numFmt numFmtId="167" formatCode="0.000"/>
    <numFmt numFmtId="168" formatCode="#,##0.000"/>
    <numFmt numFmtId="169" formatCode="#,##0_ ;\-#,##0\ "/>
    <numFmt numFmtId="170" formatCode="_-* #,##0_р_._-;\-* #,##0_р_._-;_-* &quot;-&quot;??_р_._-;_-@_-"/>
  </numFmts>
  <fonts count="21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vertAlign val="superscript"/>
      <sz val="12"/>
      <name val="Times New Roman"/>
      <family val="2"/>
      <charset val="204"/>
    </font>
    <font>
      <sz val="11"/>
      <name val="Times New Roman"/>
      <family val="2"/>
      <charset val="204"/>
    </font>
    <font>
      <vertAlign val="superscript"/>
      <sz val="11"/>
      <name val="Times New Roman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2"/>
      <charset val="204"/>
    </font>
    <font>
      <u/>
      <sz val="14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vertAlign val="superscript"/>
      <sz val="14"/>
      <name val="Times New Roman"/>
      <family val="2"/>
      <charset val="204"/>
    </font>
    <font>
      <b/>
      <sz val="12"/>
      <name val="Times New Roman"/>
      <family val="2"/>
      <charset val="204"/>
    </font>
    <font>
      <i/>
      <sz val="12"/>
      <name val="Times New Roman"/>
      <family val="2"/>
      <charset val="204"/>
    </font>
    <font>
      <i/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</cellStyleXfs>
  <cellXfs count="19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indent="40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0" xfId="0" applyFont="1" applyAlignment="1">
      <alignment horizontal="left" vertical="center" indent="2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10" fillId="0" borderId="1" xfId="0" applyFont="1" applyBorder="1" applyAlignment="1">
      <alignment vertical="center" wrapText="1"/>
    </xf>
    <xf numFmtId="0" fontId="7" fillId="4" borderId="1" xfId="3" applyFont="1" applyFill="1" applyBorder="1" applyAlignment="1">
      <alignment vertical="center" wrapText="1"/>
    </xf>
    <xf numFmtId="0" fontId="7" fillId="0" borderId="1" xfId="3" applyFont="1" applyBorder="1" applyAlignment="1">
      <alignment vertical="center" wrapText="1"/>
    </xf>
    <xf numFmtId="0" fontId="14" fillId="3" borderId="2" xfId="3" applyFont="1" applyFill="1" applyBorder="1" applyAlignment="1">
      <alignment horizontal="left" vertical="center" wrapText="1"/>
    </xf>
    <xf numFmtId="0" fontId="14" fillId="3" borderId="1" xfId="3" applyFont="1" applyFill="1" applyBorder="1" applyAlignment="1">
      <alignment horizontal="center" vertical="center" wrapText="1"/>
    </xf>
    <xf numFmtId="0" fontId="14" fillId="4" borderId="2" xfId="3" applyFont="1" applyFill="1" applyBorder="1" applyAlignment="1">
      <alignment horizontal="left" vertical="center" wrapText="1"/>
    </xf>
    <xf numFmtId="0" fontId="14" fillId="4" borderId="1" xfId="3" applyFont="1" applyFill="1" applyBorder="1" applyAlignment="1">
      <alignment horizontal="center" vertical="center" wrapText="1"/>
    </xf>
    <xf numFmtId="43" fontId="14" fillId="4" borderId="1" xfId="3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3" fontId="14" fillId="3" borderId="1" xfId="3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2" fontId="14" fillId="3" borderId="1" xfId="3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/>
    <xf numFmtId="0" fontId="2" fillId="2" borderId="0" xfId="0" applyFont="1" applyFill="1"/>
    <xf numFmtId="0" fontId="3" fillId="2" borderId="0" xfId="0" applyFont="1" applyFill="1" applyAlignment="1">
      <alignment horizontal="left" vertical="center" indent="2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justify" vertical="center"/>
    </xf>
    <xf numFmtId="49" fontId="2" fillId="2" borderId="9" xfId="0" applyNumberFormat="1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4" fontId="2" fillId="2" borderId="0" xfId="0" applyNumberFormat="1" applyFont="1" applyFill="1"/>
    <xf numFmtId="49" fontId="2" fillId="2" borderId="1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49" fontId="2" fillId="2" borderId="14" xfId="0" applyNumberFormat="1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top" wrapText="1"/>
    </xf>
    <xf numFmtId="0" fontId="2" fillId="2" borderId="1" xfId="0" applyFont="1" applyFill="1" applyBorder="1"/>
    <xf numFmtId="168" fontId="2" fillId="2" borderId="1" xfId="0" applyNumberFormat="1" applyFont="1" applyFill="1" applyBorder="1" applyAlignment="1">
      <alignment vertical="center" wrapText="1"/>
    </xf>
    <xf numFmtId="168" fontId="2" fillId="2" borderId="14" xfId="0" applyNumberFormat="1" applyFont="1" applyFill="1" applyBorder="1" applyAlignment="1">
      <alignment vertical="center" wrapText="1"/>
    </xf>
    <xf numFmtId="168" fontId="2" fillId="2" borderId="5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Border="1"/>
    <xf numFmtId="0" fontId="8" fillId="2" borderId="0" xfId="0" applyFont="1" applyFill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/>
    <xf numFmtId="168" fontId="16" fillId="2" borderId="9" xfId="0" applyNumberFormat="1" applyFont="1" applyFill="1" applyBorder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64" fontId="9" fillId="3" borderId="1" xfId="2" applyNumberFormat="1" applyFont="1" applyFill="1" applyBorder="1" applyAlignment="1">
      <alignment vertical="center" wrapText="1"/>
    </xf>
    <xf numFmtId="165" fontId="9" fillId="3" borderId="1" xfId="2" applyNumberFormat="1" applyFont="1" applyFill="1" applyBorder="1" applyAlignment="1">
      <alignment vertical="center" wrapText="1"/>
    </xf>
    <xf numFmtId="164" fontId="8" fillId="4" borderId="1" xfId="2" applyNumberFormat="1" applyFont="1" applyFill="1" applyBorder="1" applyAlignment="1">
      <alignment vertical="center" wrapText="1"/>
    </xf>
    <xf numFmtId="165" fontId="8" fillId="4" borderId="1" xfId="2" applyNumberFormat="1" applyFont="1" applyFill="1" applyBorder="1" applyAlignment="1">
      <alignment vertical="center" wrapText="1"/>
    </xf>
    <xf numFmtId="164" fontId="8" fillId="0" borderId="1" xfId="2" applyNumberFormat="1" applyFont="1" applyBorder="1" applyAlignment="1">
      <alignment vertical="center" wrapText="1"/>
    </xf>
    <xf numFmtId="165" fontId="8" fillId="0" borderId="1" xfId="2" applyNumberFormat="1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167" fontId="8" fillId="0" borderId="1" xfId="0" applyNumberFormat="1" applyFont="1" applyBorder="1" applyAlignment="1">
      <alignment horizontal="right" vertical="center" wrapText="1"/>
    </xf>
    <xf numFmtId="164" fontId="8" fillId="0" borderId="1" xfId="2" applyNumberFormat="1" applyFont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right" vertical="center" wrapText="1"/>
    </xf>
    <xf numFmtId="167" fontId="8" fillId="0" borderId="1" xfId="0" applyNumberFormat="1" applyFont="1" applyBorder="1" applyAlignment="1">
      <alignment vertical="center"/>
    </xf>
    <xf numFmtId="166" fontId="8" fillId="0" borderId="1" xfId="0" applyNumberFormat="1" applyFont="1" applyBorder="1"/>
    <xf numFmtId="168" fontId="8" fillId="0" borderId="1" xfId="0" applyNumberFormat="1" applyFont="1" applyBorder="1" applyAlignment="1">
      <alignment vertical="center"/>
    </xf>
    <xf numFmtId="168" fontId="8" fillId="0" borderId="1" xfId="2" applyNumberFormat="1" applyFont="1" applyBorder="1" applyAlignment="1">
      <alignment vertical="center" wrapText="1"/>
    </xf>
    <xf numFmtId="0" fontId="7" fillId="0" borderId="0" xfId="0" applyFont="1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3" fontId="14" fillId="3" borderId="1" xfId="2" applyFont="1" applyFill="1" applyBorder="1" applyAlignment="1">
      <alignment horizontal="center" vertical="center" wrapText="1"/>
    </xf>
    <xf numFmtId="0" fontId="14" fillId="0" borderId="0" xfId="0" applyFont="1"/>
    <xf numFmtId="49" fontId="7" fillId="2" borderId="5" xfId="0" applyNumberFormat="1" applyFont="1" applyFill="1" applyBorder="1" applyAlignment="1">
      <alignment vertical="center" wrapText="1"/>
    </xf>
    <xf numFmtId="43" fontId="8" fillId="0" borderId="1" xfId="2" applyFont="1" applyFill="1" applyBorder="1" applyAlignment="1">
      <alignment horizontal="center" vertical="center" wrapText="1"/>
    </xf>
    <xf numFmtId="43" fontId="7" fillId="0" borderId="1" xfId="2" applyFont="1" applyBorder="1" applyAlignment="1">
      <alignment horizontal="center" vertical="center" wrapText="1"/>
    </xf>
    <xf numFmtId="43" fontId="8" fillId="0" borderId="1" xfId="2" applyFont="1" applyBorder="1" applyAlignment="1">
      <alignment horizontal="center" vertical="center" wrapText="1"/>
    </xf>
    <xf numFmtId="43" fontId="8" fillId="2" borderId="1" xfId="2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43" fontId="8" fillId="2" borderId="1" xfId="2" applyFont="1" applyFill="1" applyBorder="1" applyAlignment="1">
      <alignment vertical="center" wrapText="1"/>
    </xf>
    <xf numFmtId="43" fontId="14" fillId="4" borderId="1" xfId="2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69" fontId="7" fillId="2" borderId="1" xfId="2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2" fontId="7" fillId="2" borderId="3" xfId="0" applyNumberFormat="1" applyFont="1" applyFill="1" applyBorder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43" fontId="8" fillId="0" borderId="1" xfId="2" applyFont="1" applyFill="1" applyBorder="1" applyAlignment="1">
      <alignment horizontal="left" vertical="center" wrapText="1"/>
    </xf>
    <xf numFmtId="1" fontId="7" fillId="2" borderId="1" xfId="2" applyNumberFormat="1" applyFont="1" applyFill="1" applyBorder="1" applyAlignment="1">
      <alignment vertical="center" wrapText="1"/>
    </xf>
    <xf numFmtId="170" fontId="8" fillId="0" borderId="1" xfId="2" applyNumberFormat="1" applyFont="1" applyFill="1" applyBorder="1" applyAlignment="1">
      <alignment horizontal="center" vertical="center" wrapText="1"/>
    </xf>
    <xf numFmtId="1" fontId="7" fillId="2" borderId="7" xfId="2" applyNumberFormat="1" applyFont="1" applyFill="1" applyBorder="1" applyAlignment="1">
      <alignment vertical="center" wrapText="1"/>
    </xf>
    <xf numFmtId="49" fontId="8" fillId="0" borderId="1" xfId="2" applyNumberFormat="1" applyFont="1" applyFill="1" applyBorder="1" applyAlignment="1">
      <alignment horizontal="left" vertical="center" wrapText="1"/>
    </xf>
    <xf numFmtId="1" fontId="7" fillId="2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3" fontId="8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left" vertical="center" wrapText="1"/>
    </xf>
    <xf numFmtId="49" fontId="2" fillId="2" borderId="20" xfId="0" applyNumberFormat="1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top"/>
    </xf>
    <xf numFmtId="0" fontId="2" fillId="2" borderId="8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5" fillId="2" borderId="0" xfId="0" applyFont="1" applyFill="1" applyAlignment="1">
      <alignment horizontal="left" vertical="center" wrapText="1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textRotation="90" wrapText="1"/>
    </xf>
    <xf numFmtId="0" fontId="8" fillId="2" borderId="2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 indent="13"/>
    </xf>
    <xf numFmtId="0" fontId="8" fillId="0" borderId="0" xfId="0" applyFont="1" applyAlignment="1">
      <alignment horizontal="left" vertical="center" wrapText="1" indent="10"/>
    </xf>
    <xf numFmtId="0" fontId="8" fillId="0" borderId="0" xfId="0" applyFont="1" applyAlignment="1">
      <alignment horizontal="left" vertical="center" indent="10"/>
    </xf>
    <xf numFmtId="0" fontId="14" fillId="0" borderId="1" xfId="0" applyFont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3" xfId="3"/>
    <cellStyle name="Финансовый" xfId="2" builtinId="3"/>
  </cellStyles>
  <dxfs count="7"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</dxfs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&#1050;&#1072;&#1088;&#1087;&#1091;&#1093;&#1080;&#1085;&#1072;&#1040;&#1042;\Desktop\&#1052;&#1086;&#1080;%20&#1076;&#1086;&#1082;&#1091;&#1084;&#1077;&#1085;&#1090;&#1099;\&#1052;&#1055;%202018\&#1058;&#1045;&#1056;&#1059;&#1055;&#1056;%20&#1087;&#1088;&#1086;&#1075;&#1088;&#1072;&#1084;&#1084;&#1072;%202018-2020\&#1055;&#1086;&#1089;&#1083;&#1077;&#1076;&#1085;&#1080;&#1081;%20&#1074;&#1072;&#1088;&#1080;&#1072;&#1085;&#1090;%20&#1054;&#1090;&#1087;&#1088;&#1072;&#1074;&#1083;&#1077;&#1085;&#1086;%20&#1074;%20&#1072;&#1076;&#1084;&#1080;&#1085;&#1080;&#1089;&#1090;&#1088;&#1072;&#1094;&#1080;&#1102;\&#1055;&#1088;&#1080;&#1083;.%20&#1082;%20&#1087;&#1072;&#1089;&#1087;&#1086;&#1088;&#1090;&#1091;%20&#1052;&#1055;%20%20(1%20&#1083;&#1080;&#1089;&#1090;)%20&#1085;&#1072;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 к пасп"/>
    </sheetNames>
    <sheetDataSet>
      <sheetData sheetId="0" refreshError="1">
        <row r="15">
          <cell r="B15" t="str">
            <v>Доля исполненных мероприятий по обеспечению благоустройства сельских населенных пунктах, к общему количеству населенных пунктов, расположенных на межселенной территории Туруханского района;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48"/>
  <sheetViews>
    <sheetView topLeftCell="A46" zoomScale="85" zoomScaleNormal="85" zoomScaleSheetLayoutView="100" workbookViewId="0">
      <selection activeCell="B53" sqref="B53"/>
    </sheetView>
  </sheetViews>
  <sheetFormatPr defaultRowHeight="15.75" x14ac:dyDescent="0.25"/>
  <cols>
    <col min="1" max="1" width="4.375" style="1" customWidth="1"/>
    <col min="2" max="2" width="41" style="1" customWidth="1"/>
    <col min="3" max="3" width="10.375" style="1" customWidth="1"/>
    <col min="4" max="4" width="16.5" style="1" customWidth="1"/>
    <col min="5" max="6" width="8.375" style="1" customWidth="1"/>
    <col min="7" max="10" width="7.25" style="1" customWidth="1"/>
    <col min="11" max="12" width="7.75" style="1" customWidth="1"/>
    <col min="13" max="13" width="22.25" style="1" customWidth="1"/>
    <col min="14" max="16384" width="9" style="1"/>
  </cols>
  <sheetData>
    <row r="1" spans="1:13" ht="18.75" x14ac:dyDescent="0.25">
      <c r="K1" s="6" t="s">
        <v>190</v>
      </c>
    </row>
    <row r="2" spans="1:13" ht="18.75" x14ac:dyDescent="0.25">
      <c r="A2" s="3"/>
    </row>
    <row r="3" spans="1:13" ht="18.75" x14ac:dyDescent="0.25">
      <c r="A3" s="120" t="s">
        <v>0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</row>
    <row r="4" spans="1:13" ht="18.75" x14ac:dyDescent="0.25">
      <c r="A4" s="120" t="s">
        <v>43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</row>
    <row r="5" spans="1:13" ht="18.75" x14ac:dyDescent="0.25">
      <c r="A5" s="121" t="s">
        <v>117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</row>
    <row r="6" spans="1:13" ht="22.5" x14ac:dyDescent="0.25">
      <c r="A6" s="124" t="s">
        <v>44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</row>
    <row r="7" spans="1:13" ht="18.75" x14ac:dyDescent="0.25">
      <c r="A7" s="120" t="s">
        <v>182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</row>
    <row r="8" spans="1:13" ht="18.75" x14ac:dyDescent="0.25">
      <c r="A8" s="2"/>
      <c r="B8" s="24"/>
      <c r="C8" s="24"/>
    </row>
    <row r="9" spans="1:13" ht="72" customHeight="1" x14ac:dyDescent="0.25">
      <c r="A9" s="123" t="s">
        <v>2</v>
      </c>
      <c r="B9" s="123" t="s">
        <v>23</v>
      </c>
      <c r="C9" s="123" t="s">
        <v>24</v>
      </c>
      <c r="D9" s="123" t="s">
        <v>25</v>
      </c>
      <c r="E9" s="123" t="s">
        <v>86</v>
      </c>
      <c r="F9" s="123"/>
      <c r="G9" s="123" t="s">
        <v>87</v>
      </c>
      <c r="H9" s="123"/>
      <c r="I9" s="123"/>
      <c r="J9" s="123"/>
      <c r="K9" s="123" t="s">
        <v>26</v>
      </c>
      <c r="L9" s="123"/>
      <c r="M9" s="123" t="s">
        <v>30</v>
      </c>
    </row>
    <row r="10" spans="1:13" ht="48" customHeight="1" x14ac:dyDescent="0.25">
      <c r="A10" s="123"/>
      <c r="B10" s="123"/>
      <c r="C10" s="123"/>
      <c r="D10" s="123"/>
      <c r="E10" s="123"/>
      <c r="F10" s="123"/>
      <c r="G10" s="123" t="s">
        <v>27</v>
      </c>
      <c r="H10" s="123"/>
      <c r="I10" s="123" t="s">
        <v>28</v>
      </c>
      <c r="J10" s="123"/>
      <c r="K10" s="123"/>
      <c r="L10" s="123"/>
      <c r="M10" s="123"/>
    </row>
    <row r="11" spans="1:13" ht="36" customHeight="1" x14ac:dyDescent="0.25">
      <c r="A11" s="123"/>
      <c r="B11" s="123"/>
      <c r="C11" s="123"/>
      <c r="D11" s="123"/>
      <c r="E11" s="47" t="s">
        <v>11</v>
      </c>
      <c r="F11" s="47" t="s">
        <v>29</v>
      </c>
      <c r="G11" s="47" t="s">
        <v>11</v>
      </c>
      <c r="H11" s="47" t="s">
        <v>29</v>
      </c>
      <c r="I11" s="47" t="s">
        <v>11</v>
      </c>
      <c r="J11" s="47" t="s">
        <v>29</v>
      </c>
      <c r="K11" s="47">
        <v>2018</v>
      </c>
      <c r="L11" s="47">
        <v>2019</v>
      </c>
      <c r="M11" s="123"/>
    </row>
    <row r="12" spans="1:13" x14ac:dyDescent="0.25">
      <c r="A12" s="47">
        <v>1</v>
      </c>
      <c r="B12" s="47">
        <v>2</v>
      </c>
      <c r="C12" s="47">
        <v>3</v>
      </c>
      <c r="D12" s="47">
        <v>4</v>
      </c>
      <c r="E12" s="47">
        <v>5</v>
      </c>
      <c r="F12" s="47">
        <v>6</v>
      </c>
      <c r="G12" s="47">
        <v>7</v>
      </c>
      <c r="H12" s="47">
        <v>8</v>
      </c>
      <c r="I12" s="47">
        <v>9</v>
      </c>
      <c r="J12" s="47">
        <v>10</v>
      </c>
      <c r="K12" s="47">
        <v>11</v>
      </c>
      <c r="L12" s="47">
        <v>12</v>
      </c>
      <c r="M12" s="47">
        <v>13</v>
      </c>
    </row>
    <row r="13" spans="1:13" ht="45" customHeight="1" x14ac:dyDescent="0.25">
      <c r="A13" s="7"/>
      <c r="B13" s="125" t="s">
        <v>45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7"/>
    </row>
    <row r="14" spans="1:13" ht="94.5" x14ac:dyDescent="0.25">
      <c r="A14" s="7"/>
      <c r="B14" s="7" t="s">
        <v>46</v>
      </c>
      <c r="C14" s="47" t="s">
        <v>47</v>
      </c>
      <c r="D14" s="7"/>
      <c r="E14" s="7">
        <v>100</v>
      </c>
      <c r="F14" s="7">
        <v>100</v>
      </c>
      <c r="G14" s="7">
        <v>100</v>
      </c>
      <c r="H14" s="7">
        <v>100</v>
      </c>
      <c r="I14" s="7">
        <v>100</v>
      </c>
      <c r="J14" s="7">
        <v>100</v>
      </c>
      <c r="K14" s="7">
        <v>100</v>
      </c>
      <c r="L14" s="7">
        <v>100</v>
      </c>
      <c r="M14" s="7"/>
    </row>
    <row r="15" spans="1:13" ht="94.5" customHeight="1" x14ac:dyDescent="0.25">
      <c r="A15" s="7"/>
      <c r="B15" s="125" t="s">
        <v>53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7"/>
    </row>
    <row r="16" spans="1:13" ht="63" x14ac:dyDescent="0.25">
      <c r="A16" s="7"/>
      <c r="B16" s="7" t="s">
        <v>54</v>
      </c>
      <c r="C16" s="7" t="s">
        <v>84</v>
      </c>
      <c r="D16" s="7" t="s">
        <v>85</v>
      </c>
      <c r="E16" s="47" t="s">
        <v>88</v>
      </c>
      <c r="F16" s="47">
        <v>143</v>
      </c>
      <c r="G16" s="47" t="s">
        <v>88</v>
      </c>
      <c r="H16" s="48">
        <v>127</v>
      </c>
      <c r="I16" s="48" t="s">
        <v>88</v>
      </c>
      <c r="J16" s="48">
        <f>106+39</f>
        <v>145</v>
      </c>
      <c r="K16" s="47" t="s">
        <v>88</v>
      </c>
      <c r="L16" s="7" t="s">
        <v>88</v>
      </c>
      <c r="M16" s="7"/>
    </row>
    <row r="17" spans="1:13" ht="110.25" x14ac:dyDescent="0.25">
      <c r="A17" s="7"/>
      <c r="B17" s="7" t="s">
        <v>55</v>
      </c>
      <c r="C17" s="7" t="s">
        <v>84</v>
      </c>
      <c r="D17" s="7" t="s">
        <v>85</v>
      </c>
      <c r="E17" s="7"/>
      <c r="F17" s="7"/>
      <c r="G17" s="47" t="s">
        <v>89</v>
      </c>
      <c r="H17" s="47" t="s">
        <v>92</v>
      </c>
      <c r="I17" s="48" t="s">
        <v>89</v>
      </c>
      <c r="J17" s="48">
        <v>11</v>
      </c>
      <c r="K17" s="7"/>
      <c r="L17" s="7"/>
      <c r="M17" s="21" t="s">
        <v>185</v>
      </c>
    </row>
    <row r="18" spans="1:13" ht="47.25" customHeight="1" x14ac:dyDescent="0.25">
      <c r="A18" s="7"/>
      <c r="B18" s="125" t="s">
        <v>59</v>
      </c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7"/>
    </row>
    <row r="19" spans="1:13" ht="330.75" x14ac:dyDescent="0.25">
      <c r="A19" s="7"/>
      <c r="B19" s="7" t="s">
        <v>60</v>
      </c>
      <c r="C19" s="7" t="s">
        <v>81</v>
      </c>
      <c r="D19" s="7" t="s">
        <v>80</v>
      </c>
      <c r="E19" s="47" t="s">
        <v>90</v>
      </c>
      <c r="F19" s="47">
        <v>4</v>
      </c>
      <c r="G19" s="47" t="s">
        <v>91</v>
      </c>
      <c r="H19" s="47" t="s">
        <v>92</v>
      </c>
      <c r="I19" s="48" t="s">
        <v>91</v>
      </c>
      <c r="J19" s="47" t="s">
        <v>92</v>
      </c>
      <c r="K19" s="48" t="s">
        <v>91</v>
      </c>
      <c r="L19" s="48" t="s">
        <v>91</v>
      </c>
      <c r="M19" s="21" t="s">
        <v>186</v>
      </c>
    </row>
    <row r="20" spans="1:13" ht="72" customHeight="1" x14ac:dyDescent="0.25">
      <c r="A20" s="7"/>
      <c r="B20" s="125" t="s">
        <v>66</v>
      </c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7"/>
    </row>
    <row r="21" spans="1:13" ht="94.5" x14ac:dyDescent="0.25">
      <c r="A21" s="7"/>
      <c r="B21" s="7" t="s">
        <v>67</v>
      </c>
      <c r="C21" s="7" t="s">
        <v>93</v>
      </c>
      <c r="D21" s="7" t="s">
        <v>85</v>
      </c>
      <c r="E21" s="7">
        <v>5</v>
      </c>
      <c r="F21" s="7">
        <v>5</v>
      </c>
      <c r="G21" s="7">
        <v>5</v>
      </c>
      <c r="H21" s="7">
        <v>5</v>
      </c>
      <c r="I21" s="7">
        <v>5</v>
      </c>
      <c r="J21" s="7">
        <v>5</v>
      </c>
      <c r="K21" s="7">
        <v>5</v>
      </c>
      <c r="L21" s="7">
        <v>5</v>
      </c>
      <c r="M21" s="7"/>
    </row>
    <row r="22" spans="1:13" ht="56.25" customHeight="1" x14ac:dyDescent="0.25">
      <c r="A22" s="7"/>
      <c r="B22" s="128" t="s">
        <v>48</v>
      </c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30"/>
    </row>
    <row r="23" spans="1:13" ht="31.5" customHeight="1" x14ac:dyDescent="0.25">
      <c r="A23" s="7"/>
      <c r="B23" s="117" t="s">
        <v>64</v>
      </c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9"/>
    </row>
    <row r="24" spans="1:13" ht="71.25" customHeight="1" x14ac:dyDescent="0.25">
      <c r="A24" s="7"/>
      <c r="B24" s="7" t="s">
        <v>49</v>
      </c>
      <c r="C24" s="7" t="s">
        <v>47</v>
      </c>
      <c r="D24" s="7" t="s">
        <v>80</v>
      </c>
      <c r="E24" s="7">
        <v>2</v>
      </c>
      <c r="F24" s="7">
        <v>2</v>
      </c>
      <c r="G24" s="7">
        <v>2</v>
      </c>
      <c r="H24" s="7">
        <v>2</v>
      </c>
      <c r="I24" s="7">
        <v>2</v>
      </c>
      <c r="J24" s="7">
        <v>2</v>
      </c>
      <c r="K24" s="7">
        <v>2</v>
      </c>
      <c r="L24" s="7">
        <v>2</v>
      </c>
      <c r="M24" s="7"/>
    </row>
    <row r="25" spans="1:13" ht="119.25" customHeight="1" x14ac:dyDescent="0.25">
      <c r="A25" s="7"/>
      <c r="B25" s="7" t="s">
        <v>50</v>
      </c>
      <c r="C25" s="7" t="s">
        <v>81</v>
      </c>
      <c r="D25" s="11" t="s">
        <v>82</v>
      </c>
      <c r="E25" s="7">
        <v>2</v>
      </c>
      <c r="F25" s="7">
        <v>2</v>
      </c>
      <c r="G25" s="7">
        <v>2</v>
      </c>
      <c r="H25" s="7" t="s">
        <v>92</v>
      </c>
      <c r="I25" s="52">
        <v>2</v>
      </c>
      <c r="J25" s="7" t="s">
        <v>92</v>
      </c>
      <c r="K25" s="7">
        <v>2</v>
      </c>
      <c r="L25" s="7">
        <v>2</v>
      </c>
      <c r="M25" s="21" t="s">
        <v>187</v>
      </c>
    </row>
    <row r="26" spans="1:13" ht="121.5" customHeight="1" x14ac:dyDescent="0.25">
      <c r="A26" s="7"/>
      <c r="B26" s="7" t="s">
        <v>51</v>
      </c>
      <c r="C26" s="7" t="s">
        <v>81</v>
      </c>
      <c r="D26" s="11" t="s">
        <v>82</v>
      </c>
      <c r="E26" s="7">
        <v>12</v>
      </c>
      <c r="F26" s="7">
        <v>12</v>
      </c>
      <c r="G26" s="7">
        <v>12</v>
      </c>
      <c r="H26" s="7" t="s">
        <v>92</v>
      </c>
      <c r="I26" s="52">
        <v>12</v>
      </c>
      <c r="J26" s="7" t="s">
        <v>92</v>
      </c>
      <c r="K26" s="7">
        <v>12</v>
      </c>
      <c r="L26" s="7">
        <v>12</v>
      </c>
      <c r="M26" s="21" t="s">
        <v>187</v>
      </c>
    </row>
    <row r="27" spans="1:13" ht="43.5" customHeight="1" x14ac:dyDescent="0.25">
      <c r="A27" s="7"/>
      <c r="B27" s="7" t="s">
        <v>52</v>
      </c>
      <c r="C27" s="7" t="s">
        <v>83</v>
      </c>
      <c r="D27" s="11" t="s">
        <v>82</v>
      </c>
      <c r="E27" s="7">
        <v>5</v>
      </c>
      <c r="F27" s="7">
        <v>5</v>
      </c>
      <c r="G27" s="7">
        <v>5</v>
      </c>
      <c r="H27" s="7">
        <v>5</v>
      </c>
      <c r="I27" s="7">
        <v>5</v>
      </c>
      <c r="J27" s="7">
        <v>5</v>
      </c>
      <c r="K27" s="7">
        <v>5</v>
      </c>
      <c r="L27" s="7">
        <v>5</v>
      </c>
      <c r="M27" s="7"/>
    </row>
    <row r="28" spans="1:13" ht="57" customHeight="1" x14ac:dyDescent="0.25">
      <c r="A28" s="7"/>
      <c r="B28" s="128" t="s">
        <v>56</v>
      </c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30"/>
    </row>
    <row r="29" spans="1:13" ht="31.5" customHeight="1" x14ac:dyDescent="0.25">
      <c r="A29" s="7"/>
      <c r="B29" s="117" t="s">
        <v>63</v>
      </c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9"/>
    </row>
    <row r="30" spans="1:13" ht="63" x14ac:dyDescent="0.25">
      <c r="A30" s="7"/>
      <c r="B30" s="7" t="s">
        <v>57</v>
      </c>
      <c r="C30" s="47" t="s">
        <v>78</v>
      </c>
      <c r="D30" s="7" t="s">
        <v>85</v>
      </c>
      <c r="E30" s="7" t="s">
        <v>88</v>
      </c>
      <c r="F30" s="7">
        <v>143</v>
      </c>
      <c r="G30" s="7" t="s">
        <v>88</v>
      </c>
      <c r="H30" s="52">
        <v>127</v>
      </c>
      <c r="I30" s="48" t="s">
        <v>88</v>
      </c>
      <c r="J30" s="48">
        <v>145</v>
      </c>
      <c r="K30" s="7" t="s">
        <v>88</v>
      </c>
      <c r="L30" s="7" t="s">
        <v>88</v>
      </c>
      <c r="M30" s="7"/>
    </row>
    <row r="31" spans="1:13" ht="116.25" customHeight="1" x14ac:dyDescent="0.25">
      <c r="A31" s="7"/>
      <c r="B31" s="7" t="s">
        <v>58</v>
      </c>
      <c r="C31" s="47" t="s">
        <v>78</v>
      </c>
      <c r="D31" s="7" t="s">
        <v>85</v>
      </c>
      <c r="E31" s="7" t="s">
        <v>92</v>
      </c>
      <c r="F31" s="7" t="s">
        <v>92</v>
      </c>
      <c r="G31" s="7" t="s">
        <v>89</v>
      </c>
      <c r="H31" s="7" t="s">
        <v>92</v>
      </c>
      <c r="I31" s="48" t="s">
        <v>89</v>
      </c>
      <c r="J31" s="48">
        <v>11</v>
      </c>
      <c r="K31" s="7" t="s">
        <v>92</v>
      </c>
      <c r="L31" s="7" t="s">
        <v>92</v>
      </c>
      <c r="M31" s="21" t="s">
        <v>185</v>
      </c>
    </row>
    <row r="32" spans="1:13" ht="40.5" customHeight="1" x14ac:dyDescent="0.25">
      <c r="A32" s="7"/>
      <c r="B32" s="128" t="s">
        <v>61</v>
      </c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30"/>
    </row>
    <row r="33" spans="1:13" ht="31.5" customHeight="1" x14ac:dyDescent="0.25">
      <c r="A33" s="7"/>
      <c r="B33" s="117" t="s">
        <v>62</v>
      </c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9"/>
    </row>
    <row r="34" spans="1:13" ht="330.75" x14ac:dyDescent="0.25">
      <c r="A34" s="7"/>
      <c r="B34" s="7" t="s">
        <v>65</v>
      </c>
      <c r="C34" s="7" t="s">
        <v>79</v>
      </c>
      <c r="D34" s="7" t="s">
        <v>80</v>
      </c>
      <c r="E34" s="7" t="s">
        <v>91</v>
      </c>
      <c r="F34" s="7">
        <v>4</v>
      </c>
      <c r="G34" s="7" t="s">
        <v>91</v>
      </c>
      <c r="H34" s="7" t="s">
        <v>92</v>
      </c>
      <c r="I34" s="7" t="s">
        <v>91</v>
      </c>
      <c r="J34" s="7" t="s">
        <v>92</v>
      </c>
      <c r="K34" s="7" t="s">
        <v>91</v>
      </c>
      <c r="L34" s="7" t="s">
        <v>91</v>
      </c>
      <c r="M34" s="21" t="s">
        <v>186</v>
      </c>
    </row>
    <row r="35" spans="1:13" ht="58.5" customHeight="1" x14ac:dyDescent="0.25">
      <c r="A35" s="7"/>
      <c r="B35" s="128" t="s">
        <v>68</v>
      </c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30"/>
    </row>
    <row r="36" spans="1:13" ht="47.25" customHeight="1" x14ac:dyDescent="0.25">
      <c r="A36" s="7"/>
      <c r="B36" s="117" t="s">
        <v>69</v>
      </c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9"/>
    </row>
    <row r="37" spans="1:13" ht="94.5" x14ac:dyDescent="0.25">
      <c r="A37" s="7"/>
      <c r="B37" s="54" t="s">
        <v>94</v>
      </c>
      <c r="C37" s="7" t="s">
        <v>83</v>
      </c>
      <c r="D37" s="47" t="s">
        <v>85</v>
      </c>
      <c r="E37" s="7">
        <v>5</v>
      </c>
      <c r="F37" s="7">
        <v>5</v>
      </c>
      <c r="G37" s="7">
        <v>5</v>
      </c>
      <c r="H37" s="7">
        <v>5</v>
      </c>
      <c r="I37" s="7">
        <v>5</v>
      </c>
      <c r="J37" s="7">
        <v>5</v>
      </c>
      <c r="K37" s="7">
        <v>5</v>
      </c>
      <c r="L37" s="7">
        <v>5</v>
      </c>
      <c r="M37" s="7"/>
    </row>
    <row r="38" spans="1:13" ht="94.5" x14ac:dyDescent="0.25">
      <c r="A38" s="7"/>
      <c r="B38" s="54" t="s">
        <v>70</v>
      </c>
      <c r="C38" s="7" t="s">
        <v>84</v>
      </c>
      <c r="D38" s="47" t="s">
        <v>85</v>
      </c>
      <c r="E38" s="7">
        <v>130</v>
      </c>
      <c r="F38" s="7">
        <v>130</v>
      </c>
      <c r="G38" s="7">
        <v>130</v>
      </c>
      <c r="H38" s="52">
        <v>130</v>
      </c>
      <c r="I38" s="52">
        <v>130</v>
      </c>
      <c r="J38" s="52">
        <v>130</v>
      </c>
      <c r="K38" s="7">
        <v>130</v>
      </c>
      <c r="L38" s="7">
        <v>130</v>
      </c>
      <c r="M38" s="7"/>
    </row>
    <row r="39" spans="1:13" ht="78.75" x14ac:dyDescent="0.25">
      <c r="A39" s="7"/>
      <c r="B39" s="54" t="s">
        <v>71</v>
      </c>
      <c r="C39" s="7" t="s">
        <v>95</v>
      </c>
      <c r="D39" s="47" t="s">
        <v>85</v>
      </c>
      <c r="E39" s="7">
        <v>100</v>
      </c>
      <c r="F39" s="7">
        <v>100</v>
      </c>
      <c r="G39" s="7">
        <v>100</v>
      </c>
      <c r="H39" s="48" t="s">
        <v>92</v>
      </c>
      <c r="I39" s="52">
        <v>100</v>
      </c>
      <c r="J39" s="52">
        <v>185</v>
      </c>
      <c r="K39" s="7">
        <v>100</v>
      </c>
      <c r="L39" s="7">
        <v>100</v>
      </c>
      <c r="M39" s="7"/>
    </row>
    <row r="40" spans="1:13" ht="78.75" x14ac:dyDescent="0.25">
      <c r="A40" s="8"/>
      <c r="B40" s="54" t="s">
        <v>72</v>
      </c>
      <c r="C40" s="5" t="s">
        <v>95</v>
      </c>
      <c r="D40" s="47" t="s">
        <v>85</v>
      </c>
      <c r="E40" s="5">
        <v>75</v>
      </c>
      <c r="F40" s="5">
        <v>75</v>
      </c>
      <c r="G40" s="5">
        <v>75</v>
      </c>
      <c r="H40" s="57" t="s">
        <v>92</v>
      </c>
      <c r="I40" s="58">
        <v>75</v>
      </c>
      <c r="J40" s="58">
        <v>75</v>
      </c>
      <c r="K40" s="5">
        <v>75</v>
      </c>
      <c r="L40" s="5">
        <v>75</v>
      </c>
      <c r="M40" s="5"/>
    </row>
    <row r="41" spans="1:13" ht="78.75" x14ac:dyDescent="0.25">
      <c r="A41" s="8"/>
      <c r="B41" s="4" t="s">
        <v>73</v>
      </c>
      <c r="C41" s="5" t="s">
        <v>84</v>
      </c>
      <c r="D41" s="47" t="s">
        <v>85</v>
      </c>
      <c r="E41" s="5">
        <v>126</v>
      </c>
      <c r="F41" s="5">
        <v>126</v>
      </c>
      <c r="G41" s="5">
        <v>126</v>
      </c>
      <c r="H41" s="41">
        <v>126</v>
      </c>
      <c r="I41" s="21">
        <v>126</v>
      </c>
      <c r="J41" s="21">
        <v>126</v>
      </c>
      <c r="K41" s="5">
        <v>126</v>
      </c>
      <c r="L41" s="5">
        <v>126</v>
      </c>
      <c r="M41" s="5"/>
    </row>
    <row r="42" spans="1:13" ht="87.75" customHeight="1" x14ac:dyDescent="0.3">
      <c r="A42" s="9"/>
      <c r="B42" s="4" t="s">
        <v>74</v>
      </c>
      <c r="C42" s="4" t="s">
        <v>96</v>
      </c>
      <c r="D42" s="47" t="s">
        <v>85</v>
      </c>
      <c r="E42" s="9">
        <v>807</v>
      </c>
      <c r="F42" s="9">
        <v>807</v>
      </c>
      <c r="G42" s="9">
        <v>807</v>
      </c>
      <c r="H42" s="59">
        <v>807</v>
      </c>
      <c r="I42" s="21">
        <v>807</v>
      </c>
      <c r="J42" s="21">
        <v>807</v>
      </c>
      <c r="K42" s="60">
        <v>807</v>
      </c>
      <c r="L42" s="60">
        <v>807</v>
      </c>
      <c r="M42" s="10"/>
    </row>
    <row r="43" spans="1:13" ht="63" x14ac:dyDescent="0.25">
      <c r="A43" s="8"/>
      <c r="B43" s="4" t="s">
        <v>75</v>
      </c>
      <c r="C43" s="5" t="s">
        <v>84</v>
      </c>
      <c r="D43" s="47" t="s">
        <v>85</v>
      </c>
      <c r="E43" s="5">
        <v>35</v>
      </c>
      <c r="F43" s="5">
        <v>36</v>
      </c>
      <c r="G43" s="5">
        <v>36</v>
      </c>
      <c r="H43" s="41">
        <v>36</v>
      </c>
      <c r="I43" s="21">
        <v>36</v>
      </c>
      <c r="J43" s="21">
        <v>90</v>
      </c>
      <c r="K43" s="5">
        <v>36</v>
      </c>
      <c r="L43" s="5">
        <v>36</v>
      </c>
      <c r="M43" s="5"/>
    </row>
    <row r="44" spans="1:13" ht="209.25" customHeight="1" x14ac:dyDescent="0.25">
      <c r="A44" s="8"/>
      <c r="B44" s="4" t="s">
        <v>188</v>
      </c>
      <c r="C44" s="5" t="s">
        <v>84</v>
      </c>
      <c r="D44" s="47" t="s">
        <v>85</v>
      </c>
      <c r="E44" s="5">
        <v>17</v>
      </c>
      <c r="F44" s="5">
        <v>17</v>
      </c>
      <c r="G44" s="5">
        <v>17</v>
      </c>
      <c r="H44" s="41">
        <v>14</v>
      </c>
      <c r="I44" s="21">
        <v>17</v>
      </c>
      <c r="J44" s="21">
        <v>16</v>
      </c>
      <c r="K44" s="5">
        <v>17</v>
      </c>
      <c r="L44" s="5">
        <v>17</v>
      </c>
      <c r="M44" s="54" t="s">
        <v>189</v>
      </c>
    </row>
    <row r="45" spans="1:13" ht="63" x14ac:dyDescent="0.25">
      <c r="A45" s="5"/>
      <c r="B45" s="54" t="s">
        <v>181</v>
      </c>
      <c r="C45" s="5" t="s">
        <v>84</v>
      </c>
      <c r="D45" s="47" t="s">
        <v>85</v>
      </c>
      <c r="E45" s="5">
        <v>110</v>
      </c>
      <c r="F45" s="5">
        <v>110</v>
      </c>
      <c r="G45" s="5">
        <v>110</v>
      </c>
      <c r="H45" s="41">
        <v>110</v>
      </c>
      <c r="I45" s="21">
        <v>110</v>
      </c>
      <c r="J45" s="21">
        <f>110+923</f>
        <v>1033</v>
      </c>
      <c r="K45" s="5">
        <v>110</v>
      </c>
      <c r="L45" s="5">
        <v>110</v>
      </c>
      <c r="M45" s="5"/>
    </row>
    <row r="46" spans="1:13" ht="152.25" customHeight="1" x14ac:dyDescent="0.25">
      <c r="A46" s="5"/>
      <c r="B46" s="54" t="s">
        <v>77</v>
      </c>
      <c r="C46" s="23" t="s">
        <v>97</v>
      </c>
      <c r="D46" s="47" t="s">
        <v>85</v>
      </c>
      <c r="E46" s="5">
        <v>21</v>
      </c>
      <c r="F46" s="5">
        <v>20</v>
      </c>
      <c r="G46" s="5">
        <v>20</v>
      </c>
      <c r="H46" s="41">
        <v>9</v>
      </c>
      <c r="I46" s="21">
        <v>20</v>
      </c>
      <c r="J46" s="21">
        <v>20</v>
      </c>
      <c r="K46" s="41">
        <v>21</v>
      </c>
      <c r="L46" s="41">
        <v>21</v>
      </c>
      <c r="M46" s="5"/>
    </row>
    <row r="48" spans="1:13" x14ac:dyDescent="0.25">
      <c r="B48" s="1" t="s">
        <v>183</v>
      </c>
      <c r="F48" s="1" t="s">
        <v>184</v>
      </c>
    </row>
  </sheetData>
  <mergeCells count="27">
    <mergeCell ref="B33:M33"/>
    <mergeCell ref="B36:M36"/>
    <mergeCell ref="A6:M6"/>
    <mergeCell ref="K9:L10"/>
    <mergeCell ref="M9:M11"/>
    <mergeCell ref="G10:H10"/>
    <mergeCell ref="I10:J10"/>
    <mergeCell ref="B13:M13"/>
    <mergeCell ref="B22:M22"/>
    <mergeCell ref="B15:M15"/>
    <mergeCell ref="B28:M28"/>
    <mergeCell ref="B18:M18"/>
    <mergeCell ref="B32:M32"/>
    <mergeCell ref="B20:M20"/>
    <mergeCell ref="B35:M35"/>
    <mergeCell ref="B23:M23"/>
    <mergeCell ref="B29:M29"/>
    <mergeCell ref="A3:M3"/>
    <mergeCell ref="A4:M4"/>
    <mergeCell ref="A5:M5"/>
    <mergeCell ref="A7:M7"/>
    <mergeCell ref="A9:A11"/>
    <mergeCell ref="B9:B11"/>
    <mergeCell ref="C9:C11"/>
    <mergeCell ref="D9:D11"/>
    <mergeCell ref="E9:F10"/>
    <mergeCell ref="G9:J9"/>
  </mergeCells>
  <pageMargins left="0.78740157480314965" right="0.78740157480314965" top="1.1811023622047245" bottom="0.47" header="0.31496062992125984" footer="0.31496062992125984"/>
  <pageSetup paperSize="9" scale="77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8"/>
  <sheetViews>
    <sheetView view="pageBreakPreview" topLeftCell="A22" zoomScale="70" zoomScaleNormal="100" zoomScaleSheetLayoutView="70" workbookViewId="0">
      <selection activeCell="E32" sqref="E32"/>
    </sheetView>
  </sheetViews>
  <sheetFormatPr defaultRowHeight="15.75" x14ac:dyDescent="0.25"/>
  <cols>
    <col min="1" max="1" width="5.625" style="24" customWidth="1"/>
    <col min="2" max="2" width="20.25" style="24" customWidth="1"/>
    <col min="3" max="3" width="19.5" style="24" customWidth="1"/>
    <col min="4" max="4" width="18.875" style="24" customWidth="1"/>
    <col min="5" max="5" width="7.375" style="24" customWidth="1"/>
    <col min="6" max="6" width="8.75" style="24" customWidth="1"/>
    <col min="7" max="7" width="13.25" style="24" customWidth="1"/>
    <col min="8" max="8" width="7" style="24" customWidth="1"/>
    <col min="9" max="9" width="11.5" style="24" customWidth="1"/>
    <col min="10" max="10" width="11.875" style="24" customWidth="1"/>
    <col min="11" max="11" width="10.75" style="24" customWidth="1"/>
    <col min="12" max="12" width="11.875" style="24" customWidth="1"/>
    <col min="13" max="13" width="11.625" style="24" customWidth="1"/>
    <col min="14" max="14" width="10.875" style="24" customWidth="1"/>
    <col min="15" max="15" width="11.75" style="24" customWidth="1"/>
    <col min="16" max="16" width="12.625" style="24" customWidth="1"/>
    <col min="17" max="17" width="16" style="24" customWidth="1"/>
    <col min="18" max="18" width="15.625" style="24" customWidth="1"/>
    <col min="19" max="16384" width="9" style="24"/>
  </cols>
  <sheetData>
    <row r="1" spans="1:17" ht="18.75" x14ac:dyDescent="0.25">
      <c r="N1" s="25" t="s">
        <v>191</v>
      </c>
    </row>
    <row r="2" spans="1:17" ht="18.75" x14ac:dyDescent="0.25">
      <c r="L2" s="26"/>
    </row>
    <row r="3" spans="1:17" ht="18.75" x14ac:dyDescent="0.25">
      <c r="A3" s="27"/>
    </row>
    <row r="4" spans="1:17" ht="18.75" x14ac:dyDescent="0.25">
      <c r="A4" s="27"/>
    </row>
    <row r="5" spans="1:17" ht="18.75" x14ac:dyDescent="0.25">
      <c r="A5" s="27"/>
    </row>
    <row r="6" spans="1:17" ht="18.75" x14ac:dyDescent="0.25">
      <c r="A6" s="148" t="s">
        <v>0</v>
      </c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</row>
    <row r="7" spans="1:17" ht="18.75" x14ac:dyDescent="0.25">
      <c r="A7" s="148" t="s">
        <v>40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</row>
    <row r="8" spans="1:17" ht="23.25" customHeight="1" x14ac:dyDescent="0.25">
      <c r="A8" s="149" t="s">
        <v>197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</row>
    <row r="9" spans="1:17" ht="18.75" x14ac:dyDescent="0.25">
      <c r="A9" s="148" t="s">
        <v>41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</row>
    <row r="10" spans="1:17" ht="18.75" x14ac:dyDescent="0.25">
      <c r="A10" s="148" t="s">
        <v>42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</row>
    <row r="11" spans="1:17" ht="18.75" x14ac:dyDescent="0.25">
      <c r="A11" s="27"/>
    </row>
    <row r="12" spans="1:17" ht="24.75" customHeight="1" x14ac:dyDescent="0.25">
      <c r="A12" s="146" t="s">
        <v>2</v>
      </c>
      <c r="B12" s="146" t="s">
        <v>15</v>
      </c>
      <c r="C12" s="146" t="s">
        <v>16</v>
      </c>
      <c r="D12" s="146" t="s">
        <v>7</v>
      </c>
      <c r="E12" s="146" t="s">
        <v>6</v>
      </c>
      <c r="F12" s="146"/>
      <c r="G12" s="146"/>
      <c r="H12" s="146"/>
      <c r="I12" s="146" t="s">
        <v>31</v>
      </c>
      <c r="J12" s="146"/>
      <c r="K12" s="146"/>
      <c r="L12" s="146"/>
      <c r="M12" s="146"/>
      <c r="N12" s="146"/>
      <c r="O12" s="146"/>
      <c r="P12" s="146"/>
      <c r="Q12" s="146" t="s">
        <v>32</v>
      </c>
    </row>
    <row r="13" spans="1:17" ht="54" customHeight="1" x14ac:dyDescent="0.25">
      <c r="A13" s="146"/>
      <c r="B13" s="146"/>
      <c r="C13" s="146"/>
      <c r="D13" s="146"/>
      <c r="E13" s="146"/>
      <c r="F13" s="146"/>
      <c r="G13" s="146"/>
      <c r="H13" s="146"/>
      <c r="I13" s="146" t="s">
        <v>146</v>
      </c>
      <c r="J13" s="146"/>
      <c r="K13" s="146" t="s">
        <v>147</v>
      </c>
      <c r="L13" s="146"/>
      <c r="M13" s="146"/>
      <c r="N13" s="146"/>
      <c r="O13" s="146" t="s">
        <v>33</v>
      </c>
      <c r="P13" s="146"/>
      <c r="Q13" s="146"/>
    </row>
    <row r="14" spans="1:17" ht="39.75" customHeight="1" x14ac:dyDescent="0.25">
      <c r="A14" s="146"/>
      <c r="B14" s="146"/>
      <c r="C14" s="146"/>
      <c r="D14" s="146"/>
      <c r="E14" s="146" t="s">
        <v>7</v>
      </c>
      <c r="F14" s="146" t="s">
        <v>8</v>
      </c>
      <c r="G14" s="146" t="s">
        <v>9</v>
      </c>
      <c r="H14" s="146" t="s">
        <v>10</v>
      </c>
      <c r="I14" s="146"/>
      <c r="J14" s="146"/>
      <c r="K14" s="146" t="s">
        <v>27</v>
      </c>
      <c r="L14" s="146"/>
      <c r="M14" s="146" t="s">
        <v>28</v>
      </c>
      <c r="N14" s="146"/>
      <c r="O14" s="146"/>
      <c r="P14" s="146"/>
      <c r="Q14" s="146"/>
    </row>
    <row r="15" spans="1:17" ht="17.25" customHeight="1" x14ac:dyDescent="0.25">
      <c r="A15" s="146"/>
      <c r="B15" s="146"/>
      <c r="C15" s="146"/>
      <c r="D15" s="146"/>
      <c r="E15" s="146"/>
      <c r="F15" s="146"/>
      <c r="G15" s="146"/>
      <c r="H15" s="146"/>
      <c r="I15" s="48" t="s">
        <v>11</v>
      </c>
      <c r="J15" s="48" t="s">
        <v>29</v>
      </c>
      <c r="K15" s="48" t="s">
        <v>11</v>
      </c>
      <c r="L15" s="48" t="s">
        <v>29</v>
      </c>
      <c r="M15" s="48" t="s">
        <v>11</v>
      </c>
      <c r="N15" s="48" t="s">
        <v>29</v>
      </c>
      <c r="O15" s="48">
        <v>2018</v>
      </c>
      <c r="P15" s="48">
        <v>2019</v>
      </c>
      <c r="Q15" s="146"/>
    </row>
    <row r="16" spans="1:17" ht="16.5" thickBot="1" x14ac:dyDescent="0.3">
      <c r="A16" s="56">
        <v>1</v>
      </c>
      <c r="B16" s="56">
        <v>2</v>
      </c>
      <c r="C16" s="56">
        <v>3</v>
      </c>
      <c r="D16" s="56">
        <v>4</v>
      </c>
      <c r="E16" s="56">
        <v>5</v>
      </c>
      <c r="F16" s="56">
        <v>6</v>
      </c>
      <c r="G16" s="56">
        <v>7</v>
      </c>
      <c r="H16" s="56">
        <v>8</v>
      </c>
      <c r="I16" s="56">
        <v>9</v>
      </c>
      <c r="J16" s="56">
        <v>10</v>
      </c>
      <c r="K16" s="56">
        <v>11</v>
      </c>
      <c r="L16" s="56">
        <v>12</v>
      </c>
      <c r="M16" s="56">
        <v>13</v>
      </c>
      <c r="N16" s="56">
        <v>14</v>
      </c>
      <c r="O16" s="56">
        <v>15</v>
      </c>
      <c r="P16" s="56">
        <v>16</v>
      </c>
      <c r="Q16" s="56">
        <v>17</v>
      </c>
    </row>
    <row r="17" spans="1:19" ht="31.5" x14ac:dyDescent="0.25">
      <c r="A17" s="151"/>
      <c r="B17" s="154" t="s">
        <v>18</v>
      </c>
      <c r="C17" s="154" t="s">
        <v>100</v>
      </c>
      <c r="D17" s="51" t="s">
        <v>14</v>
      </c>
      <c r="E17" s="28"/>
      <c r="F17" s="28"/>
      <c r="G17" s="147">
        <v>11000000000</v>
      </c>
      <c r="H17" s="28"/>
      <c r="I17" s="61">
        <f>I19+I20</f>
        <v>63052.948519999998</v>
      </c>
      <c r="J17" s="61">
        <f t="shared" ref="J17:P17" si="0">J19+J20</f>
        <v>62863.512519999997</v>
      </c>
      <c r="K17" s="61">
        <f t="shared" si="0"/>
        <v>80101.879000000015</v>
      </c>
      <c r="L17" s="61">
        <f t="shared" si="0"/>
        <v>32489.03</v>
      </c>
      <c r="M17" s="61">
        <f t="shared" si="0"/>
        <v>85647.623000000007</v>
      </c>
      <c r="N17" s="61">
        <f t="shared" si="0"/>
        <v>85210.406999999992</v>
      </c>
      <c r="O17" s="61">
        <f t="shared" si="0"/>
        <v>73220.403000000006</v>
      </c>
      <c r="P17" s="61">
        <f t="shared" si="0"/>
        <v>73352.502999999997</v>
      </c>
      <c r="Q17" s="29"/>
      <c r="R17" s="30"/>
      <c r="S17" s="30"/>
    </row>
    <row r="18" spans="1:19" ht="31.5" x14ac:dyDescent="0.25">
      <c r="A18" s="152"/>
      <c r="B18" s="155"/>
      <c r="C18" s="155"/>
      <c r="D18" s="52" t="s">
        <v>13</v>
      </c>
      <c r="E18" s="31"/>
      <c r="F18" s="31"/>
      <c r="G18" s="145"/>
      <c r="H18" s="31"/>
      <c r="I18" s="42"/>
      <c r="J18" s="42"/>
      <c r="K18" s="42"/>
      <c r="L18" s="42"/>
      <c r="M18" s="42"/>
      <c r="N18" s="42"/>
      <c r="O18" s="42"/>
      <c r="P18" s="42"/>
      <c r="Q18" s="33"/>
    </row>
    <row r="19" spans="1:19" ht="52.5" customHeight="1" x14ac:dyDescent="0.25">
      <c r="A19" s="152"/>
      <c r="B19" s="155"/>
      <c r="C19" s="155"/>
      <c r="D19" s="52" t="s">
        <v>98</v>
      </c>
      <c r="E19" s="31">
        <v>241</v>
      </c>
      <c r="F19" s="31"/>
      <c r="G19" s="145"/>
      <c r="H19" s="31"/>
      <c r="I19" s="42">
        <f t="shared" ref="I19:P19" si="1">I26</f>
        <v>1124.27</v>
      </c>
      <c r="J19" s="42">
        <f t="shared" si="1"/>
        <v>1120.94</v>
      </c>
      <c r="K19" s="42">
        <f t="shared" si="1"/>
        <v>2007.0360000000001</v>
      </c>
      <c r="L19" s="42">
        <f t="shared" si="1"/>
        <v>447.57400000000001</v>
      </c>
      <c r="M19" s="42">
        <f t="shared" si="1"/>
        <v>1360.385</v>
      </c>
      <c r="N19" s="42">
        <f t="shared" si="1"/>
        <v>1250.5909999999999</v>
      </c>
      <c r="O19" s="42">
        <f t="shared" si="1"/>
        <v>1124.2650000000001</v>
      </c>
      <c r="P19" s="42">
        <f t="shared" si="1"/>
        <v>1124.2650000000001</v>
      </c>
      <c r="Q19" s="33"/>
    </row>
    <row r="20" spans="1:19" ht="64.5" customHeight="1" thickBot="1" x14ac:dyDescent="0.3">
      <c r="A20" s="153"/>
      <c r="B20" s="156"/>
      <c r="C20" s="156"/>
      <c r="D20" s="53" t="s">
        <v>99</v>
      </c>
      <c r="E20" s="34">
        <v>242</v>
      </c>
      <c r="F20" s="34"/>
      <c r="G20" s="138"/>
      <c r="H20" s="34"/>
      <c r="I20" s="43">
        <f t="shared" ref="I20:P20" si="2">I23+I27+I30+I35+I33+I34</f>
        <v>61928.678520000001</v>
      </c>
      <c r="J20" s="43">
        <f t="shared" si="2"/>
        <v>61742.572519999994</v>
      </c>
      <c r="K20" s="43">
        <f t="shared" si="2"/>
        <v>78094.843000000008</v>
      </c>
      <c r="L20" s="43">
        <f t="shared" si="2"/>
        <v>32041.455999999998</v>
      </c>
      <c r="M20" s="43">
        <f t="shared" si="2"/>
        <v>84287.238000000012</v>
      </c>
      <c r="N20" s="43">
        <f t="shared" si="2"/>
        <v>83959.815999999992</v>
      </c>
      <c r="O20" s="43">
        <f t="shared" si="2"/>
        <v>72096.138000000006</v>
      </c>
      <c r="P20" s="43">
        <f t="shared" si="2"/>
        <v>72228.237999999998</v>
      </c>
      <c r="Q20" s="35"/>
    </row>
    <row r="21" spans="1:19" ht="31.5" customHeight="1" x14ac:dyDescent="0.25">
      <c r="A21" s="134"/>
      <c r="B21" s="131" t="s">
        <v>1</v>
      </c>
      <c r="C21" s="131" t="s">
        <v>101</v>
      </c>
      <c r="D21" s="51" t="s">
        <v>14</v>
      </c>
      <c r="E21" s="28"/>
      <c r="F21" s="28"/>
      <c r="G21" s="28"/>
      <c r="H21" s="28"/>
      <c r="I21" s="61">
        <f>I23</f>
        <v>9795.43</v>
      </c>
      <c r="J21" s="61">
        <f t="shared" ref="J21:P21" si="3">J23</f>
        <v>9795.41</v>
      </c>
      <c r="K21" s="61">
        <f t="shared" si="3"/>
        <v>30376.128000000001</v>
      </c>
      <c r="L21" s="61">
        <f t="shared" si="3"/>
        <v>12260.474</v>
      </c>
      <c r="M21" s="61">
        <f t="shared" si="3"/>
        <v>30718.77</v>
      </c>
      <c r="N21" s="61">
        <f t="shared" si="3"/>
        <v>30530.616999999998</v>
      </c>
      <c r="O21" s="61">
        <f t="shared" si="3"/>
        <v>26241.928</v>
      </c>
      <c r="P21" s="61">
        <f t="shared" si="3"/>
        <v>26241.928</v>
      </c>
      <c r="Q21" s="29"/>
    </row>
    <row r="22" spans="1:19" ht="31.5" x14ac:dyDescent="0.25">
      <c r="A22" s="135"/>
      <c r="B22" s="132"/>
      <c r="C22" s="132"/>
      <c r="D22" s="52" t="s">
        <v>13</v>
      </c>
      <c r="E22" s="31"/>
      <c r="F22" s="31"/>
      <c r="G22" s="31"/>
      <c r="H22" s="31"/>
      <c r="I22" s="42"/>
      <c r="J22" s="42"/>
      <c r="K22" s="42"/>
      <c r="L22" s="42"/>
      <c r="M22" s="42"/>
      <c r="N22" s="42"/>
      <c r="O22" s="42"/>
      <c r="P22" s="42"/>
      <c r="Q22" s="33"/>
    </row>
    <row r="23" spans="1:19" ht="63.75" thickBot="1" x14ac:dyDescent="0.3">
      <c r="A23" s="136"/>
      <c r="B23" s="133"/>
      <c r="C23" s="133"/>
      <c r="D23" s="53" t="s">
        <v>99</v>
      </c>
      <c r="E23" s="34">
        <v>242</v>
      </c>
      <c r="F23" s="34" t="s">
        <v>109</v>
      </c>
      <c r="G23" s="34" t="s">
        <v>108</v>
      </c>
      <c r="H23" s="34"/>
      <c r="I23" s="43">
        <v>9795.43</v>
      </c>
      <c r="J23" s="43">
        <v>9795.41</v>
      </c>
      <c r="K23" s="43">
        <v>30376.128000000001</v>
      </c>
      <c r="L23" s="43">
        <v>12260.474</v>
      </c>
      <c r="M23" s="43">
        <v>30718.77</v>
      </c>
      <c r="N23" s="43">
        <v>30530.616999999998</v>
      </c>
      <c r="O23" s="43">
        <v>26241.928</v>
      </c>
      <c r="P23" s="43">
        <v>26241.928</v>
      </c>
      <c r="Q23" s="35"/>
    </row>
    <row r="24" spans="1:19" ht="31.5" x14ac:dyDescent="0.25">
      <c r="A24" s="134"/>
      <c r="B24" s="131" t="s">
        <v>103</v>
      </c>
      <c r="C24" s="131" t="s">
        <v>102</v>
      </c>
      <c r="D24" s="51" t="s">
        <v>14</v>
      </c>
      <c r="E24" s="28"/>
      <c r="F24" s="28"/>
      <c r="G24" s="28"/>
      <c r="H24" s="28"/>
      <c r="I24" s="61">
        <f>I26+I27</f>
        <v>1479.76052</v>
      </c>
      <c r="J24" s="61">
        <f t="shared" ref="J24:P24" si="4">J26+J27</f>
        <v>1476.4305200000001</v>
      </c>
      <c r="K24" s="61">
        <f t="shared" si="4"/>
        <v>2358.2910000000002</v>
      </c>
      <c r="L24" s="61">
        <f t="shared" si="4"/>
        <v>529.548</v>
      </c>
      <c r="M24" s="61">
        <f t="shared" si="4"/>
        <v>1930.2829999999999</v>
      </c>
      <c r="N24" s="61">
        <f t="shared" si="4"/>
        <v>1819.3559999999998</v>
      </c>
      <c r="O24" s="61">
        <f>O26+O27</f>
        <v>1475.52</v>
      </c>
      <c r="P24" s="61">
        <f t="shared" si="4"/>
        <v>1475.52</v>
      </c>
      <c r="Q24" s="29"/>
    </row>
    <row r="25" spans="1:19" ht="31.5" x14ac:dyDescent="0.25">
      <c r="A25" s="135"/>
      <c r="B25" s="132"/>
      <c r="C25" s="132"/>
      <c r="D25" s="52" t="s">
        <v>13</v>
      </c>
      <c r="E25" s="31"/>
      <c r="F25" s="31"/>
      <c r="G25" s="31"/>
      <c r="H25" s="31"/>
      <c r="I25" s="42"/>
      <c r="J25" s="42"/>
      <c r="K25" s="42"/>
      <c r="L25" s="42"/>
      <c r="M25" s="42"/>
      <c r="N25" s="42"/>
      <c r="O25" s="42"/>
      <c r="P25" s="42"/>
      <c r="Q25" s="33"/>
    </row>
    <row r="26" spans="1:19" ht="31.5" x14ac:dyDescent="0.25">
      <c r="A26" s="135"/>
      <c r="B26" s="132"/>
      <c r="C26" s="132"/>
      <c r="D26" s="52" t="s">
        <v>98</v>
      </c>
      <c r="E26" s="31">
        <v>241</v>
      </c>
      <c r="F26" s="36" t="s">
        <v>111</v>
      </c>
      <c r="G26" s="137" t="s">
        <v>110</v>
      </c>
      <c r="H26" s="31"/>
      <c r="I26" s="42">
        <v>1124.27</v>
      </c>
      <c r="J26" s="42">
        <v>1120.94</v>
      </c>
      <c r="K26" s="42">
        <f>1206.256+800.78</f>
        <v>2007.0360000000001</v>
      </c>
      <c r="L26" s="42">
        <f>447.574</f>
        <v>447.57400000000001</v>
      </c>
      <c r="M26" s="42">
        <f>1233.165+127.22</f>
        <v>1360.385</v>
      </c>
      <c r="N26" s="42">
        <f>1215.041+35.55</f>
        <v>1250.5909999999999</v>
      </c>
      <c r="O26" s="42">
        <v>1124.2650000000001</v>
      </c>
      <c r="P26" s="42">
        <v>1124.2650000000001</v>
      </c>
      <c r="Q26" s="33"/>
    </row>
    <row r="27" spans="1:19" ht="63.75" thickBot="1" x14ac:dyDescent="0.3">
      <c r="A27" s="136"/>
      <c r="B27" s="133"/>
      <c r="C27" s="133"/>
      <c r="D27" s="53" t="s">
        <v>99</v>
      </c>
      <c r="E27" s="34">
        <v>242</v>
      </c>
      <c r="F27" s="34" t="s">
        <v>109</v>
      </c>
      <c r="G27" s="138"/>
      <c r="H27" s="34"/>
      <c r="I27" s="43">
        <v>355.49052</v>
      </c>
      <c r="J27" s="43">
        <v>355.49052</v>
      </c>
      <c r="K27" s="43">
        <v>351.255</v>
      </c>
      <c r="L27" s="43">
        <v>81.974000000000004</v>
      </c>
      <c r="M27" s="43">
        <v>569.89800000000002</v>
      </c>
      <c r="N27" s="43">
        <v>568.76499999999999</v>
      </c>
      <c r="O27" s="43">
        <v>351.255</v>
      </c>
      <c r="P27" s="43">
        <v>351.255</v>
      </c>
      <c r="Q27" s="35"/>
    </row>
    <row r="28" spans="1:19" ht="31.5" customHeight="1" x14ac:dyDescent="0.25">
      <c r="A28" s="134"/>
      <c r="B28" s="131" t="s">
        <v>105</v>
      </c>
      <c r="C28" s="131" t="s">
        <v>104</v>
      </c>
      <c r="D28" s="51" t="s">
        <v>14</v>
      </c>
      <c r="E28" s="28"/>
      <c r="F28" s="28"/>
      <c r="G28" s="28"/>
      <c r="H28" s="28"/>
      <c r="I28" s="61">
        <f>I30</f>
        <v>374.1</v>
      </c>
      <c r="J28" s="61">
        <f t="shared" ref="J28:P28" si="5">J30</f>
        <v>374.1</v>
      </c>
      <c r="K28" s="61">
        <f t="shared" si="5"/>
        <v>400</v>
      </c>
      <c r="L28" s="61">
        <f t="shared" si="5"/>
        <v>0</v>
      </c>
      <c r="M28" s="61">
        <f t="shared" si="5"/>
        <v>0</v>
      </c>
      <c r="N28" s="61">
        <f t="shared" si="5"/>
        <v>0</v>
      </c>
      <c r="O28" s="61">
        <f t="shared" si="5"/>
        <v>400</v>
      </c>
      <c r="P28" s="61">
        <f t="shared" si="5"/>
        <v>400</v>
      </c>
      <c r="Q28" s="29"/>
    </row>
    <row r="29" spans="1:19" ht="31.5" x14ac:dyDescent="0.25">
      <c r="A29" s="135"/>
      <c r="B29" s="132"/>
      <c r="C29" s="132"/>
      <c r="D29" s="52" t="s">
        <v>13</v>
      </c>
      <c r="E29" s="31"/>
      <c r="F29" s="31"/>
      <c r="G29" s="31"/>
      <c r="H29" s="31"/>
      <c r="I29" s="42"/>
      <c r="J29" s="42"/>
      <c r="K29" s="42"/>
      <c r="L29" s="42"/>
      <c r="M29" s="42"/>
      <c r="N29" s="42"/>
      <c r="O29" s="42"/>
      <c r="P29" s="42"/>
      <c r="Q29" s="33"/>
    </row>
    <row r="30" spans="1:19" ht="87" customHeight="1" thickBot="1" x14ac:dyDescent="0.3">
      <c r="A30" s="136"/>
      <c r="B30" s="133"/>
      <c r="C30" s="133"/>
      <c r="D30" s="53" t="s">
        <v>99</v>
      </c>
      <c r="E30" s="34">
        <v>242</v>
      </c>
      <c r="F30" s="34" t="s">
        <v>112</v>
      </c>
      <c r="G30" s="34" t="s">
        <v>113</v>
      </c>
      <c r="H30" s="34"/>
      <c r="I30" s="43">
        <v>374.1</v>
      </c>
      <c r="J30" s="43">
        <v>374.1</v>
      </c>
      <c r="K30" s="43">
        <v>400</v>
      </c>
      <c r="L30" s="43">
        <v>0</v>
      </c>
      <c r="M30" s="43">
        <v>0</v>
      </c>
      <c r="N30" s="43">
        <v>0</v>
      </c>
      <c r="O30" s="43">
        <v>400</v>
      </c>
      <c r="P30" s="43">
        <v>400</v>
      </c>
      <c r="Q30" s="35"/>
    </row>
    <row r="31" spans="1:19" ht="31.5" customHeight="1" x14ac:dyDescent="0.25">
      <c r="A31" s="134"/>
      <c r="B31" s="131" t="s">
        <v>106</v>
      </c>
      <c r="C31" s="131" t="s">
        <v>107</v>
      </c>
      <c r="D31" s="51" t="s">
        <v>14</v>
      </c>
      <c r="E31" s="28"/>
      <c r="F31" s="28"/>
      <c r="G31" s="28"/>
      <c r="H31" s="28"/>
      <c r="I31" s="61">
        <f>I33+I34+I35</f>
        <v>51403.658000000003</v>
      </c>
      <c r="J31" s="61">
        <f t="shared" ref="J31:P31" si="6">J33+J34+J35</f>
        <v>51217.572</v>
      </c>
      <c r="K31" s="61">
        <f t="shared" si="6"/>
        <v>46967.46</v>
      </c>
      <c r="L31" s="61">
        <f t="shared" si="6"/>
        <v>19699.008000000002</v>
      </c>
      <c r="M31" s="61">
        <f t="shared" si="6"/>
        <v>52998.570000000007</v>
      </c>
      <c r="N31" s="61">
        <f t="shared" si="6"/>
        <v>52860.433999999994</v>
      </c>
      <c r="O31" s="61">
        <f t="shared" si="6"/>
        <v>45102.955000000002</v>
      </c>
      <c r="P31" s="61">
        <f t="shared" si="6"/>
        <v>45235.055</v>
      </c>
      <c r="Q31" s="29"/>
    </row>
    <row r="32" spans="1:19" ht="31.5" x14ac:dyDescent="0.25">
      <c r="A32" s="135"/>
      <c r="B32" s="132"/>
      <c r="C32" s="132"/>
      <c r="D32" s="52" t="s">
        <v>13</v>
      </c>
      <c r="E32" s="31"/>
      <c r="F32" s="31"/>
      <c r="G32" s="31"/>
      <c r="H32" s="31"/>
      <c r="I32" s="42"/>
      <c r="J32" s="42"/>
      <c r="K32" s="42"/>
      <c r="L32" s="42"/>
      <c r="M32" s="42"/>
      <c r="N32" s="42"/>
      <c r="O32" s="42"/>
      <c r="P32" s="42"/>
      <c r="Q32" s="33"/>
    </row>
    <row r="33" spans="1:17" ht="31.5" customHeight="1" x14ac:dyDescent="0.25">
      <c r="A33" s="135"/>
      <c r="B33" s="132"/>
      <c r="C33" s="132"/>
      <c r="D33" s="139" t="s">
        <v>99</v>
      </c>
      <c r="E33" s="142">
        <v>242</v>
      </c>
      <c r="F33" s="50" t="s">
        <v>115</v>
      </c>
      <c r="G33" s="137" t="s">
        <v>114</v>
      </c>
      <c r="H33" s="49"/>
      <c r="I33" s="44">
        <v>33446.908000000003</v>
      </c>
      <c r="J33" s="44">
        <v>33412.582999999999</v>
      </c>
      <c r="K33" s="44">
        <v>29995.56</v>
      </c>
      <c r="L33" s="44">
        <v>14435.326999999999</v>
      </c>
      <c r="M33" s="44">
        <v>34979.870000000003</v>
      </c>
      <c r="N33" s="44">
        <v>34916.195</v>
      </c>
      <c r="O33" s="44">
        <v>29429.755000000001</v>
      </c>
      <c r="P33" s="44">
        <v>29429.755000000001</v>
      </c>
      <c r="Q33" s="37"/>
    </row>
    <row r="34" spans="1:17" ht="31.5" customHeight="1" x14ac:dyDescent="0.25">
      <c r="A34" s="135"/>
      <c r="B34" s="132"/>
      <c r="C34" s="132"/>
      <c r="D34" s="140"/>
      <c r="E34" s="143"/>
      <c r="F34" s="50" t="s">
        <v>112</v>
      </c>
      <c r="G34" s="145"/>
      <c r="H34" s="49"/>
      <c r="I34" s="44">
        <v>1490.5</v>
      </c>
      <c r="J34" s="44">
        <v>1457.6489999999999</v>
      </c>
      <c r="K34" s="44">
        <v>1490.5</v>
      </c>
      <c r="L34" s="44">
        <v>486.072</v>
      </c>
      <c r="M34" s="44">
        <v>1490.5</v>
      </c>
      <c r="N34" s="44">
        <v>1488.954</v>
      </c>
      <c r="O34" s="44">
        <v>1490.5</v>
      </c>
      <c r="P34" s="44">
        <v>1490.5</v>
      </c>
      <c r="Q34" s="37"/>
    </row>
    <row r="35" spans="1:17" ht="23.25" customHeight="1" thickBot="1" x14ac:dyDescent="0.3">
      <c r="A35" s="136"/>
      <c r="B35" s="133"/>
      <c r="C35" s="133"/>
      <c r="D35" s="141"/>
      <c r="E35" s="144"/>
      <c r="F35" s="38" t="s">
        <v>116</v>
      </c>
      <c r="G35" s="138"/>
      <c r="H35" s="34"/>
      <c r="I35" s="43">
        <v>16466.25</v>
      </c>
      <c r="J35" s="43">
        <v>16347.34</v>
      </c>
      <c r="K35" s="43">
        <v>15481.4</v>
      </c>
      <c r="L35" s="43">
        <v>4777.6090000000004</v>
      </c>
      <c r="M35" s="43">
        <v>16528.2</v>
      </c>
      <c r="N35" s="43">
        <v>16455.285</v>
      </c>
      <c r="O35" s="43">
        <v>14182.7</v>
      </c>
      <c r="P35" s="43">
        <v>14314.8</v>
      </c>
      <c r="Q35" s="35"/>
    </row>
    <row r="36" spans="1:17" ht="18.75" x14ac:dyDescent="0.25">
      <c r="A36" s="27"/>
    </row>
    <row r="37" spans="1:17" s="1" customFormat="1" x14ac:dyDescent="0.25">
      <c r="B37" s="1" t="s">
        <v>183</v>
      </c>
      <c r="F37" s="1" t="s">
        <v>184</v>
      </c>
    </row>
    <row r="38" spans="1:17" ht="18.75" x14ac:dyDescent="0.25">
      <c r="A38" s="27"/>
    </row>
  </sheetData>
  <mergeCells count="41">
    <mergeCell ref="M14:N14"/>
    <mergeCell ref="A17:A20"/>
    <mergeCell ref="B17:B20"/>
    <mergeCell ref="C17:C20"/>
    <mergeCell ref="Q12:Q15"/>
    <mergeCell ref="I13:J14"/>
    <mergeCell ref="K13:N13"/>
    <mergeCell ref="O13:P14"/>
    <mergeCell ref="I12:P12"/>
    <mergeCell ref="A12:A15"/>
    <mergeCell ref="B12:B15"/>
    <mergeCell ref="C12:C15"/>
    <mergeCell ref="D12:D15"/>
    <mergeCell ref="E12:H13"/>
    <mergeCell ref="F14:F15"/>
    <mergeCell ref="G14:G15"/>
    <mergeCell ref="K14:L14"/>
    <mergeCell ref="A6:Q6"/>
    <mergeCell ref="A7:Q7"/>
    <mergeCell ref="A8:Q8"/>
    <mergeCell ref="A9:Q9"/>
    <mergeCell ref="A10:Q10"/>
    <mergeCell ref="G26:G27"/>
    <mergeCell ref="D33:D35"/>
    <mergeCell ref="E33:E35"/>
    <mergeCell ref="G33:G35"/>
    <mergeCell ref="H14:H15"/>
    <mergeCell ref="E14:E15"/>
    <mergeCell ref="G17:G20"/>
    <mergeCell ref="B31:B35"/>
    <mergeCell ref="A31:A35"/>
    <mergeCell ref="C28:C30"/>
    <mergeCell ref="B21:B23"/>
    <mergeCell ref="A21:A23"/>
    <mergeCell ref="C24:C27"/>
    <mergeCell ref="B24:B27"/>
    <mergeCell ref="B28:B30"/>
    <mergeCell ref="A24:A27"/>
    <mergeCell ref="A28:A30"/>
    <mergeCell ref="C31:C35"/>
    <mergeCell ref="C21:C23"/>
  </mergeCells>
  <pageMargins left="0.78740157480314965" right="0.78740157480314965" top="0.59055118110236227" bottom="0" header="0.31496062992125984" footer="0.31496062992125984"/>
  <pageSetup paperSize="9" scale="45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U52"/>
  <sheetViews>
    <sheetView zoomScale="70" zoomScaleNormal="70" zoomScaleSheetLayoutView="70" workbookViewId="0">
      <selection activeCell="J31" sqref="J31"/>
    </sheetView>
  </sheetViews>
  <sheetFormatPr defaultRowHeight="15.75" x14ac:dyDescent="0.25"/>
  <cols>
    <col min="1" max="1" width="4.125" style="24" customWidth="1"/>
    <col min="2" max="2" width="14.75" style="24" customWidth="1"/>
    <col min="3" max="3" width="15" style="24" customWidth="1"/>
    <col min="4" max="4" width="19.25" style="24" customWidth="1"/>
    <col min="5" max="5" width="14.625" style="24" customWidth="1"/>
    <col min="6" max="6" width="12.75" style="24" customWidth="1"/>
    <col min="7" max="7" width="12.625" style="24" customWidth="1"/>
    <col min="8" max="8" width="12.75" style="24" customWidth="1"/>
    <col min="9" max="9" width="11.75" style="24" customWidth="1"/>
    <col min="10" max="10" width="10.75" style="24" customWidth="1"/>
    <col min="11" max="11" width="11.5" style="24" customWidth="1"/>
    <col min="12" max="12" width="10.875" style="24" bestFit="1" customWidth="1"/>
    <col min="13" max="13" width="13" style="24" customWidth="1"/>
    <col min="14" max="14" width="12.375" style="24" customWidth="1"/>
    <col min="15" max="15" width="11.25" style="24" customWidth="1"/>
    <col min="16" max="16" width="10.875" style="24" customWidth="1"/>
    <col min="17" max="17" width="11.75" style="24" customWidth="1"/>
    <col min="18" max="18" width="12.625" style="24" customWidth="1"/>
    <col min="19" max="19" width="11.625" style="24" customWidth="1"/>
    <col min="20" max="20" width="10.75" style="24" customWidth="1"/>
    <col min="21" max="21" width="10.875" style="24" customWidth="1"/>
    <col min="22" max="16384" width="9" style="24"/>
  </cols>
  <sheetData>
    <row r="1" spans="1:21" ht="18.75" x14ac:dyDescent="0.25">
      <c r="J1" s="25" t="s">
        <v>192</v>
      </c>
    </row>
    <row r="2" spans="1:21" ht="18.75" x14ac:dyDescent="0.25">
      <c r="A2" s="27"/>
    </row>
    <row r="3" spans="1:21" ht="18.75" x14ac:dyDescent="0.25">
      <c r="A3" s="148" t="s">
        <v>0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</row>
    <row r="4" spans="1:21" ht="18.75" x14ac:dyDescent="0.25">
      <c r="A4" s="148" t="s">
        <v>38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</row>
    <row r="5" spans="1:21" ht="45.75" customHeight="1" x14ac:dyDescent="0.25">
      <c r="A5" s="149" t="s">
        <v>198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</row>
    <row r="6" spans="1:21" ht="18.75" x14ac:dyDescent="0.25">
      <c r="A6" s="148" t="s">
        <v>39</v>
      </c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</row>
    <row r="7" spans="1:21" ht="18.75" x14ac:dyDescent="0.25">
      <c r="M7" s="26" t="s">
        <v>3</v>
      </c>
      <c r="N7" s="162"/>
      <c r="O7" s="162"/>
      <c r="P7" s="162"/>
      <c r="Q7" s="162"/>
      <c r="R7" s="162"/>
      <c r="S7" s="162"/>
      <c r="T7" s="162"/>
      <c r="U7" s="162"/>
    </row>
    <row r="8" spans="1:21" ht="55.5" customHeight="1" x14ac:dyDescent="0.25">
      <c r="A8" s="171" t="s">
        <v>2</v>
      </c>
      <c r="B8" s="171" t="s">
        <v>34</v>
      </c>
      <c r="C8" s="173" t="s">
        <v>16</v>
      </c>
      <c r="D8" s="171" t="s">
        <v>35</v>
      </c>
      <c r="E8" s="166" t="s">
        <v>148</v>
      </c>
      <c r="F8" s="167"/>
      <c r="G8" s="164" t="s">
        <v>149</v>
      </c>
      <c r="H8" s="170"/>
      <c r="I8" s="170"/>
      <c r="J8" s="165"/>
      <c r="K8" s="166" t="s">
        <v>26</v>
      </c>
      <c r="L8" s="167"/>
      <c r="M8" s="146" t="s">
        <v>32</v>
      </c>
      <c r="N8" s="163"/>
      <c r="O8" s="163"/>
      <c r="P8" s="163"/>
      <c r="Q8" s="163"/>
      <c r="R8" s="163"/>
      <c r="S8" s="163"/>
      <c r="T8" s="163"/>
      <c r="U8" s="163"/>
    </row>
    <row r="9" spans="1:21" ht="43.5" customHeight="1" x14ac:dyDescent="0.25">
      <c r="A9" s="132"/>
      <c r="B9" s="132"/>
      <c r="C9" s="174"/>
      <c r="D9" s="132"/>
      <c r="E9" s="168"/>
      <c r="F9" s="169"/>
      <c r="G9" s="164" t="s">
        <v>27</v>
      </c>
      <c r="H9" s="165"/>
      <c r="I9" s="164" t="s">
        <v>28</v>
      </c>
      <c r="J9" s="165"/>
      <c r="K9" s="168"/>
      <c r="L9" s="169"/>
      <c r="M9" s="146"/>
      <c r="N9" s="163"/>
      <c r="O9" s="163"/>
      <c r="P9" s="163"/>
      <c r="Q9" s="163"/>
      <c r="R9" s="163"/>
      <c r="S9" s="163"/>
      <c r="T9" s="163"/>
      <c r="U9" s="163"/>
    </row>
    <row r="10" spans="1:21" ht="30.75" customHeight="1" x14ac:dyDescent="0.25">
      <c r="A10" s="172"/>
      <c r="B10" s="172"/>
      <c r="C10" s="175"/>
      <c r="D10" s="172"/>
      <c r="E10" s="48" t="s">
        <v>11</v>
      </c>
      <c r="F10" s="48" t="s">
        <v>29</v>
      </c>
      <c r="G10" s="48" t="s">
        <v>11</v>
      </c>
      <c r="H10" s="48" t="s">
        <v>29</v>
      </c>
      <c r="I10" s="48" t="s">
        <v>11</v>
      </c>
      <c r="J10" s="48" t="s">
        <v>29</v>
      </c>
      <c r="K10" s="48">
        <v>2018</v>
      </c>
      <c r="L10" s="48">
        <v>2019</v>
      </c>
      <c r="M10" s="146"/>
      <c r="N10" s="55"/>
      <c r="O10" s="55"/>
      <c r="P10" s="55"/>
      <c r="Q10" s="55"/>
      <c r="R10" s="55"/>
      <c r="S10" s="55"/>
      <c r="T10" s="55"/>
      <c r="U10" s="55"/>
    </row>
    <row r="11" spans="1:21" x14ac:dyDescent="0.25">
      <c r="A11" s="48">
        <v>1</v>
      </c>
      <c r="B11" s="48">
        <v>2</v>
      </c>
      <c r="C11" s="48">
        <v>3</v>
      </c>
      <c r="D11" s="48">
        <v>4</v>
      </c>
      <c r="E11" s="48">
        <v>5</v>
      </c>
      <c r="F11" s="48">
        <v>6</v>
      </c>
      <c r="G11" s="48">
        <v>7</v>
      </c>
      <c r="H11" s="48">
        <v>8</v>
      </c>
      <c r="I11" s="48">
        <v>9</v>
      </c>
      <c r="J11" s="48">
        <v>10</v>
      </c>
      <c r="K11" s="48">
        <v>11</v>
      </c>
      <c r="L11" s="48">
        <v>12</v>
      </c>
      <c r="M11" s="48">
        <v>13</v>
      </c>
      <c r="N11" s="55"/>
      <c r="O11" s="55"/>
      <c r="P11" s="55"/>
      <c r="Q11" s="55"/>
      <c r="R11" s="55"/>
      <c r="S11" s="55"/>
      <c r="T11" s="55"/>
      <c r="U11" s="55"/>
    </row>
    <row r="12" spans="1:21" x14ac:dyDescent="0.25">
      <c r="A12" s="155"/>
      <c r="B12" s="158" t="s">
        <v>18</v>
      </c>
      <c r="C12" s="158" t="str">
        <f>'2'!C17</f>
        <v>Обеспечение комфортной среды проживания на территории населенных пунктов Туруханского района</v>
      </c>
      <c r="D12" s="52" t="s">
        <v>17</v>
      </c>
      <c r="E12" s="42">
        <f>E14+E15+E16+E17+E18</f>
        <v>63052.948520000005</v>
      </c>
      <c r="F12" s="42">
        <f t="shared" ref="F12:L12" si="0">F14+F15+F16+F17+F18</f>
        <v>62863.512520000004</v>
      </c>
      <c r="G12" s="42">
        <f>G14+G15+G16+G17+G18</f>
        <v>80101.879000000015</v>
      </c>
      <c r="H12" s="42">
        <f t="shared" si="0"/>
        <v>32489.030360000004</v>
      </c>
      <c r="I12" s="42">
        <f t="shared" si="0"/>
        <v>85647.623000000007</v>
      </c>
      <c r="J12" s="42">
        <f t="shared" si="0"/>
        <v>85210.407000000007</v>
      </c>
      <c r="K12" s="42">
        <f t="shared" si="0"/>
        <v>73220.403000000006</v>
      </c>
      <c r="L12" s="42">
        <f t="shared" si="0"/>
        <v>73352.502999999997</v>
      </c>
      <c r="M12" s="52"/>
      <c r="N12" s="45"/>
      <c r="O12" s="45"/>
      <c r="P12" s="45"/>
      <c r="Q12" s="45"/>
      <c r="R12" s="45"/>
      <c r="S12" s="45"/>
      <c r="T12" s="45"/>
      <c r="U12" s="45"/>
    </row>
    <row r="13" spans="1:21" x14ac:dyDescent="0.25">
      <c r="A13" s="155"/>
      <c r="B13" s="159"/>
      <c r="C13" s="159"/>
      <c r="D13" s="52" t="s">
        <v>4</v>
      </c>
      <c r="E13" s="42"/>
      <c r="F13" s="42"/>
      <c r="G13" s="42"/>
      <c r="H13" s="42"/>
      <c r="I13" s="42"/>
      <c r="J13" s="42"/>
      <c r="K13" s="42"/>
      <c r="L13" s="42"/>
      <c r="M13" s="52"/>
      <c r="N13" s="45"/>
      <c r="O13" s="45"/>
      <c r="P13" s="45"/>
      <c r="Q13" s="45"/>
      <c r="R13" s="45"/>
      <c r="S13" s="45"/>
      <c r="T13" s="45"/>
      <c r="U13" s="45"/>
    </row>
    <row r="14" spans="1:21" ht="34.5" x14ac:dyDescent="0.25">
      <c r="A14" s="155"/>
      <c r="B14" s="159"/>
      <c r="C14" s="159"/>
      <c r="D14" s="39" t="s">
        <v>20</v>
      </c>
      <c r="E14" s="42">
        <f>E21+E28+E35+E42</f>
        <v>1582.75</v>
      </c>
      <c r="F14" s="42">
        <f t="shared" ref="F14:L14" si="1">F21+F28+F35+F42</f>
        <v>1582.5</v>
      </c>
      <c r="G14" s="42">
        <f t="shared" si="1"/>
        <v>1416.8</v>
      </c>
      <c r="H14" s="42">
        <f t="shared" si="1"/>
        <v>0</v>
      </c>
      <c r="I14" s="42">
        <f t="shared" si="1"/>
        <v>1416.8</v>
      </c>
      <c r="J14" s="42">
        <f t="shared" si="1"/>
        <v>1416.8</v>
      </c>
      <c r="K14" s="42">
        <f t="shared" si="1"/>
        <v>0</v>
      </c>
      <c r="L14" s="42">
        <f t="shared" si="1"/>
        <v>0</v>
      </c>
      <c r="M14" s="52"/>
    </row>
    <row r="15" spans="1:21" ht="18.75" x14ac:dyDescent="0.25">
      <c r="A15" s="155"/>
      <c r="B15" s="159"/>
      <c r="C15" s="159"/>
      <c r="D15" s="52" t="s">
        <v>22</v>
      </c>
      <c r="E15" s="42">
        <f t="shared" ref="E15:L15" si="2">E22+E29+E36+E43</f>
        <v>16374</v>
      </c>
      <c r="F15" s="42">
        <f t="shared" si="2"/>
        <v>16222.489000000001</v>
      </c>
      <c r="G15" s="42">
        <f t="shared" si="2"/>
        <v>15555.100000000002</v>
      </c>
      <c r="H15" s="42">
        <f t="shared" si="2"/>
        <v>5263.6810000000005</v>
      </c>
      <c r="I15" s="42">
        <f t="shared" si="2"/>
        <v>16601.900000000001</v>
      </c>
      <c r="J15" s="42">
        <f t="shared" si="2"/>
        <v>16527.439000000002</v>
      </c>
      <c r="K15" s="42">
        <f t="shared" si="2"/>
        <v>15673.2</v>
      </c>
      <c r="L15" s="42">
        <f t="shared" si="2"/>
        <v>15805.3</v>
      </c>
      <c r="M15" s="52"/>
    </row>
    <row r="16" spans="1:21" x14ac:dyDescent="0.25">
      <c r="A16" s="155"/>
      <c r="B16" s="159"/>
      <c r="C16" s="159"/>
      <c r="D16" s="52" t="s">
        <v>19</v>
      </c>
      <c r="E16" s="42">
        <f t="shared" ref="E16:L16" si="3">E23+E30+E37+E44</f>
        <v>44796.198520000005</v>
      </c>
      <c r="F16" s="42">
        <f t="shared" si="3"/>
        <v>44758.523520000002</v>
      </c>
      <c r="G16" s="42">
        <f t="shared" si="3"/>
        <v>61129.979000000007</v>
      </c>
      <c r="H16" s="42">
        <f t="shared" si="3"/>
        <v>25728.304360000002</v>
      </c>
      <c r="I16" s="42">
        <f>I23+I30+I37+I44</f>
        <v>65628.92300000001</v>
      </c>
      <c r="J16" s="42">
        <f>J23+J30+J37+J44</f>
        <v>65266.167999999998</v>
      </c>
      <c r="K16" s="42">
        <f t="shared" si="3"/>
        <v>55047.203000000001</v>
      </c>
      <c r="L16" s="42">
        <f t="shared" si="3"/>
        <v>57547.203000000001</v>
      </c>
      <c r="M16" s="52"/>
    </row>
    <row r="17" spans="1:13" ht="81.75" x14ac:dyDescent="0.25">
      <c r="A17" s="155"/>
      <c r="B17" s="159"/>
      <c r="C17" s="159"/>
      <c r="D17" s="21" t="s">
        <v>21</v>
      </c>
      <c r="E17" s="42">
        <f t="shared" ref="E17:L17" si="4">E24+E31+E38+E45</f>
        <v>0</v>
      </c>
      <c r="F17" s="42">
        <f t="shared" si="4"/>
        <v>0</v>
      </c>
      <c r="G17" s="42">
        <f t="shared" si="4"/>
        <v>0</v>
      </c>
      <c r="H17" s="42">
        <f t="shared" si="4"/>
        <v>0</v>
      </c>
      <c r="I17" s="42">
        <f t="shared" si="4"/>
        <v>0</v>
      </c>
      <c r="J17" s="42">
        <f t="shared" si="4"/>
        <v>0</v>
      </c>
      <c r="K17" s="42">
        <f t="shared" si="4"/>
        <v>0</v>
      </c>
      <c r="L17" s="42">
        <f t="shared" si="4"/>
        <v>0</v>
      </c>
      <c r="M17" s="52"/>
    </row>
    <row r="18" spans="1:13" ht="31.5" x14ac:dyDescent="0.25">
      <c r="A18" s="155"/>
      <c r="B18" s="160"/>
      <c r="C18" s="160"/>
      <c r="D18" s="52" t="s">
        <v>5</v>
      </c>
      <c r="E18" s="42">
        <f t="shared" ref="E18:L18" si="5">E25+E32+E39+E46</f>
        <v>300</v>
      </c>
      <c r="F18" s="42">
        <f t="shared" si="5"/>
        <v>300</v>
      </c>
      <c r="G18" s="42">
        <f t="shared" si="5"/>
        <v>2000</v>
      </c>
      <c r="H18" s="42">
        <f t="shared" si="5"/>
        <v>1497.0450000000001</v>
      </c>
      <c r="I18" s="42">
        <f t="shared" si="5"/>
        <v>2000</v>
      </c>
      <c r="J18" s="42">
        <f t="shared" si="5"/>
        <v>2000</v>
      </c>
      <c r="K18" s="42">
        <f t="shared" si="5"/>
        <v>2500</v>
      </c>
      <c r="L18" s="42">
        <f t="shared" si="5"/>
        <v>0</v>
      </c>
      <c r="M18" s="52"/>
    </row>
    <row r="19" spans="1:13" x14ac:dyDescent="0.25">
      <c r="A19" s="155"/>
      <c r="B19" s="157" t="s">
        <v>1</v>
      </c>
      <c r="C19" s="158" t="s">
        <v>101</v>
      </c>
      <c r="D19" s="52" t="s">
        <v>17</v>
      </c>
      <c r="E19" s="42">
        <f>E21+E22+E23+E24+E25</f>
        <v>9795.43</v>
      </c>
      <c r="F19" s="42">
        <f t="shared" ref="F19:L19" si="6">F21+F22+F23+F24+F25</f>
        <v>9795.41</v>
      </c>
      <c r="G19" s="42">
        <f t="shared" si="6"/>
        <v>30376.128000000001</v>
      </c>
      <c r="H19" s="42">
        <f t="shared" si="6"/>
        <v>12260.47436</v>
      </c>
      <c r="I19" s="42">
        <f t="shared" si="6"/>
        <v>30718.77</v>
      </c>
      <c r="J19" s="42">
        <f t="shared" si="6"/>
        <v>30530.616999999998</v>
      </c>
      <c r="K19" s="42">
        <f t="shared" si="6"/>
        <v>26241.928</v>
      </c>
      <c r="L19" s="42">
        <f t="shared" si="6"/>
        <v>26241.928</v>
      </c>
      <c r="M19" s="32"/>
    </row>
    <row r="20" spans="1:13" x14ac:dyDescent="0.25">
      <c r="A20" s="155"/>
      <c r="B20" s="157"/>
      <c r="C20" s="159"/>
      <c r="D20" s="52" t="s">
        <v>4</v>
      </c>
      <c r="E20" s="42"/>
      <c r="F20" s="42"/>
      <c r="G20" s="42"/>
      <c r="H20" s="42"/>
      <c r="I20" s="42"/>
      <c r="J20" s="42"/>
      <c r="K20" s="42"/>
      <c r="L20" s="42"/>
      <c r="M20" s="52"/>
    </row>
    <row r="21" spans="1:13" ht="34.5" x14ac:dyDescent="0.25">
      <c r="A21" s="155"/>
      <c r="B21" s="157"/>
      <c r="C21" s="159"/>
      <c r="D21" s="40" t="s">
        <v>20</v>
      </c>
      <c r="E21" s="42"/>
      <c r="F21" s="42"/>
      <c r="G21" s="42"/>
      <c r="H21" s="42"/>
      <c r="I21" s="42"/>
      <c r="J21" s="42"/>
      <c r="K21" s="42"/>
      <c r="L21" s="42"/>
      <c r="M21" s="52"/>
    </row>
    <row r="22" spans="1:13" ht="18.75" x14ac:dyDescent="0.25">
      <c r="A22" s="155"/>
      <c r="B22" s="157"/>
      <c r="C22" s="159"/>
      <c r="D22" s="52" t="s">
        <v>22</v>
      </c>
      <c r="E22" s="42"/>
      <c r="F22" s="42"/>
      <c r="G22" s="42"/>
      <c r="H22" s="42"/>
      <c r="I22" s="42"/>
      <c r="J22" s="42"/>
      <c r="K22" s="42"/>
      <c r="L22" s="42"/>
      <c r="M22" s="52"/>
    </row>
    <row r="23" spans="1:13" x14ac:dyDescent="0.25">
      <c r="A23" s="155"/>
      <c r="B23" s="157"/>
      <c r="C23" s="159"/>
      <c r="D23" s="52" t="s">
        <v>19</v>
      </c>
      <c r="E23" s="42">
        <v>9495.43</v>
      </c>
      <c r="F23" s="42">
        <v>9495.41</v>
      </c>
      <c r="G23" s="42">
        <f>'2'!K21-G25</f>
        <v>28376.128000000001</v>
      </c>
      <c r="H23" s="42">
        <v>10763.42936</v>
      </c>
      <c r="I23" s="42">
        <f>'2'!M21-I25</f>
        <v>28718.77</v>
      </c>
      <c r="J23" s="42">
        <f>'2'!N21-J25</f>
        <v>28530.616999999998</v>
      </c>
      <c r="K23" s="42">
        <f>'2'!O21-K25</f>
        <v>23741.928</v>
      </c>
      <c r="L23" s="42">
        <f>'2'!P21</f>
        <v>26241.928</v>
      </c>
      <c r="M23" s="52"/>
    </row>
    <row r="24" spans="1:13" ht="81.75" x14ac:dyDescent="0.25">
      <c r="A24" s="155"/>
      <c r="B24" s="157"/>
      <c r="C24" s="159"/>
      <c r="D24" s="21" t="s">
        <v>21</v>
      </c>
      <c r="E24" s="42"/>
      <c r="F24" s="42"/>
      <c r="G24" s="42"/>
      <c r="H24" s="42"/>
      <c r="I24" s="42"/>
      <c r="J24" s="42"/>
      <c r="K24" s="42"/>
      <c r="L24" s="42"/>
      <c r="M24" s="52"/>
    </row>
    <row r="25" spans="1:13" ht="31.5" x14ac:dyDescent="0.25">
      <c r="A25" s="155"/>
      <c r="B25" s="157"/>
      <c r="C25" s="160"/>
      <c r="D25" s="52" t="s">
        <v>5</v>
      </c>
      <c r="E25" s="42">
        <v>300</v>
      </c>
      <c r="F25" s="42">
        <v>300</v>
      </c>
      <c r="G25" s="42">
        <v>2000</v>
      </c>
      <c r="H25" s="42">
        <v>1497.0450000000001</v>
      </c>
      <c r="I25" s="42">
        <v>2000</v>
      </c>
      <c r="J25" s="42">
        <v>2000</v>
      </c>
      <c r="K25" s="42">
        <v>2500</v>
      </c>
      <c r="L25" s="42"/>
      <c r="M25" s="52"/>
    </row>
    <row r="26" spans="1:13" x14ac:dyDescent="0.25">
      <c r="A26" s="155"/>
      <c r="B26" s="157" t="s">
        <v>103</v>
      </c>
      <c r="C26" s="158" t="s">
        <v>102</v>
      </c>
      <c r="D26" s="52" t="s">
        <v>17</v>
      </c>
      <c r="E26" s="42">
        <f>E28+E29+E30+E31+E32</f>
        <v>1479.76052</v>
      </c>
      <c r="F26" s="42">
        <f t="shared" ref="F26:L26" si="7">F28+F29+F30+F31+F32</f>
        <v>1476.4305200000001</v>
      </c>
      <c r="G26" s="42">
        <f t="shared" si="7"/>
        <v>2358.2910000000002</v>
      </c>
      <c r="H26" s="42">
        <f t="shared" si="7"/>
        <v>529.548</v>
      </c>
      <c r="I26" s="42">
        <f t="shared" si="7"/>
        <v>1930.2829999999999</v>
      </c>
      <c r="J26" s="42">
        <f t="shared" si="7"/>
        <v>1819.3559999999998</v>
      </c>
      <c r="K26" s="42">
        <f t="shared" si="7"/>
        <v>1475.52</v>
      </c>
      <c r="L26" s="42">
        <f t="shared" si="7"/>
        <v>1475.52</v>
      </c>
      <c r="M26" s="52"/>
    </row>
    <row r="27" spans="1:13" x14ac:dyDescent="0.25">
      <c r="A27" s="155"/>
      <c r="B27" s="157"/>
      <c r="C27" s="159"/>
      <c r="D27" s="52" t="s">
        <v>4</v>
      </c>
      <c r="E27" s="42"/>
      <c r="F27" s="42"/>
      <c r="G27" s="42"/>
      <c r="H27" s="42"/>
      <c r="I27" s="42"/>
      <c r="J27" s="42"/>
      <c r="K27" s="42"/>
      <c r="L27" s="42"/>
      <c r="M27" s="52"/>
    </row>
    <row r="28" spans="1:13" ht="34.5" x14ac:dyDescent="0.25">
      <c r="A28" s="155"/>
      <c r="B28" s="157"/>
      <c r="C28" s="159"/>
      <c r="D28" s="39" t="s">
        <v>20</v>
      </c>
      <c r="E28" s="42"/>
      <c r="F28" s="42"/>
      <c r="G28" s="42"/>
      <c r="H28" s="42"/>
      <c r="I28" s="42"/>
      <c r="J28" s="42"/>
      <c r="K28" s="42"/>
      <c r="L28" s="42"/>
      <c r="M28" s="52"/>
    </row>
    <row r="29" spans="1:13" ht="18.75" x14ac:dyDescent="0.25">
      <c r="A29" s="155"/>
      <c r="B29" s="157"/>
      <c r="C29" s="159"/>
      <c r="D29" s="52" t="s">
        <v>22</v>
      </c>
      <c r="E29" s="42"/>
      <c r="F29" s="42"/>
      <c r="G29" s="42"/>
      <c r="H29" s="42"/>
      <c r="I29" s="42"/>
      <c r="J29" s="42"/>
      <c r="K29" s="42"/>
      <c r="L29" s="42"/>
      <c r="M29" s="52"/>
    </row>
    <row r="30" spans="1:13" x14ac:dyDescent="0.25">
      <c r="A30" s="155"/>
      <c r="B30" s="157"/>
      <c r="C30" s="159"/>
      <c r="D30" s="52" t="s">
        <v>19</v>
      </c>
      <c r="E30" s="42">
        <f>'2'!I24</f>
        <v>1479.76052</v>
      </c>
      <c r="F30" s="42">
        <f>'2'!J24</f>
        <v>1476.4305200000001</v>
      </c>
      <c r="G30" s="42">
        <f>'2'!K24</f>
        <v>2358.2910000000002</v>
      </c>
      <c r="H30" s="42">
        <f>'2'!L24</f>
        <v>529.548</v>
      </c>
      <c r="I30" s="42">
        <f>'2'!M24</f>
        <v>1930.2829999999999</v>
      </c>
      <c r="J30" s="42">
        <f>'2'!N24</f>
        <v>1819.3559999999998</v>
      </c>
      <c r="K30" s="42">
        <f>'2'!O24</f>
        <v>1475.52</v>
      </c>
      <c r="L30" s="42">
        <f>'2'!P24</f>
        <v>1475.52</v>
      </c>
      <c r="M30" s="52"/>
    </row>
    <row r="31" spans="1:13" ht="81.75" x14ac:dyDescent="0.25">
      <c r="A31" s="155"/>
      <c r="B31" s="157"/>
      <c r="C31" s="159"/>
      <c r="D31" s="21" t="s">
        <v>21</v>
      </c>
      <c r="E31" s="42"/>
      <c r="F31" s="42"/>
      <c r="G31" s="42"/>
      <c r="H31" s="42"/>
      <c r="I31" s="42"/>
      <c r="J31" s="42"/>
      <c r="K31" s="42"/>
      <c r="L31" s="42"/>
      <c r="M31" s="52"/>
    </row>
    <row r="32" spans="1:13" ht="31.5" x14ac:dyDescent="0.25">
      <c r="A32" s="155"/>
      <c r="B32" s="157"/>
      <c r="C32" s="160"/>
      <c r="D32" s="52" t="s">
        <v>5</v>
      </c>
      <c r="E32" s="42"/>
      <c r="F32" s="42"/>
      <c r="G32" s="42"/>
      <c r="H32" s="42"/>
      <c r="I32" s="42"/>
      <c r="J32" s="42"/>
      <c r="K32" s="42"/>
      <c r="L32" s="42"/>
      <c r="M32" s="52"/>
    </row>
    <row r="33" spans="1:13" x14ac:dyDescent="0.25">
      <c r="A33" s="155"/>
      <c r="B33" s="157" t="s">
        <v>105</v>
      </c>
      <c r="C33" s="158" t="s">
        <v>104</v>
      </c>
      <c r="D33" s="52" t="s">
        <v>17</v>
      </c>
      <c r="E33" s="42">
        <f>E35+E36+E37+E38+E39</f>
        <v>374.1</v>
      </c>
      <c r="F33" s="42">
        <f t="shared" ref="F33:L33" si="8">F35+F36+F37+F38+F39</f>
        <v>374.1</v>
      </c>
      <c r="G33" s="42">
        <f t="shared" si="8"/>
        <v>400</v>
      </c>
      <c r="H33" s="42">
        <f t="shared" si="8"/>
        <v>0</v>
      </c>
      <c r="I33" s="42">
        <f t="shared" si="8"/>
        <v>0</v>
      </c>
      <c r="J33" s="42">
        <f t="shared" si="8"/>
        <v>0</v>
      </c>
      <c r="K33" s="42">
        <f t="shared" si="8"/>
        <v>400</v>
      </c>
      <c r="L33" s="42">
        <f t="shared" si="8"/>
        <v>400</v>
      </c>
      <c r="M33" s="52"/>
    </row>
    <row r="34" spans="1:13" x14ac:dyDescent="0.25">
      <c r="A34" s="155"/>
      <c r="B34" s="157"/>
      <c r="C34" s="159"/>
      <c r="D34" s="52" t="s">
        <v>4</v>
      </c>
      <c r="E34" s="42"/>
      <c r="F34" s="42"/>
      <c r="G34" s="42"/>
      <c r="H34" s="42"/>
      <c r="I34" s="42"/>
      <c r="J34" s="42"/>
      <c r="K34" s="42"/>
      <c r="L34" s="42"/>
      <c r="M34" s="52"/>
    </row>
    <row r="35" spans="1:13" ht="34.5" x14ac:dyDescent="0.25">
      <c r="A35" s="155"/>
      <c r="B35" s="157"/>
      <c r="C35" s="159"/>
      <c r="D35" s="39" t="s">
        <v>20</v>
      </c>
      <c r="E35" s="42"/>
      <c r="F35" s="42"/>
      <c r="G35" s="42"/>
      <c r="H35" s="42"/>
      <c r="I35" s="42"/>
      <c r="J35" s="42"/>
      <c r="K35" s="42"/>
      <c r="L35" s="42"/>
      <c r="M35" s="52"/>
    </row>
    <row r="36" spans="1:13" ht="18.75" x14ac:dyDescent="0.25">
      <c r="A36" s="155"/>
      <c r="B36" s="157"/>
      <c r="C36" s="159"/>
      <c r="D36" s="52" t="s">
        <v>22</v>
      </c>
      <c r="E36" s="42"/>
      <c r="F36" s="42"/>
      <c r="G36" s="42"/>
      <c r="H36" s="42"/>
      <c r="I36" s="42"/>
      <c r="J36" s="42"/>
      <c r="K36" s="42"/>
      <c r="L36" s="42"/>
      <c r="M36" s="52"/>
    </row>
    <row r="37" spans="1:13" x14ac:dyDescent="0.25">
      <c r="A37" s="155"/>
      <c r="B37" s="157"/>
      <c r="C37" s="159"/>
      <c r="D37" s="52" t="s">
        <v>19</v>
      </c>
      <c r="E37" s="42">
        <f>'2'!I30</f>
        <v>374.1</v>
      </c>
      <c r="F37" s="42">
        <f>'2'!J30</f>
        <v>374.1</v>
      </c>
      <c r="G37" s="42">
        <f>'2'!K30</f>
        <v>400</v>
      </c>
      <c r="H37" s="42">
        <f>'2'!L30</f>
        <v>0</v>
      </c>
      <c r="I37" s="42">
        <f>'2'!M30</f>
        <v>0</v>
      </c>
      <c r="J37" s="42">
        <f>'2'!N30</f>
        <v>0</v>
      </c>
      <c r="K37" s="42">
        <f>'2'!O30</f>
        <v>400</v>
      </c>
      <c r="L37" s="42">
        <f>'2'!P30</f>
        <v>400</v>
      </c>
      <c r="M37" s="52"/>
    </row>
    <row r="38" spans="1:13" ht="63" customHeight="1" x14ac:dyDescent="0.25">
      <c r="A38" s="155"/>
      <c r="B38" s="157"/>
      <c r="C38" s="159"/>
      <c r="D38" s="21" t="s">
        <v>21</v>
      </c>
      <c r="E38" s="42"/>
      <c r="F38" s="42"/>
      <c r="G38" s="42"/>
      <c r="H38" s="42"/>
      <c r="I38" s="42"/>
      <c r="J38" s="42"/>
      <c r="K38" s="42"/>
      <c r="L38" s="42"/>
      <c r="M38" s="52"/>
    </row>
    <row r="39" spans="1:13" ht="31.5" x14ac:dyDescent="0.25">
      <c r="A39" s="155"/>
      <c r="B39" s="157"/>
      <c r="C39" s="160"/>
      <c r="D39" s="52" t="s">
        <v>5</v>
      </c>
      <c r="E39" s="42"/>
      <c r="F39" s="42"/>
      <c r="G39" s="42"/>
      <c r="H39" s="42"/>
      <c r="I39" s="42"/>
      <c r="J39" s="42"/>
      <c r="K39" s="42"/>
      <c r="L39" s="42"/>
      <c r="M39" s="52"/>
    </row>
    <row r="40" spans="1:13" x14ac:dyDescent="0.25">
      <c r="A40" s="155"/>
      <c r="B40" s="157" t="s">
        <v>106</v>
      </c>
      <c r="C40" s="158" t="s">
        <v>107</v>
      </c>
      <c r="D40" s="52" t="s">
        <v>17</v>
      </c>
      <c r="E40" s="42">
        <f>E42+E43+E44+E45+E46</f>
        <v>51403.658000000003</v>
      </c>
      <c r="F40" s="42">
        <f t="shared" ref="F40:L40" si="9">F42+F43+F44+F45+F46</f>
        <v>51217.572</v>
      </c>
      <c r="G40" s="42">
        <f t="shared" si="9"/>
        <v>46967.460000000006</v>
      </c>
      <c r="H40" s="42">
        <f t="shared" si="9"/>
        <v>19699.008000000002</v>
      </c>
      <c r="I40" s="42">
        <f>I42+I43+I44+I45+I46</f>
        <v>52998.570000000007</v>
      </c>
      <c r="J40" s="42">
        <f t="shared" si="9"/>
        <v>52860.434000000001</v>
      </c>
      <c r="K40" s="42">
        <f t="shared" si="9"/>
        <v>45102.955000000002</v>
      </c>
      <c r="L40" s="42">
        <f t="shared" si="9"/>
        <v>45235.055</v>
      </c>
      <c r="M40" s="52"/>
    </row>
    <row r="41" spans="1:13" x14ac:dyDescent="0.25">
      <c r="A41" s="155"/>
      <c r="B41" s="157"/>
      <c r="C41" s="159"/>
      <c r="D41" s="52" t="s">
        <v>4</v>
      </c>
      <c r="E41" s="42"/>
      <c r="F41" s="42"/>
      <c r="G41" s="42"/>
      <c r="H41" s="42"/>
      <c r="I41" s="42"/>
      <c r="J41" s="42"/>
      <c r="K41" s="42"/>
      <c r="L41" s="42"/>
      <c r="M41" s="52"/>
    </row>
    <row r="42" spans="1:13" ht="34.5" x14ac:dyDescent="0.25">
      <c r="A42" s="155"/>
      <c r="B42" s="157"/>
      <c r="C42" s="159"/>
      <c r="D42" s="39" t="s">
        <v>20</v>
      </c>
      <c r="E42" s="42">
        <v>1582.75</v>
      </c>
      <c r="F42" s="42">
        <v>1582.5</v>
      </c>
      <c r="G42" s="42">
        <v>1416.8</v>
      </c>
      <c r="H42" s="42">
        <v>0</v>
      </c>
      <c r="I42" s="42">
        <v>1416.8</v>
      </c>
      <c r="J42" s="42">
        <v>1416.8</v>
      </c>
      <c r="K42" s="42">
        <v>0</v>
      </c>
      <c r="L42" s="42">
        <v>0</v>
      </c>
      <c r="M42" s="52"/>
    </row>
    <row r="43" spans="1:13" ht="18.75" x14ac:dyDescent="0.25">
      <c r="A43" s="155"/>
      <c r="B43" s="157"/>
      <c r="C43" s="159"/>
      <c r="D43" s="52" t="s">
        <v>22</v>
      </c>
      <c r="E43" s="42">
        <f>'2'!I34+'2'!I35-E42</f>
        <v>16374</v>
      </c>
      <c r="F43" s="42">
        <f>'2'!J34+'2'!J35-F42</f>
        <v>16222.489000000001</v>
      </c>
      <c r="G43" s="42">
        <f>'2'!K34+'2'!K35-G42</f>
        <v>15555.100000000002</v>
      </c>
      <c r="H43" s="42">
        <f>'2'!L34+'2'!L35-H42</f>
        <v>5263.6810000000005</v>
      </c>
      <c r="I43" s="42">
        <f>'2'!M34+'2'!M35-I42</f>
        <v>16601.900000000001</v>
      </c>
      <c r="J43" s="42">
        <f>'2'!N34+'2'!N35-J42</f>
        <v>16527.439000000002</v>
      </c>
      <c r="K43" s="42">
        <f>'2'!O34+'2'!O35-K42</f>
        <v>15673.2</v>
      </c>
      <c r="L43" s="42">
        <f>'2'!P34+'2'!P35-L42</f>
        <v>15805.3</v>
      </c>
      <c r="M43" s="52"/>
    </row>
    <row r="44" spans="1:13" x14ac:dyDescent="0.25">
      <c r="A44" s="155"/>
      <c r="B44" s="157"/>
      <c r="C44" s="159"/>
      <c r="D44" s="52" t="s">
        <v>19</v>
      </c>
      <c r="E44" s="42">
        <f>'2'!I33</f>
        <v>33446.908000000003</v>
      </c>
      <c r="F44" s="42">
        <f>'2'!J33</f>
        <v>33412.582999999999</v>
      </c>
      <c r="G44" s="42">
        <f>'2'!K33</f>
        <v>29995.56</v>
      </c>
      <c r="H44" s="42">
        <f>'2'!L33</f>
        <v>14435.326999999999</v>
      </c>
      <c r="I44" s="42">
        <f>'2'!M33</f>
        <v>34979.870000000003</v>
      </c>
      <c r="J44" s="42">
        <f>'2'!N33</f>
        <v>34916.195</v>
      </c>
      <c r="K44" s="42">
        <f>'2'!O33</f>
        <v>29429.755000000001</v>
      </c>
      <c r="L44" s="42">
        <f>'2'!P33</f>
        <v>29429.755000000001</v>
      </c>
      <c r="M44" s="52"/>
    </row>
    <row r="45" spans="1:13" ht="63.75" customHeight="1" x14ac:dyDescent="0.25">
      <c r="A45" s="155"/>
      <c r="B45" s="157"/>
      <c r="C45" s="159"/>
      <c r="D45" s="21" t="s">
        <v>21</v>
      </c>
      <c r="E45" s="42"/>
      <c r="F45" s="42"/>
      <c r="G45" s="42"/>
      <c r="H45" s="42"/>
      <c r="I45" s="42"/>
      <c r="J45" s="42"/>
      <c r="K45" s="42"/>
      <c r="L45" s="42"/>
      <c r="M45" s="52"/>
    </row>
    <row r="46" spans="1:13" ht="31.5" x14ac:dyDescent="0.25">
      <c r="A46" s="155"/>
      <c r="B46" s="157"/>
      <c r="C46" s="160"/>
      <c r="D46" s="52" t="s">
        <v>5</v>
      </c>
      <c r="E46" s="42"/>
      <c r="F46" s="42"/>
      <c r="G46" s="42"/>
      <c r="H46" s="42"/>
      <c r="I46" s="42"/>
      <c r="J46" s="42"/>
      <c r="K46" s="42"/>
      <c r="L46" s="42"/>
      <c r="M46" s="52"/>
    </row>
    <row r="47" spans="1:13" ht="23.25" customHeight="1" x14ac:dyDescent="0.25">
      <c r="A47" s="161" t="s">
        <v>36</v>
      </c>
      <c r="B47" s="161"/>
      <c r="C47" s="161"/>
      <c r="D47" s="161"/>
      <c r="E47" s="161"/>
      <c r="F47" s="161"/>
      <c r="G47" s="161"/>
      <c r="H47" s="161"/>
      <c r="I47" s="161"/>
      <c r="J47" s="161"/>
      <c r="K47" s="161"/>
      <c r="L47" s="161"/>
      <c r="M47" s="161"/>
    </row>
    <row r="48" spans="1:13" ht="23.25" customHeight="1" x14ac:dyDescent="0.25">
      <c r="A48" s="161" t="s">
        <v>37</v>
      </c>
      <c r="B48" s="161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</row>
    <row r="49" spans="1:6" ht="18.75" x14ac:dyDescent="0.25">
      <c r="A49" s="27"/>
    </row>
    <row r="50" spans="1:6" s="1" customFormat="1" x14ac:dyDescent="0.25">
      <c r="B50" s="1" t="s">
        <v>183</v>
      </c>
      <c r="F50" s="1" t="s">
        <v>184</v>
      </c>
    </row>
    <row r="51" spans="1:6" ht="18.75" x14ac:dyDescent="0.25">
      <c r="A51" s="27"/>
    </row>
    <row r="52" spans="1:6" ht="18.75" x14ac:dyDescent="0.25">
      <c r="A52" s="27"/>
    </row>
  </sheetData>
  <mergeCells count="37">
    <mergeCell ref="E8:F9"/>
    <mergeCell ref="D8:D10"/>
    <mergeCell ref="C8:C10"/>
    <mergeCell ref="B8:B10"/>
    <mergeCell ref="A8:A10"/>
    <mergeCell ref="I9:J9"/>
    <mergeCell ref="G9:H9"/>
    <mergeCell ref="M8:M10"/>
    <mergeCell ref="K8:L9"/>
    <mergeCell ref="G8:J8"/>
    <mergeCell ref="N7:U7"/>
    <mergeCell ref="T8:U9"/>
    <mergeCell ref="R9:S9"/>
    <mergeCell ref="P9:Q9"/>
    <mergeCell ref="N8:O9"/>
    <mergeCell ref="P8:S8"/>
    <mergeCell ref="A6:M6"/>
    <mergeCell ref="A3:M3"/>
    <mergeCell ref="A4:M4"/>
    <mergeCell ref="A5:M5"/>
    <mergeCell ref="A48:M48"/>
    <mergeCell ref="A47:M47"/>
    <mergeCell ref="A33:A39"/>
    <mergeCell ref="B33:B39"/>
    <mergeCell ref="C33:C39"/>
    <mergeCell ref="A40:A46"/>
    <mergeCell ref="B40:B46"/>
    <mergeCell ref="C40:C46"/>
    <mergeCell ref="A19:A25"/>
    <mergeCell ref="B19:B25"/>
    <mergeCell ref="C19:C25"/>
    <mergeCell ref="A26:A32"/>
    <mergeCell ref="B26:B32"/>
    <mergeCell ref="C26:C32"/>
    <mergeCell ref="A12:A18"/>
    <mergeCell ref="B12:B18"/>
    <mergeCell ref="C12:C18"/>
  </mergeCells>
  <pageMargins left="0.78740157480314965" right="0.78740157480314965" top="1.1811023622047245" bottom="0.36" header="0.31496062992125984" footer="0.31496062992125984"/>
  <pageSetup paperSize="9" scale="80" fitToHeight="0" orientation="landscape" horizontalDpi="0" verticalDpi="0" r:id="rId1"/>
  <rowBreaks count="1" manualBreakCount="1">
    <brk id="3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34"/>
  <sheetViews>
    <sheetView topLeftCell="A28" workbookViewId="0">
      <selection activeCell="A17" sqref="A17"/>
    </sheetView>
  </sheetViews>
  <sheetFormatPr defaultRowHeight="15" x14ac:dyDescent="0.25"/>
  <cols>
    <col min="1" max="1" width="49.5" style="62" customWidth="1"/>
    <col min="2" max="2" width="17.875" style="63" customWidth="1"/>
    <col min="3" max="3" width="13.75" style="63" customWidth="1"/>
    <col min="4" max="4" width="12.75" style="63" customWidth="1"/>
    <col min="5" max="5" width="19.875" style="62" customWidth="1"/>
    <col min="6" max="16384" width="9" style="62"/>
  </cols>
  <sheetData>
    <row r="1" spans="1:5" ht="48.75" customHeight="1" x14ac:dyDescent="0.25">
      <c r="D1" s="176" t="s">
        <v>196</v>
      </c>
      <c r="E1" s="176"/>
    </row>
    <row r="4" spans="1:5" ht="30.75" customHeight="1" x14ac:dyDescent="0.25">
      <c r="A4" s="177" t="s">
        <v>118</v>
      </c>
      <c r="B4" s="177"/>
      <c r="C4" s="177"/>
      <c r="D4" s="177"/>
      <c r="E4" s="177"/>
    </row>
    <row r="5" spans="1:5" x14ac:dyDescent="0.25">
      <c r="A5" s="64"/>
      <c r="B5" s="64"/>
      <c r="C5" s="46"/>
      <c r="D5" s="64"/>
      <c r="E5" s="64"/>
    </row>
    <row r="6" spans="1:5" x14ac:dyDescent="0.25">
      <c r="A6" s="178" t="s">
        <v>119</v>
      </c>
      <c r="B6" s="179" t="s">
        <v>120</v>
      </c>
      <c r="C6" s="179"/>
      <c r="D6" s="179"/>
      <c r="E6" s="178" t="s">
        <v>199</v>
      </c>
    </row>
    <row r="7" spans="1:5" ht="90" x14ac:dyDescent="0.25">
      <c r="A7" s="178"/>
      <c r="B7" s="65" t="s">
        <v>121</v>
      </c>
      <c r="C7" s="65" t="s">
        <v>122</v>
      </c>
      <c r="D7" s="65" t="s">
        <v>123</v>
      </c>
      <c r="E7" s="178"/>
    </row>
    <row r="8" spans="1:5" x14ac:dyDescent="0.25">
      <c r="A8" s="66">
        <v>1</v>
      </c>
      <c r="B8" s="67">
        <v>2</v>
      </c>
      <c r="C8" s="67">
        <v>3</v>
      </c>
      <c r="D8" s="67">
        <v>4</v>
      </c>
      <c r="E8" s="66" t="s">
        <v>124</v>
      </c>
    </row>
    <row r="9" spans="1:5" ht="15.75" x14ac:dyDescent="0.25">
      <c r="A9" s="68" t="s">
        <v>125</v>
      </c>
      <c r="B9" s="69">
        <f>B10+B13+B16+B18</f>
        <v>85210.407590000003</v>
      </c>
      <c r="C9" s="69">
        <f>C10+C13+C16+C18</f>
        <v>437.21631000000178</v>
      </c>
      <c r="D9" s="69">
        <f>D10+D13+D16+D18</f>
        <v>85647.623900000006</v>
      </c>
      <c r="E9" s="70">
        <f>(B9+C9)/D9</f>
        <v>1</v>
      </c>
    </row>
    <row r="10" spans="1:5" ht="31.5" x14ac:dyDescent="0.25">
      <c r="A10" s="12" t="s">
        <v>150</v>
      </c>
      <c r="B10" s="71">
        <f>SUM(B11:B12)</f>
        <v>30530.617900000001</v>
      </c>
      <c r="C10" s="71">
        <f>SUM(C11:C12)</f>
        <v>188.15299999999843</v>
      </c>
      <c r="D10" s="71">
        <f>SUM(D11:D12)</f>
        <v>30718.7709</v>
      </c>
      <c r="E10" s="72">
        <f t="shared" ref="E10:E32" si="0">(B10+C10)/D10</f>
        <v>1</v>
      </c>
    </row>
    <row r="11" spans="1:5" ht="15.75" x14ac:dyDescent="0.25">
      <c r="A11" s="13" t="s">
        <v>155</v>
      </c>
      <c r="B11" s="73">
        <v>3183.9139</v>
      </c>
      <c r="C11" s="73">
        <f>B11-D11</f>
        <v>0</v>
      </c>
      <c r="D11" s="73">
        <v>3183.9139</v>
      </c>
      <c r="E11" s="74">
        <f>(B11+C11)/D11</f>
        <v>1</v>
      </c>
    </row>
    <row r="12" spans="1:5" ht="15.75" x14ac:dyDescent="0.25">
      <c r="A12" s="13" t="s">
        <v>156</v>
      </c>
      <c r="B12" s="73">
        <v>27346.704000000002</v>
      </c>
      <c r="C12" s="73">
        <f>D12-B12</f>
        <v>188.15299999999843</v>
      </c>
      <c r="D12" s="73">
        <v>27534.857</v>
      </c>
      <c r="E12" s="74">
        <f>(B12+C12)/D12</f>
        <v>1</v>
      </c>
    </row>
    <row r="13" spans="1:5" ht="31.5" x14ac:dyDescent="0.25">
      <c r="A13" s="12" t="s">
        <v>151</v>
      </c>
      <c r="B13" s="71">
        <f>SUM(B14:B15)</f>
        <v>1819.356</v>
      </c>
      <c r="C13" s="71">
        <f>SUM(C14:C15)</f>
        <v>110.92700000000006</v>
      </c>
      <c r="D13" s="71">
        <f>SUM(D14:D15)</f>
        <v>1930.2830000000001</v>
      </c>
      <c r="E13" s="72">
        <f t="shared" si="0"/>
        <v>1</v>
      </c>
    </row>
    <row r="14" spans="1:5" ht="47.25" x14ac:dyDescent="0.25">
      <c r="A14" s="13" t="s">
        <v>154</v>
      </c>
      <c r="B14" s="73">
        <v>1783.806</v>
      </c>
      <c r="C14" s="73">
        <f t="shared" ref="C14:C15" si="1">D14-B14</f>
        <v>19.257000000000062</v>
      </c>
      <c r="D14" s="73">
        <v>1803.0630000000001</v>
      </c>
      <c r="E14" s="74">
        <f>(B14+C14)/D14</f>
        <v>1</v>
      </c>
    </row>
    <row r="15" spans="1:5" ht="63" x14ac:dyDescent="0.25">
      <c r="A15" s="13" t="s">
        <v>157</v>
      </c>
      <c r="B15" s="73">
        <v>35.549999999999997</v>
      </c>
      <c r="C15" s="73">
        <f t="shared" si="1"/>
        <v>91.67</v>
      </c>
      <c r="D15" s="73">
        <v>127.22</v>
      </c>
      <c r="E15" s="74">
        <f>(B15+C15)/D15</f>
        <v>1</v>
      </c>
    </row>
    <row r="16" spans="1:5" ht="31.5" x14ac:dyDescent="0.25">
      <c r="A16" s="12" t="s">
        <v>152</v>
      </c>
      <c r="B16" s="71">
        <f>SUM(B17:B17)</f>
        <v>0</v>
      </c>
      <c r="C16" s="71">
        <f>SUM(C17:C17)</f>
        <v>0</v>
      </c>
      <c r="D16" s="71">
        <f>SUM(D17:D17)</f>
        <v>0</v>
      </c>
      <c r="E16" s="72">
        <v>0</v>
      </c>
    </row>
    <row r="17" spans="1:5" ht="31.5" x14ac:dyDescent="0.25">
      <c r="A17" s="13" t="s">
        <v>65</v>
      </c>
      <c r="B17" s="73">
        <v>0</v>
      </c>
      <c r="C17" s="73"/>
      <c r="D17" s="73">
        <v>0</v>
      </c>
      <c r="E17" s="74">
        <v>0</v>
      </c>
    </row>
    <row r="18" spans="1:5" ht="31.5" x14ac:dyDescent="0.25">
      <c r="A18" s="12" t="s">
        <v>153</v>
      </c>
      <c r="B18" s="71">
        <f>SUM(B19:B32)</f>
        <v>52860.433690000005</v>
      </c>
      <c r="C18" s="71">
        <f t="shared" ref="C18:D18" si="2">SUM(C19:C32)</f>
        <v>138.13631000000328</v>
      </c>
      <c r="D18" s="71">
        <f t="shared" si="2"/>
        <v>52998.570000000007</v>
      </c>
      <c r="E18" s="72">
        <f t="shared" si="0"/>
        <v>1</v>
      </c>
    </row>
    <row r="19" spans="1:5" ht="31.5" x14ac:dyDescent="0.25">
      <c r="A19" s="13" t="s">
        <v>158</v>
      </c>
      <c r="B19" s="73">
        <v>34916.195</v>
      </c>
      <c r="C19" s="73">
        <f t="shared" ref="C19:C32" si="3">D19-B19</f>
        <v>63.67500000000291</v>
      </c>
      <c r="D19" s="73">
        <v>34979.870000000003</v>
      </c>
      <c r="E19" s="74">
        <f t="shared" si="0"/>
        <v>1</v>
      </c>
    </row>
    <row r="20" spans="1:5" ht="84" customHeight="1" x14ac:dyDescent="0.25">
      <c r="A20" s="13" t="s">
        <v>159</v>
      </c>
      <c r="B20" s="73">
        <v>1488.9540199999999</v>
      </c>
      <c r="C20" s="73">
        <f t="shared" si="3"/>
        <v>1.5459800000000996</v>
      </c>
      <c r="D20" s="73">
        <v>1490.5</v>
      </c>
      <c r="E20" s="74">
        <f t="shared" si="0"/>
        <v>1</v>
      </c>
    </row>
    <row r="21" spans="1:5" ht="78.75" x14ac:dyDescent="0.25">
      <c r="A21" s="13" t="s">
        <v>162</v>
      </c>
      <c r="B21" s="73">
        <v>1068.3340000000001</v>
      </c>
      <c r="C21" s="73">
        <f t="shared" si="3"/>
        <v>8.5660000000000309</v>
      </c>
      <c r="D21" s="73">
        <v>1076.9000000000001</v>
      </c>
      <c r="E21" s="74">
        <f t="shared" si="0"/>
        <v>1</v>
      </c>
    </row>
    <row r="22" spans="1:5" ht="63" x14ac:dyDescent="0.25">
      <c r="A22" s="13" t="s">
        <v>163</v>
      </c>
      <c r="B22" s="73">
        <v>850.74099999999999</v>
      </c>
      <c r="C22" s="73">
        <f t="shared" si="3"/>
        <v>5.3590000000000373</v>
      </c>
      <c r="D22" s="73">
        <v>856.1</v>
      </c>
      <c r="E22" s="74">
        <f t="shared" si="0"/>
        <v>1</v>
      </c>
    </row>
    <row r="23" spans="1:5" ht="78.75" x14ac:dyDescent="0.25">
      <c r="A23" s="13" t="s">
        <v>164</v>
      </c>
      <c r="B23" s="73">
        <v>117.6</v>
      </c>
      <c r="C23" s="73">
        <f t="shared" si="3"/>
        <v>0</v>
      </c>
      <c r="D23" s="73">
        <v>117.6</v>
      </c>
      <c r="E23" s="74">
        <f t="shared" si="0"/>
        <v>1</v>
      </c>
    </row>
    <row r="24" spans="1:5" ht="63" x14ac:dyDescent="0.25">
      <c r="A24" s="13" t="s">
        <v>160</v>
      </c>
      <c r="B24" s="73">
        <v>2347.7444799999998</v>
      </c>
      <c r="C24" s="73">
        <f t="shared" si="3"/>
        <v>28.555520000000342</v>
      </c>
      <c r="D24" s="73">
        <v>2376.3000000000002</v>
      </c>
      <c r="E24" s="74">
        <f t="shared" si="0"/>
        <v>1</v>
      </c>
    </row>
    <row r="25" spans="1:5" ht="63" x14ac:dyDescent="0.25">
      <c r="A25" s="13" t="s">
        <v>161</v>
      </c>
      <c r="B25" s="73">
        <v>4246.8285599999999</v>
      </c>
      <c r="C25" s="73">
        <f t="shared" si="3"/>
        <v>30.371439999999893</v>
      </c>
      <c r="D25" s="73">
        <v>4277.2</v>
      </c>
      <c r="E25" s="74">
        <f t="shared" si="0"/>
        <v>1</v>
      </c>
    </row>
    <row r="26" spans="1:5" ht="63" x14ac:dyDescent="0.25">
      <c r="A26" s="13" t="s">
        <v>165</v>
      </c>
      <c r="B26" s="73">
        <v>218.84457</v>
      </c>
      <c r="C26" s="73">
        <f t="shared" si="3"/>
        <v>5.5430000000001201E-2</v>
      </c>
      <c r="D26" s="73">
        <v>218.9</v>
      </c>
      <c r="E26" s="74">
        <f t="shared" si="0"/>
        <v>1</v>
      </c>
    </row>
    <row r="27" spans="1:5" ht="63" x14ac:dyDescent="0.25">
      <c r="A27" s="13" t="s">
        <v>166</v>
      </c>
      <c r="B27" s="73">
        <v>62.4</v>
      </c>
      <c r="C27" s="73">
        <f t="shared" si="3"/>
        <v>0</v>
      </c>
      <c r="D27" s="73">
        <v>62.4</v>
      </c>
      <c r="E27" s="74">
        <f t="shared" si="0"/>
        <v>1</v>
      </c>
    </row>
    <row r="28" spans="1:5" ht="173.25" x14ac:dyDescent="0.25">
      <c r="A28" s="13" t="s">
        <v>167</v>
      </c>
      <c r="B28" s="73">
        <v>1165.29206</v>
      </c>
      <c r="C28" s="73">
        <f t="shared" si="3"/>
        <v>7.9399999999623105E-3</v>
      </c>
      <c r="D28" s="73">
        <v>1165.3</v>
      </c>
      <c r="E28" s="74">
        <f t="shared" si="0"/>
        <v>1</v>
      </c>
    </row>
    <row r="29" spans="1:5" ht="94.5" x14ac:dyDescent="0.25">
      <c r="A29" s="13" t="s">
        <v>168</v>
      </c>
      <c r="B29" s="73">
        <v>507.3</v>
      </c>
      <c r="C29" s="73">
        <f t="shared" si="3"/>
        <v>0</v>
      </c>
      <c r="D29" s="73">
        <v>507.3</v>
      </c>
      <c r="E29" s="74">
        <f t="shared" si="0"/>
        <v>1</v>
      </c>
    </row>
    <row r="30" spans="1:5" ht="30" x14ac:dyDescent="0.25">
      <c r="A30" s="75" t="s">
        <v>169</v>
      </c>
      <c r="B30" s="76">
        <v>84.5</v>
      </c>
      <c r="C30" s="77">
        <f t="shared" si="3"/>
        <v>0</v>
      </c>
      <c r="D30" s="76">
        <v>84.5</v>
      </c>
      <c r="E30" s="78">
        <f t="shared" si="0"/>
        <v>1</v>
      </c>
    </row>
    <row r="31" spans="1:5" ht="75" x14ac:dyDescent="0.25">
      <c r="A31" s="75" t="s">
        <v>170</v>
      </c>
      <c r="B31" s="79">
        <v>58.5</v>
      </c>
      <c r="C31" s="77">
        <f t="shared" si="3"/>
        <v>0</v>
      </c>
      <c r="D31" s="79">
        <v>58.5</v>
      </c>
      <c r="E31" s="80">
        <f t="shared" si="0"/>
        <v>1</v>
      </c>
    </row>
    <row r="32" spans="1:5" ht="30" x14ac:dyDescent="0.25">
      <c r="A32" s="75" t="s">
        <v>171</v>
      </c>
      <c r="B32" s="81">
        <v>5727.2</v>
      </c>
      <c r="C32" s="77">
        <f t="shared" si="3"/>
        <v>0</v>
      </c>
      <c r="D32" s="82">
        <v>5727.2</v>
      </c>
      <c r="E32" s="80">
        <f t="shared" si="0"/>
        <v>1</v>
      </c>
    </row>
    <row r="34" spans="1:5" s="83" customFormat="1" ht="15.75" x14ac:dyDescent="0.25">
      <c r="A34" s="83" t="s">
        <v>183</v>
      </c>
      <c r="E34" s="83" t="s">
        <v>184</v>
      </c>
    </row>
  </sheetData>
  <mergeCells count="5">
    <mergeCell ref="D1:E1"/>
    <mergeCell ref="A4:E4"/>
    <mergeCell ref="A6:A7"/>
    <mergeCell ref="B6:D6"/>
    <mergeCell ref="E6:E7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5"/>
  <sheetViews>
    <sheetView topLeftCell="A10" workbookViewId="0">
      <selection activeCell="C16" sqref="C16"/>
    </sheetView>
  </sheetViews>
  <sheetFormatPr defaultRowHeight="15" x14ac:dyDescent="0.25"/>
  <cols>
    <col min="1" max="1" width="39.125" style="62" customWidth="1"/>
    <col min="2" max="2" width="9.625" style="62" customWidth="1"/>
    <col min="3" max="4" width="9.5" style="62" customWidth="1"/>
    <col min="5" max="5" width="18.25" style="62" customWidth="1"/>
    <col min="6" max="7" width="14" style="62" customWidth="1"/>
    <col min="8" max="8" width="32.75" style="62" customWidth="1"/>
    <col min="9" max="16384" width="9" style="62"/>
  </cols>
  <sheetData>
    <row r="1" spans="1:7" ht="64.5" customHeight="1" x14ac:dyDescent="0.25">
      <c r="E1" s="176" t="s">
        <v>195</v>
      </c>
      <c r="F1" s="176"/>
      <c r="G1" s="64"/>
    </row>
    <row r="2" spans="1:7" x14ac:dyDescent="0.25">
      <c r="F2" s="84"/>
      <c r="G2" s="85"/>
    </row>
    <row r="3" spans="1:7" ht="59.25" customHeight="1" x14ac:dyDescent="0.25">
      <c r="A3" s="177" t="s">
        <v>126</v>
      </c>
      <c r="B3" s="177"/>
      <c r="C3" s="177"/>
      <c r="D3" s="177"/>
      <c r="E3" s="177"/>
      <c r="F3" s="177"/>
      <c r="G3" s="177"/>
    </row>
    <row r="4" spans="1:7" x14ac:dyDescent="0.25">
      <c r="A4" s="64"/>
      <c r="B4" s="64"/>
      <c r="C4" s="64"/>
      <c r="D4" s="64"/>
      <c r="E4" s="64"/>
      <c r="F4" s="64"/>
      <c r="G4" s="64"/>
    </row>
    <row r="5" spans="1:7" ht="72" customHeight="1" x14ac:dyDescent="0.25">
      <c r="A5" s="178" t="s">
        <v>127</v>
      </c>
      <c r="B5" s="178" t="s">
        <v>128</v>
      </c>
      <c r="C5" s="180" t="s">
        <v>129</v>
      </c>
      <c r="D5" s="181"/>
      <c r="E5" s="182" t="s">
        <v>200</v>
      </c>
      <c r="F5" s="184" t="s">
        <v>130</v>
      </c>
      <c r="G5" s="186" t="s">
        <v>131</v>
      </c>
    </row>
    <row r="6" spans="1:7" ht="95.25" customHeight="1" x14ac:dyDescent="0.25">
      <c r="A6" s="178"/>
      <c r="B6" s="178"/>
      <c r="C6" s="65" t="s">
        <v>11</v>
      </c>
      <c r="D6" s="86" t="s">
        <v>29</v>
      </c>
      <c r="E6" s="183"/>
      <c r="F6" s="185"/>
      <c r="G6" s="186"/>
    </row>
    <row r="7" spans="1:7" x14ac:dyDescent="0.25">
      <c r="A7" s="87">
        <v>1</v>
      </c>
      <c r="B7" s="87">
        <f>A7+1</f>
        <v>2</v>
      </c>
      <c r="C7" s="87">
        <f t="shared" ref="C7:G7" si="0">B7+1</f>
        <v>3</v>
      </c>
      <c r="D7" s="87">
        <f t="shared" si="0"/>
        <v>4</v>
      </c>
      <c r="E7" s="87">
        <f t="shared" si="0"/>
        <v>5</v>
      </c>
      <c r="F7" s="87">
        <f t="shared" si="0"/>
        <v>6</v>
      </c>
      <c r="G7" s="87">
        <f t="shared" si="0"/>
        <v>7</v>
      </c>
    </row>
    <row r="8" spans="1:7" s="89" customFormat="1" ht="57" x14ac:dyDescent="0.2">
      <c r="A8" s="14" t="s">
        <v>176</v>
      </c>
      <c r="B8" s="15" t="s">
        <v>12</v>
      </c>
      <c r="C8" s="15" t="s">
        <v>12</v>
      </c>
      <c r="D8" s="15" t="s">
        <v>12</v>
      </c>
      <c r="E8" s="15" t="s">
        <v>12</v>
      </c>
      <c r="F8" s="15" t="s">
        <v>12</v>
      </c>
      <c r="G8" s="88">
        <f>AVERAGE(F9:F13)</f>
        <v>0.82444444444444431</v>
      </c>
    </row>
    <row r="9" spans="1:7" ht="94.5" x14ac:dyDescent="0.25">
      <c r="A9" s="90" t="str">
        <f>'[1]пр к пасп'!$B$15</f>
        <v>Доля исполненных мероприятий по обеспечению благоустройства сельских населенных пунктах, к общему количеству населенных пунктов, расположенных на межселенной территории Туруханского района;</v>
      </c>
      <c r="B9" s="91" t="s">
        <v>47</v>
      </c>
      <c r="C9" s="91">
        <v>100</v>
      </c>
      <c r="D9" s="91">
        <v>100</v>
      </c>
      <c r="E9" s="91" t="s">
        <v>173</v>
      </c>
      <c r="F9" s="92">
        <f t="shared" ref="F9:F13" si="1">IF(AND(C9=0,D9=0),1,IF(E9="нет или увеличение",IF(D9/C9&gt;1,1,D9/C9),IF(E9="снижение",IF(D9=0,1,IF(C9/D9&gt;1,1,C9/D9)))))</f>
        <v>1</v>
      </c>
      <c r="G9" s="93" t="s">
        <v>12</v>
      </c>
    </row>
    <row r="10" spans="1:7" ht="31.5" x14ac:dyDescent="0.25">
      <c r="A10" s="13" t="s">
        <v>172</v>
      </c>
      <c r="B10" s="94" t="str">
        <f>'пр 1'!C30</f>
        <v>человек</v>
      </c>
      <c r="C10" s="94">
        <v>143</v>
      </c>
      <c r="D10" s="94">
        <v>145</v>
      </c>
      <c r="E10" s="91" t="s">
        <v>173</v>
      </c>
      <c r="F10" s="92">
        <f t="shared" si="1"/>
        <v>1</v>
      </c>
      <c r="G10" s="93" t="s">
        <v>12</v>
      </c>
    </row>
    <row r="11" spans="1:7" ht="31.5" x14ac:dyDescent="0.25">
      <c r="A11" s="95" t="s">
        <v>174</v>
      </c>
      <c r="B11" s="94" t="str">
        <f>'пр 1'!C31</f>
        <v>человек</v>
      </c>
      <c r="C11" s="94">
        <v>90</v>
      </c>
      <c r="D11" s="94">
        <v>11</v>
      </c>
      <c r="E11" s="91" t="s">
        <v>173</v>
      </c>
      <c r="F11" s="92">
        <f t="shared" si="1"/>
        <v>0.12222222222222222</v>
      </c>
      <c r="G11" s="93" t="s">
        <v>12</v>
      </c>
    </row>
    <row r="12" spans="1:7" ht="45" x14ac:dyDescent="0.25">
      <c r="A12" s="13" t="s">
        <v>104</v>
      </c>
      <c r="B12" s="96" t="str">
        <f>'пр 1'!C34</f>
        <v>количество</v>
      </c>
      <c r="C12" s="94">
        <v>4</v>
      </c>
      <c r="D12" s="94">
        <v>4</v>
      </c>
      <c r="E12" s="91" t="s">
        <v>173</v>
      </c>
      <c r="F12" s="92">
        <f t="shared" si="1"/>
        <v>1</v>
      </c>
      <c r="G12" s="93" t="s">
        <v>12</v>
      </c>
    </row>
    <row r="13" spans="1:7" ht="94.5" x14ac:dyDescent="0.25">
      <c r="A13" s="95" t="s">
        <v>175</v>
      </c>
      <c r="B13" s="94" t="s">
        <v>83</v>
      </c>
      <c r="C13" s="94">
        <v>5</v>
      </c>
      <c r="D13" s="94">
        <v>5</v>
      </c>
      <c r="E13" s="91" t="s">
        <v>173</v>
      </c>
      <c r="F13" s="92">
        <f t="shared" si="1"/>
        <v>1</v>
      </c>
      <c r="G13" s="93" t="s">
        <v>12</v>
      </c>
    </row>
    <row r="15" spans="1:7" ht="15.75" x14ac:dyDescent="0.25">
      <c r="A15" s="83" t="s">
        <v>183</v>
      </c>
      <c r="B15" s="83"/>
      <c r="C15" s="83"/>
      <c r="D15" s="83"/>
      <c r="E15" s="83" t="s">
        <v>184</v>
      </c>
    </row>
  </sheetData>
  <mergeCells count="8">
    <mergeCell ref="E1:F1"/>
    <mergeCell ref="A3:G3"/>
    <mergeCell ref="A5:A6"/>
    <mergeCell ref="B5:B6"/>
    <mergeCell ref="C5:D5"/>
    <mergeCell ref="E5:E6"/>
    <mergeCell ref="F5:F6"/>
    <mergeCell ref="G5:G6"/>
  </mergeCells>
  <conditionalFormatting sqref="A9:E13">
    <cfRule type="expression" dxfId="6" priority="1">
      <formula>A9=""</formula>
    </cfRule>
  </conditionalFormatting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32"/>
  <sheetViews>
    <sheetView tabSelected="1" view="pageBreakPreview" zoomScale="60" zoomScaleNormal="100" workbookViewId="0">
      <selection activeCell="G9" sqref="G9"/>
    </sheetView>
  </sheetViews>
  <sheetFormatPr defaultRowHeight="15" x14ac:dyDescent="0.25"/>
  <cols>
    <col min="1" max="1" width="33.125" style="62" customWidth="1"/>
    <col min="2" max="2" width="9" style="62"/>
    <col min="3" max="3" width="8.5" style="62" customWidth="1"/>
    <col min="4" max="4" width="8.75" style="62" customWidth="1"/>
    <col min="5" max="5" width="13.5" style="62" customWidth="1"/>
    <col min="6" max="6" width="7.625" style="62" customWidth="1"/>
    <col min="7" max="8" width="23" style="62" customWidth="1"/>
    <col min="9" max="9" width="29.75" style="62" customWidth="1"/>
    <col min="10" max="16384" width="9" style="62"/>
  </cols>
  <sheetData>
    <row r="1" spans="1:9" ht="71.25" customHeight="1" x14ac:dyDescent="0.25">
      <c r="G1" s="188" t="s">
        <v>194</v>
      </c>
      <c r="H1" s="188"/>
    </row>
    <row r="2" spans="1:9" x14ac:dyDescent="0.25">
      <c r="F2" s="84"/>
      <c r="G2" s="84"/>
      <c r="H2" s="85"/>
    </row>
    <row r="3" spans="1:9" x14ac:dyDescent="0.25">
      <c r="F3" s="84"/>
      <c r="G3" s="84"/>
      <c r="H3" s="85"/>
    </row>
    <row r="4" spans="1:9" ht="46.5" customHeight="1" x14ac:dyDescent="0.25">
      <c r="A4" s="177" t="s">
        <v>132</v>
      </c>
      <c r="B4" s="177"/>
      <c r="C4" s="177"/>
      <c r="D4" s="177"/>
      <c r="E4" s="177"/>
      <c r="F4" s="177"/>
      <c r="G4" s="177"/>
      <c r="H4" s="177"/>
    </row>
    <row r="5" spans="1:9" x14ac:dyDescent="0.25">
      <c r="A5" s="64"/>
      <c r="B5" s="64"/>
      <c r="C5" s="64"/>
      <c r="D5" s="64"/>
      <c r="E5" s="64"/>
      <c r="F5" s="64"/>
      <c r="G5" s="64"/>
      <c r="H5" s="64"/>
    </row>
    <row r="6" spans="1:9" ht="70.5" customHeight="1" x14ac:dyDescent="0.25">
      <c r="A6" s="178" t="s">
        <v>127</v>
      </c>
      <c r="B6" s="178" t="s">
        <v>128</v>
      </c>
      <c r="C6" s="180" t="s">
        <v>133</v>
      </c>
      <c r="D6" s="181"/>
      <c r="E6" s="182" t="s">
        <v>200</v>
      </c>
      <c r="F6" s="184" t="s">
        <v>134</v>
      </c>
      <c r="G6" s="184" t="s">
        <v>135</v>
      </c>
      <c r="H6" s="186" t="s">
        <v>136</v>
      </c>
    </row>
    <row r="7" spans="1:9" ht="102.75" customHeight="1" x14ac:dyDescent="0.25">
      <c r="A7" s="178"/>
      <c r="B7" s="178"/>
      <c r="C7" s="65" t="s">
        <v>11</v>
      </c>
      <c r="D7" s="86" t="s">
        <v>29</v>
      </c>
      <c r="E7" s="183"/>
      <c r="F7" s="185"/>
      <c r="G7" s="185"/>
      <c r="H7" s="186"/>
    </row>
    <row r="8" spans="1:9" x14ac:dyDescent="0.25">
      <c r="A8" s="87">
        <v>1</v>
      </c>
      <c r="B8" s="87">
        <f>A8+1</f>
        <v>2</v>
      </c>
      <c r="C8" s="87">
        <f t="shared" ref="C8:H8" si="0">B8+1</f>
        <v>3</v>
      </c>
      <c r="D8" s="87">
        <f t="shared" si="0"/>
        <v>4</v>
      </c>
      <c r="E8" s="87">
        <f t="shared" si="0"/>
        <v>5</v>
      </c>
      <c r="F8" s="87">
        <f t="shared" si="0"/>
        <v>6</v>
      </c>
      <c r="G8" s="87">
        <f t="shared" si="0"/>
        <v>7</v>
      </c>
      <c r="H8" s="87">
        <f t="shared" si="0"/>
        <v>8</v>
      </c>
    </row>
    <row r="9" spans="1:9" s="89" customFormat="1" ht="71.25" x14ac:dyDescent="0.2">
      <c r="A9" s="14" t="s">
        <v>176</v>
      </c>
      <c r="B9" s="15" t="s">
        <v>12</v>
      </c>
      <c r="C9" s="15" t="s">
        <v>12</v>
      </c>
      <c r="D9" s="15" t="s">
        <v>12</v>
      </c>
      <c r="E9" s="15" t="s">
        <v>12</v>
      </c>
      <c r="F9" s="15" t="s">
        <v>12</v>
      </c>
      <c r="G9" s="22">
        <f>(G10*H10+G15*H15+G18*H18+G20*H20)/H9</f>
        <v>0.80783159857994558</v>
      </c>
      <c r="H9" s="20">
        <f>H10+H15+H18+H20</f>
        <v>85210.407590000003</v>
      </c>
    </row>
    <row r="10" spans="1:9" s="89" customFormat="1" ht="42.75" x14ac:dyDescent="0.2">
      <c r="A10" s="16" t="s">
        <v>177</v>
      </c>
      <c r="B10" s="17" t="s">
        <v>12</v>
      </c>
      <c r="C10" s="17" t="s">
        <v>12</v>
      </c>
      <c r="D10" s="17" t="s">
        <v>12</v>
      </c>
      <c r="E10" s="17" t="s">
        <v>12</v>
      </c>
      <c r="F10" s="17" t="s">
        <v>12</v>
      </c>
      <c r="G10" s="18">
        <f>AVERAGE(F11:F14)</f>
        <v>0.5</v>
      </c>
      <c r="H10" s="97">
        <f>'4 бюджетные ассигнования'!B10</f>
        <v>30530.617900000001</v>
      </c>
    </row>
    <row r="11" spans="1:9" ht="78.75" x14ac:dyDescent="0.25">
      <c r="A11" s="98" t="s">
        <v>49</v>
      </c>
      <c r="B11" s="99" t="s">
        <v>47</v>
      </c>
      <c r="C11" s="100">
        <v>2</v>
      </c>
      <c r="D11" s="100">
        <v>2</v>
      </c>
      <c r="E11" s="91" t="s">
        <v>173</v>
      </c>
      <c r="F11" s="93">
        <f t="shared" ref="F11:F14" si="1">IF(AND(C11=0,D11=0),1,IF(E11="нет или увеличение",IF(D11/C11&gt;1,1,D11/C11),IF(E11="снижение",IF(D11=0,1,IF(C11/D11&gt;1,1,C11/D11)))))</f>
        <v>1</v>
      </c>
      <c r="G11" s="93" t="s">
        <v>12</v>
      </c>
      <c r="H11" s="93" t="s">
        <v>12</v>
      </c>
      <c r="I11" s="187"/>
    </row>
    <row r="12" spans="1:9" ht="31.5" x14ac:dyDescent="0.25">
      <c r="A12" s="101" t="s">
        <v>50</v>
      </c>
      <c r="B12" s="99" t="s">
        <v>79</v>
      </c>
      <c r="C12" s="100">
        <v>2</v>
      </c>
      <c r="D12" s="100">
        <v>0</v>
      </c>
      <c r="E12" s="91" t="s">
        <v>173</v>
      </c>
      <c r="F12" s="93">
        <f t="shared" si="1"/>
        <v>0</v>
      </c>
      <c r="G12" s="93" t="s">
        <v>12</v>
      </c>
      <c r="H12" s="93" t="s">
        <v>12</v>
      </c>
      <c r="I12" s="187"/>
    </row>
    <row r="13" spans="1:9" ht="31.5" x14ac:dyDescent="0.25">
      <c r="A13" s="101" t="s">
        <v>51</v>
      </c>
      <c r="B13" s="99" t="s">
        <v>79</v>
      </c>
      <c r="C13" s="100">
        <v>12</v>
      </c>
      <c r="D13" s="100">
        <v>0</v>
      </c>
      <c r="E13" s="91" t="s">
        <v>173</v>
      </c>
      <c r="F13" s="93">
        <f t="shared" si="1"/>
        <v>0</v>
      </c>
      <c r="G13" s="93" t="s">
        <v>12</v>
      </c>
      <c r="H13" s="93" t="s">
        <v>12</v>
      </c>
      <c r="I13" s="187"/>
    </row>
    <row r="14" spans="1:9" ht="47.25" x14ac:dyDescent="0.25">
      <c r="A14" s="98" t="s">
        <v>52</v>
      </c>
      <c r="B14" s="102" t="s">
        <v>83</v>
      </c>
      <c r="C14" s="103">
        <v>5</v>
      </c>
      <c r="D14" s="103">
        <v>5</v>
      </c>
      <c r="E14" s="91" t="s">
        <v>173</v>
      </c>
      <c r="F14" s="93">
        <f t="shared" si="1"/>
        <v>1</v>
      </c>
      <c r="G14" s="93" t="s">
        <v>12</v>
      </c>
      <c r="H14" s="93" t="s">
        <v>12</v>
      </c>
      <c r="I14" s="187"/>
    </row>
    <row r="15" spans="1:9" ht="42.75" x14ac:dyDescent="0.25">
      <c r="A15" s="16" t="s">
        <v>178</v>
      </c>
      <c r="B15" s="17" t="s">
        <v>12</v>
      </c>
      <c r="C15" s="17" t="s">
        <v>12</v>
      </c>
      <c r="D15" s="17" t="s">
        <v>12</v>
      </c>
      <c r="E15" s="17" t="s">
        <v>12</v>
      </c>
      <c r="F15" s="17" t="s">
        <v>12</v>
      </c>
      <c r="G15" s="18">
        <f>AVERAGE(F16:F17)</f>
        <v>0.56111111111111112</v>
      </c>
      <c r="H15" s="97">
        <f>'4 бюджетные ассигнования'!B13</f>
        <v>1819.356</v>
      </c>
    </row>
    <row r="16" spans="1:9" ht="30" x14ac:dyDescent="0.25">
      <c r="A16" s="104" t="s">
        <v>172</v>
      </c>
      <c r="B16" s="91" t="s">
        <v>78</v>
      </c>
      <c r="C16" s="91">
        <v>143</v>
      </c>
      <c r="D16" s="91">
        <v>145</v>
      </c>
      <c r="E16" s="91" t="s">
        <v>173</v>
      </c>
      <c r="F16" s="93">
        <f t="shared" ref="F16:F19" si="2">IF(AND(C16=0,D16=0),1,IF(E16="нет или увеличение",IF(D16/C16&gt;1,1,D16/C16),IF(E16="снижение",IF(D16=0,1,IF(C16/D16&gt;1,1,C16/D16)))))</f>
        <v>1</v>
      </c>
      <c r="G16" s="93" t="s">
        <v>12</v>
      </c>
      <c r="H16" s="93" t="s">
        <v>12</v>
      </c>
    </row>
    <row r="17" spans="1:9" ht="30" x14ac:dyDescent="0.25">
      <c r="A17" s="104" t="s">
        <v>174</v>
      </c>
      <c r="B17" s="91" t="s">
        <v>78</v>
      </c>
      <c r="C17" s="91">
        <v>90</v>
      </c>
      <c r="D17" s="91">
        <v>11</v>
      </c>
      <c r="E17" s="91" t="s">
        <v>173</v>
      </c>
      <c r="F17" s="93">
        <f t="shared" si="2"/>
        <v>0.12222222222222222</v>
      </c>
      <c r="G17" s="93" t="s">
        <v>12</v>
      </c>
      <c r="H17" s="93" t="s">
        <v>12</v>
      </c>
    </row>
    <row r="18" spans="1:9" ht="57" x14ac:dyDescent="0.25">
      <c r="A18" s="16" t="s">
        <v>179</v>
      </c>
      <c r="B18" s="17" t="s">
        <v>12</v>
      </c>
      <c r="C18" s="17" t="s">
        <v>12</v>
      </c>
      <c r="D18" s="17" t="s">
        <v>12</v>
      </c>
      <c r="E18" s="17" t="s">
        <v>12</v>
      </c>
      <c r="F18" s="17" t="s">
        <v>12</v>
      </c>
      <c r="G18" s="18">
        <f>AVERAGE(F19)</f>
        <v>0</v>
      </c>
      <c r="H18" s="97">
        <f>'4 бюджетные ассигнования'!B16</f>
        <v>0</v>
      </c>
    </row>
    <row r="19" spans="1:9" ht="47.25" x14ac:dyDescent="0.25">
      <c r="A19" s="105" t="s">
        <v>65</v>
      </c>
      <c r="B19" s="96" t="s">
        <v>79</v>
      </c>
      <c r="C19" s="91">
        <v>4</v>
      </c>
      <c r="D19" s="91">
        <v>0</v>
      </c>
      <c r="E19" s="91" t="s">
        <v>173</v>
      </c>
      <c r="F19" s="93">
        <f t="shared" si="2"/>
        <v>0</v>
      </c>
      <c r="G19" s="93" t="s">
        <v>12</v>
      </c>
      <c r="H19" s="93" t="s">
        <v>12</v>
      </c>
      <c r="I19" s="106"/>
    </row>
    <row r="20" spans="1:9" ht="42.75" x14ac:dyDescent="0.25">
      <c r="A20" s="16" t="s">
        <v>180</v>
      </c>
      <c r="B20" s="17" t="s">
        <v>12</v>
      </c>
      <c r="C20" s="17" t="s">
        <v>12</v>
      </c>
      <c r="D20" s="17" t="s">
        <v>12</v>
      </c>
      <c r="E20" s="17" t="s">
        <v>12</v>
      </c>
      <c r="F20" s="17" t="s">
        <v>12</v>
      </c>
      <c r="G20" s="18">
        <f>AVERAGE(F21:F30)</f>
        <v>0.99411764705882355</v>
      </c>
      <c r="H20" s="97">
        <f>'4 бюджетные ассигнования'!B18</f>
        <v>52860.433690000005</v>
      </c>
    </row>
    <row r="21" spans="1:9" ht="105" x14ac:dyDescent="0.25">
      <c r="A21" s="107" t="s">
        <v>94</v>
      </c>
      <c r="B21" s="91" t="s">
        <v>83</v>
      </c>
      <c r="C21" s="108">
        <v>5</v>
      </c>
      <c r="D21" s="108">
        <v>5</v>
      </c>
      <c r="E21" s="91" t="s">
        <v>173</v>
      </c>
      <c r="F21" s="93">
        <f>IF(AND(C21=0,D21=0),1,IF(E21="нет или увеличение",IF(D21/C21&gt;1,1,D21/C21),IF(E21="снижение",IF(D21=0,1,IF(C21/D21&gt;1,1,C21/D21)))))</f>
        <v>1</v>
      </c>
      <c r="G21" s="93" t="s">
        <v>12</v>
      </c>
      <c r="H21" s="93" t="s">
        <v>12</v>
      </c>
    </row>
    <row r="22" spans="1:9" ht="120" x14ac:dyDescent="0.25">
      <c r="A22" s="107" t="s">
        <v>70</v>
      </c>
      <c r="B22" s="91" t="s">
        <v>84</v>
      </c>
      <c r="C22" s="108">
        <v>130</v>
      </c>
      <c r="D22" s="109">
        <v>130</v>
      </c>
      <c r="E22" s="91" t="s">
        <v>173</v>
      </c>
      <c r="F22" s="93">
        <f t="shared" ref="F22:F30" si="3">IF(AND(C22=0,D22=0),1,IF(E22="нет или увеличение",IF(D22/C22&gt;1,1,D22/C22),IF(E22="снижение",IF(D22=0,1,IF(C22/D22&gt;1,1,C22/D22)))))</f>
        <v>1</v>
      </c>
      <c r="G22" s="93" t="s">
        <v>12</v>
      </c>
      <c r="H22" s="93" t="s">
        <v>12</v>
      </c>
    </row>
    <row r="23" spans="1:9" ht="90" x14ac:dyDescent="0.25">
      <c r="A23" s="107" t="s">
        <v>71</v>
      </c>
      <c r="B23" s="91" t="s">
        <v>95</v>
      </c>
      <c r="C23" s="103">
        <v>100</v>
      </c>
      <c r="D23" s="109">
        <v>185</v>
      </c>
      <c r="E23" s="91" t="s">
        <v>173</v>
      </c>
      <c r="F23" s="93">
        <f t="shared" si="3"/>
        <v>1</v>
      </c>
      <c r="G23" s="93" t="s">
        <v>12</v>
      </c>
      <c r="H23" s="93" t="s">
        <v>12</v>
      </c>
    </row>
    <row r="24" spans="1:9" ht="90" x14ac:dyDescent="0.25">
      <c r="A24" s="107" t="s">
        <v>72</v>
      </c>
      <c r="B24" s="91" t="s">
        <v>84</v>
      </c>
      <c r="C24" s="108">
        <v>75</v>
      </c>
      <c r="D24" s="109">
        <v>75</v>
      </c>
      <c r="E24" s="91" t="s">
        <v>173</v>
      </c>
      <c r="F24" s="93">
        <f t="shared" si="3"/>
        <v>1</v>
      </c>
      <c r="G24" s="93" t="s">
        <v>12</v>
      </c>
      <c r="H24" s="93" t="s">
        <v>12</v>
      </c>
    </row>
    <row r="25" spans="1:9" ht="90" x14ac:dyDescent="0.25">
      <c r="A25" s="107" t="s">
        <v>73</v>
      </c>
      <c r="B25" s="91" t="s">
        <v>84</v>
      </c>
      <c r="C25" s="108">
        <v>126</v>
      </c>
      <c r="D25" s="109">
        <v>126</v>
      </c>
      <c r="E25" s="91" t="s">
        <v>173</v>
      </c>
      <c r="F25" s="93">
        <f t="shared" si="3"/>
        <v>1</v>
      </c>
      <c r="G25" s="93" t="s">
        <v>12</v>
      </c>
      <c r="H25" s="93" t="s">
        <v>12</v>
      </c>
    </row>
    <row r="26" spans="1:9" ht="90" x14ac:dyDescent="0.25">
      <c r="A26" s="107" t="s">
        <v>74</v>
      </c>
      <c r="B26" s="91" t="s">
        <v>96</v>
      </c>
      <c r="C26" s="108">
        <v>807</v>
      </c>
      <c r="D26" s="109">
        <v>807</v>
      </c>
      <c r="E26" s="91" t="s">
        <v>173</v>
      </c>
      <c r="F26" s="93">
        <f t="shared" si="3"/>
        <v>1</v>
      </c>
      <c r="G26" s="93" t="s">
        <v>12</v>
      </c>
      <c r="H26" s="93" t="s">
        <v>12</v>
      </c>
    </row>
    <row r="27" spans="1:9" ht="60" x14ac:dyDescent="0.25">
      <c r="A27" s="107" t="s">
        <v>75</v>
      </c>
      <c r="B27" s="91" t="s">
        <v>95</v>
      </c>
      <c r="C27" s="110">
        <v>36</v>
      </c>
      <c r="D27" s="109">
        <v>90</v>
      </c>
      <c r="E27" s="91" t="s">
        <v>173</v>
      </c>
      <c r="F27" s="93">
        <f t="shared" si="3"/>
        <v>1</v>
      </c>
      <c r="G27" s="93" t="s">
        <v>12</v>
      </c>
      <c r="H27" s="93" t="s">
        <v>12</v>
      </c>
    </row>
    <row r="28" spans="1:9" ht="259.5" customHeight="1" x14ac:dyDescent="0.25">
      <c r="A28" s="111" t="s">
        <v>76</v>
      </c>
      <c r="B28" s="91" t="s">
        <v>84</v>
      </c>
      <c r="C28" s="108">
        <v>17</v>
      </c>
      <c r="D28" s="109">
        <v>16</v>
      </c>
      <c r="E28" s="91" t="s">
        <v>173</v>
      </c>
      <c r="F28" s="93">
        <f t="shared" si="3"/>
        <v>0.94117647058823528</v>
      </c>
      <c r="G28" s="93" t="s">
        <v>12</v>
      </c>
      <c r="H28" s="93" t="s">
        <v>12</v>
      </c>
    </row>
    <row r="29" spans="1:9" ht="45" x14ac:dyDescent="0.25">
      <c r="A29" s="107" t="s">
        <v>181</v>
      </c>
      <c r="B29" s="91" t="s">
        <v>84</v>
      </c>
      <c r="C29" s="108">
        <v>110</v>
      </c>
      <c r="D29" s="109">
        <f>110+923</f>
        <v>1033</v>
      </c>
      <c r="E29" s="91" t="s">
        <v>173</v>
      </c>
      <c r="F29" s="93">
        <f t="shared" si="3"/>
        <v>1</v>
      </c>
      <c r="G29" s="93" t="s">
        <v>12</v>
      </c>
      <c r="H29" s="93" t="s">
        <v>12</v>
      </c>
    </row>
    <row r="30" spans="1:9" ht="159.75" customHeight="1" x14ac:dyDescent="0.25">
      <c r="A30" s="111" t="s">
        <v>77</v>
      </c>
      <c r="B30" s="91" t="s">
        <v>97</v>
      </c>
      <c r="C30" s="112">
        <v>20</v>
      </c>
      <c r="D30" s="109">
        <v>20</v>
      </c>
      <c r="E30" s="91" t="s">
        <v>173</v>
      </c>
      <c r="F30" s="93">
        <f t="shared" si="3"/>
        <v>1</v>
      </c>
      <c r="G30" s="93" t="s">
        <v>12</v>
      </c>
      <c r="H30" s="93" t="s">
        <v>12</v>
      </c>
    </row>
    <row r="32" spans="1:9" ht="15.75" x14ac:dyDescent="0.25">
      <c r="A32" s="83" t="s">
        <v>183</v>
      </c>
      <c r="B32" s="83"/>
      <c r="C32" s="83"/>
      <c r="D32" s="83"/>
      <c r="E32" s="83" t="s">
        <v>184</v>
      </c>
    </row>
  </sheetData>
  <mergeCells count="10">
    <mergeCell ref="I11:I14"/>
    <mergeCell ref="G1:H1"/>
    <mergeCell ref="A4:H4"/>
    <mergeCell ref="A6:A7"/>
    <mergeCell ref="B6:B7"/>
    <mergeCell ref="C6:D6"/>
    <mergeCell ref="E6:E7"/>
    <mergeCell ref="F6:F7"/>
    <mergeCell ref="G6:G7"/>
    <mergeCell ref="H6:H7"/>
  </mergeCells>
  <conditionalFormatting sqref="A11:E14">
    <cfRule type="expression" dxfId="5" priority="11">
      <formula>A11=""</formula>
    </cfRule>
  </conditionalFormatting>
  <conditionalFormatting sqref="A16:E17">
    <cfRule type="expression" dxfId="4" priority="10">
      <formula>A16=""</formula>
    </cfRule>
  </conditionalFormatting>
  <conditionalFormatting sqref="A19 C19:D19">
    <cfRule type="expression" dxfId="3" priority="9">
      <formula>A19=""</formula>
    </cfRule>
  </conditionalFormatting>
  <conditionalFormatting sqref="A21:E30">
    <cfRule type="expression" dxfId="2" priority="8">
      <formula>A21=""</formula>
    </cfRule>
  </conditionalFormatting>
  <conditionalFormatting sqref="B19">
    <cfRule type="expression" dxfId="1" priority="2">
      <formula>B19=""</formula>
    </cfRule>
  </conditionalFormatting>
  <conditionalFormatting sqref="E19">
    <cfRule type="expression" dxfId="0" priority="1">
      <formula>E19=""</formula>
    </cfRule>
  </conditionalFormatting>
  <pageMargins left="0.70866141732283472" right="0.70866141732283472" top="0.74803149606299213" bottom="0.35433070866141736" header="0.31496062992125984" footer="0.31496062992125984"/>
  <pageSetup paperSize="9" scale="78" fitToHeight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23" sqref="B23"/>
    </sheetView>
  </sheetViews>
  <sheetFormatPr defaultRowHeight="15" x14ac:dyDescent="0.25"/>
  <cols>
    <col min="1" max="1" width="20.25" style="62" customWidth="1"/>
    <col min="2" max="3" width="24.875" style="62" customWidth="1"/>
    <col min="4" max="4" width="21.625" style="62" customWidth="1"/>
    <col min="5" max="5" width="22.625" style="62" customWidth="1"/>
    <col min="6" max="16384" width="9" style="62"/>
  </cols>
  <sheetData>
    <row r="1" spans="1:5" ht="36.75" customHeight="1" x14ac:dyDescent="0.25">
      <c r="D1" s="189" t="s">
        <v>193</v>
      </c>
      <c r="E1" s="190"/>
    </row>
    <row r="2" spans="1:5" x14ac:dyDescent="0.25">
      <c r="D2" s="84"/>
      <c r="E2" s="85"/>
    </row>
    <row r="4" spans="1:5" ht="15.75" x14ac:dyDescent="0.25">
      <c r="A4" s="177" t="s">
        <v>137</v>
      </c>
      <c r="B4" s="177"/>
      <c r="C4" s="177"/>
      <c r="D4" s="177"/>
      <c r="E4" s="177"/>
    </row>
    <row r="5" spans="1:5" x14ac:dyDescent="0.25">
      <c r="A5" s="64"/>
      <c r="B5" s="64"/>
      <c r="C5" s="64"/>
      <c r="D5" s="64"/>
      <c r="E5" s="64"/>
    </row>
    <row r="6" spans="1:5" x14ac:dyDescent="0.25">
      <c r="A6" s="178" t="s">
        <v>138</v>
      </c>
      <c r="B6" s="178" t="s">
        <v>139</v>
      </c>
      <c r="C6" s="178"/>
      <c r="D6" s="178"/>
      <c r="E6" s="191" t="s">
        <v>140</v>
      </c>
    </row>
    <row r="7" spans="1:5" ht="90" x14ac:dyDescent="0.25">
      <c r="A7" s="178"/>
      <c r="B7" s="65" t="s">
        <v>141</v>
      </c>
      <c r="C7" s="65" t="s">
        <v>142</v>
      </c>
      <c r="D7" s="65" t="s">
        <v>143</v>
      </c>
      <c r="E7" s="191"/>
    </row>
    <row r="8" spans="1:5" x14ac:dyDescent="0.25">
      <c r="A8" s="87">
        <v>1</v>
      </c>
      <c r="B8" s="87">
        <f>A8+1</f>
        <v>2</v>
      </c>
      <c r="C8" s="87">
        <f t="shared" ref="C8:E8" si="0">B8+1</f>
        <v>3</v>
      </c>
      <c r="D8" s="87">
        <f t="shared" si="0"/>
        <v>4</v>
      </c>
      <c r="E8" s="87">
        <f t="shared" si="0"/>
        <v>5</v>
      </c>
    </row>
    <row r="9" spans="1:5" x14ac:dyDescent="0.25">
      <c r="A9" s="113" t="s">
        <v>144</v>
      </c>
      <c r="B9" s="114">
        <f>'4 бюджетные ассигнования'!E9</f>
        <v>1</v>
      </c>
      <c r="C9" s="114">
        <f>'5 целевые показатели'!G8</f>
        <v>0.82444444444444431</v>
      </c>
      <c r="D9" s="114">
        <f>'6 показатели результативности'!G9</f>
        <v>0.80783159857994558</v>
      </c>
      <c r="E9" s="115">
        <f>POWER((B9*C9*D9),(1/3))</f>
        <v>0.87329453861671713</v>
      </c>
    </row>
    <row r="10" spans="1:5" ht="15.75" x14ac:dyDescent="0.25">
      <c r="A10" s="116" t="s">
        <v>145</v>
      </c>
      <c r="B10" s="19" t="str">
        <f>IF(B9&gt;=0.9,"Высокая",IF(B9&gt;=0.8,"Средняя",IF(B9&gt;=0.7,"Удовлетворительная","Неудовлетворительная")))</f>
        <v>Высокая</v>
      </c>
      <c r="C10" s="19" t="str">
        <f>IF(C9&gt;=0.9,"Высокая",IF(C9&gt;=0.8,"Средняя",IF(C9&gt;=0.7,"Удовлетворительная","Неудовлетворительная")))</f>
        <v>Средняя</v>
      </c>
      <c r="D10" s="19" t="str">
        <f>IF(D9&gt;=0.9,"Высокая",IF(D9&gt;=0.8,"Средняя",IF(D9&gt;=0.7,"Удовлетворительная","Неудовлетворительная")))</f>
        <v>Средняя</v>
      </c>
      <c r="E10" s="19" t="str">
        <f>IF(E9&gt;=0.9,"Высокая",IF(E9&gt;=0.8,"Средняя",IF(E9&gt;=0.7,"Удовлетворительная","Неудовлетворительная")))</f>
        <v>Средняя</v>
      </c>
    </row>
  </sheetData>
  <mergeCells count="5">
    <mergeCell ref="D1:E1"/>
    <mergeCell ref="A4:E4"/>
    <mergeCell ref="A6:A7"/>
    <mergeCell ref="B6:D6"/>
    <mergeCell ref="E6:E7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пр 1</vt:lpstr>
      <vt:lpstr>2</vt:lpstr>
      <vt:lpstr>3</vt:lpstr>
      <vt:lpstr>4 бюджетные ассигнования</vt:lpstr>
      <vt:lpstr>5 целевые показатели</vt:lpstr>
      <vt:lpstr>6 показатели результативности</vt:lpstr>
      <vt:lpstr>7 свод</vt:lpstr>
      <vt:lpstr>'2'!Заголовки_для_печати</vt:lpstr>
      <vt:lpstr>'3'!Заголовки_для_печати</vt:lpstr>
      <vt:lpstr>'пр 1'!Заголовки_для_печати</vt:lpstr>
      <vt:lpstr>'2'!Область_печати</vt:lpstr>
      <vt:lpstr>'3'!Область_печати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Наталья Л. Моховикова</cp:lastModifiedBy>
  <cp:lastPrinted>2018-04-19T08:10:44Z</cp:lastPrinted>
  <dcterms:created xsi:type="dcterms:W3CDTF">2016-10-20T04:37:12Z</dcterms:created>
  <dcterms:modified xsi:type="dcterms:W3CDTF">2018-04-19T08:11:24Z</dcterms:modified>
</cp:coreProperties>
</file>