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" sheetId="8" r:id="rId1"/>
    <sheet name="пр 9 к Пор" sheetId="5" r:id="rId2"/>
    <sheet name="пр 10 к Пор" sheetId="6" r:id="rId3"/>
    <sheet name="пр 11 к Пор" sheetId="7" r:id="rId4"/>
    <sheet name="бюджетные ассигнования" sheetId="1" r:id="rId5"/>
    <sheet name="целевые показатели" sheetId="2" r:id="rId6"/>
    <sheet name="показатели результативности" sheetId="4" r:id="rId7"/>
    <sheet name="свод" sheetId="3" r:id="rId8"/>
  </sheets>
  <definedNames>
    <definedName name="_xlnm.Print_Titles" localSheetId="0">'1'!$6:$7</definedName>
    <definedName name="_xlnm.Print_Titles" localSheetId="4">'бюджетные ассигнования'!$6:$8</definedName>
    <definedName name="_xlnm.Print_Titles" localSheetId="6">'показатели результативности'!$6:$7</definedName>
    <definedName name="_xlnm.Print_Titles" localSheetId="2">'пр 10 к Пор'!$12:$16</definedName>
    <definedName name="_xlnm.Print_Titles" localSheetId="3">'пр 11 к Пор'!$11:$14</definedName>
    <definedName name="_xlnm.Print_Titles" localSheetId="1">'пр 9 к Пор'!$10:$13</definedName>
    <definedName name="_xlnm.Print_Titles" localSheetId="5">'целевые показатели'!$6:$7</definedName>
    <definedName name="_xlnm.Print_Area" localSheetId="4">'бюджетные ассигнования'!$A$1:$E$27</definedName>
    <definedName name="_xlnm.Print_Area" localSheetId="3">'пр 11 к Пор'!$A$1:$M$84</definedName>
    <definedName name="_xlnm.Print_Area" localSheetId="1">'пр 9 к Пор'!$A$1:$M$70</definedName>
  </definedNames>
  <calcPr calcId="152511"/>
</workbook>
</file>

<file path=xl/calcChain.xml><?xml version="1.0" encoding="utf-8"?>
<calcChain xmlns="http://schemas.openxmlformats.org/spreadsheetml/2006/main">
  <c r="P63" i="5" l="1"/>
  <c r="D62" i="5"/>
  <c r="D61" i="5"/>
  <c r="D60" i="5"/>
  <c r="D56" i="5"/>
  <c r="D53" i="5"/>
  <c r="D52" i="5"/>
  <c r="D51" i="5"/>
  <c r="D50" i="5"/>
  <c r="D49" i="5"/>
  <c r="D48" i="5"/>
  <c r="D47" i="5"/>
  <c r="D46" i="5"/>
  <c r="D45" i="5"/>
  <c r="D42" i="5"/>
  <c r="D41" i="5"/>
  <c r="D40" i="5"/>
  <c r="D39" i="5"/>
  <c r="D36" i="5"/>
  <c r="D35" i="5"/>
  <c r="D34" i="5"/>
  <c r="D31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N32" i="5"/>
  <c r="N14" i="5"/>
  <c r="R32" i="5"/>
  <c r="R30" i="5"/>
  <c r="R20" i="5"/>
  <c r="R14" i="5"/>
  <c r="P58" i="5"/>
  <c r="P55" i="5"/>
  <c r="P44" i="5"/>
  <c r="P38" i="5"/>
  <c r="P37" i="5" s="1"/>
  <c r="P32" i="5"/>
  <c r="P30" i="5"/>
  <c r="P20" i="5"/>
  <c r="P14" i="5"/>
  <c r="O32" i="5"/>
  <c r="O30" i="5"/>
  <c r="O20" i="5"/>
  <c r="O14" i="5"/>
  <c r="O58" i="5"/>
  <c r="O55" i="5"/>
  <c r="O44" i="5"/>
  <c r="O38" i="5"/>
  <c r="N37" i="5"/>
  <c r="N55" i="5"/>
  <c r="N58" i="5"/>
  <c r="N44" i="5"/>
  <c r="N38" i="5"/>
  <c r="N30" i="5"/>
  <c r="N20" i="5"/>
  <c r="Q55" i="5" l="1"/>
  <c r="Q30" i="5" s="1"/>
  <c r="Q44" i="5"/>
  <c r="Q20" i="5" s="1"/>
  <c r="Q58" i="5"/>
  <c r="Q32" i="5" s="1"/>
  <c r="Q38" i="5"/>
  <c r="Q14" i="5" s="1"/>
  <c r="A77" i="6"/>
  <c r="A84" i="7" s="1"/>
  <c r="A27" i="1" s="1"/>
  <c r="A47" i="2" s="1"/>
  <c r="A36" i="4" s="1"/>
  <c r="A24" i="3" s="1"/>
  <c r="A76" i="6"/>
  <c r="A83" i="7" s="1"/>
  <c r="A26" i="1" s="1"/>
  <c r="A46" i="2" s="1"/>
  <c r="A35" i="4" s="1"/>
  <c r="A23" i="3" s="1"/>
  <c r="N64" i="6"/>
  <c r="J52" i="7" s="1"/>
  <c r="E23" i="1" s="1"/>
  <c r="G31" i="2" s="1"/>
  <c r="H32" i="4" s="1"/>
  <c r="E14" i="3" s="1"/>
  <c r="A64" i="6"/>
  <c r="A52" i="7" s="1"/>
  <c r="A23" i="1" s="1"/>
  <c r="A31" i="2" s="1"/>
  <c r="A32" i="4" s="1"/>
  <c r="A14" i="3" s="1"/>
  <c r="A64" i="5"/>
  <c r="A70" i="5"/>
  <c r="A69" i="5"/>
  <c r="M64" i="5"/>
  <c r="C19" i="1" l="1"/>
  <c r="J62" i="5" l="1"/>
  <c r="H62" i="5"/>
  <c r="J53" i="5"/>
  <c r="J52" i="5"/>
  <c r="J51" i="5"/>
  <c r="J50" i="5"/>
  <c r="J49" i="5"/>
  <c r="J48" i="5"/>
  <c r="J47" i="5"/>
  <c r="J46" i="5"/>
  <c r="J45" i="5"/>
  <c r="H46" i="5"/>
  <c r="H47" i="5"/>
  <c r="H48" i="5"/>
  <c r="H49" i="5"/>
  <c r="H50" i="5"/>
  <c r="H51" i="5"/>
  <c r="H52" i="5"/>
  <c r="H53" i="5"/>
  <c r="H21" i="5"/>
  <c r="H45" i="5" s="1"/>
  <c r="J21" i="5"/>
  <c r="B48" i="8" l="1"/>
  <c r="C48" i="8"/>
  <c r="D48" i="8"/>
  <c r="E48" i="8"/>
  <c r="B49" i="8"/>
  <c r="C49" i="8"/>
  <c r="D49" i="8"/>
  <c r="E49" i="8"/>
  <c r="B39" i="8"/>
  <c r="C39" i="8"/>
  <c r="D39" i="8"/>
  <c r="E39" i="8"/>
  <c r="B40" i="8"/>
  <c r="C40" i="8"/>
  <c r="D40" i="8"/>
  <c r="E40" i="8"/>
  <c r="B41" i="8"/>
  <c r="C41" i="8"/>
  <c r="D41" i="8"/>
  <c r="E41" i="8"/>
  <c r="B42" i="8"/>
  <c r="C42" i="8"/>
  <c r="D42" i="8"/>
  <c r="E42" i="8"/>
  <c r="B44" i="8"/>
  <c r="C44" i="8"/>
  <c r="D44" i="8"/>
  <c r="E44" i="8"/>
  <c r="B46" i="8"/>
  <c r="C46" i="8"/>
  <c r="D46" i="8"/>
  <c r="E46" i="8"/>
  <c r="B47" i="8"/>
  <c r="C47" i="8"/>
  <c r="D47" i="8"/>
  <c r="E47" i="8"/>
  <c r="B29" i="8"/>
  <c r="C29" i="8"/>
  <c r="D29" i="8"/>
  <c r="E29" i="8"/>
  <c r="B30" i="8"/>
  <c r="C30" i="8"/>
  <c r="D30" i="8"/>
  <c r="E30" i="8"/>
  <c r="B31" i="8"/>
  <c r="C31" i="8"/>
  <c r="D31" i="8"/>
  <c r="E31" i="8"/>
  <c r="B32" i="8"/>
  <c r="C32" i="8"/>
  <c r="D32" i="8"/>
  <c r="E32" i="8"/>
  <c r="B34" i="8"/>
  <c r="C34" i="8"/>
  <c r="D34" i="8"/>
  <c r="E34" i="8"/>
  <c r="B35" i="8"/>
  <c r="C35" i="8"/>
  <c r="D35" i="8"/>
  <c r="E35" i="8"/>
  <c r="B36" i="8"/>
  <c r="C36" i="8"/>
  <c r="D36" i="8"/>
  <c r="E36" i="8"/>
  <c r="B37" i="8"/>
  <c r="C37" i="8"/>
  <c r="D37" i="8"/>
  <c r="E37" i="8"/>
  <c r="B38" i="8"/>
  <c r="C38" i="8"/>
  <c r="D38" i="8"/>
  <c r="E38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B22" i="8"/>
  <c r="C22" i="8"/>
  <c r="D22" i="8"/>
  <c r="E22" i="8"/>
  <c r="B23" i="8"/>
  <c r="C23" i="8"/>
  <c r="D23" i="8"/>
  <c r="E23" i="8"/>
  <c r="B24" i="8"/>
  <c r="C24" i="8"/>
  <c r="D24" i="8"/>
  <c r="E24" i="8"/>
  <c r="B25" i="8"/>
  <c r="C25" i="8"/>
  <c r="D25" i="8"/>
  <c r="E25" i="8"/>
  <c r="B26" i="8"/>
  <c r="C26" i="8"/>
  <c r="D26" i="8"/>
  <c r="E26" i="8"/>
  <c r="B27" i="8"/>
  <c r="C27" i="8"/>
  <c r="D27" i="8"/>
  <c r="E27" i="8"/>
  <c r="E9" i="8"/>
  <c r="D9" i="8"/>
  <c r="C9" i="8"/>
  <c r="B9" i="8"/>
  <c r="F25" i="8" l="1"/>
  <c r="F15" i="8"/>
  <c r="F38" i="8"/>
  <c r="F47" i="8"/>
  <c r="F36" i="8"/>
  <c r="F35" i="8"/>
  <c r="F18" i="8"/>
  <c r="F16" i="8"/>
  <c r="F27" i="8"/>
  <c r="F14" i="8"/>
  <c r="F19" i="8"/>
  <c r="F39" i="8"/>
  <c r="F48" i="8"/>
  <c r="F49" i="8"/>
  <c r="F10" i="8"/>
  <c r="F32" i="8"/>
  <c r="F26" i="8"/>
  <c r="F13" i="8"/>
  <c r="F34" i="8"/>
  <c r="F9" i="8"/>
  <c r="E61" i="5" l="1"/>
  <c r="E62" i="5"/>
  <c r="E60" i="5"/>
  <c r="E46" i="5"/>
  <c r="E47" i="5"/>
  <c r="E48" i="5"/>
  <c r="E49" i="5"/>
  <c r="E50" i="5"/>
  <c r="E51" i="5"/>
  <c r="E52" i="5"/>
  <c r="E53" i="5"/>
  <c r="E45" i="5"/>
  <c r="E42" i="5"/>
  <c r="E41" i="5"/>
  <c r="E40" i="5"/>
  <c r="E39" i="5"/>
  <c r="D28" i="4" l="1"/>
  <c r="D29" i="4"/>
  <c r="D30" i="4"/>
  <c r="C29" i="4"/>
  <c r="C30" i="4"/>
  <c r="C28" i="4"/>
  <c r="A29" i="4"/>
  <c r="A28" i="4"/>
  <c r="B28" i="4"/>
  <c r="B29" i="4"/>
  <c r="B30" i="4"/>
  <c r="A30" i="4"/>
  <c r="B17" i="4"/>
  <c r="C17" i="4"/>
  <c r="D17" i="4"/>
  <c r="B18" i="4"/>
  <c r="C18" i="4"/>
  <c r="D18" i="4"/>
  <c r="F18" i="4" s="1"/>
  <c r="B19" i="4"/>
  <c r="C19" i="4"/>
  <c r="D19" i="4"/>
  <c r="F19" i="4" s="1"/>
  <c r="B20" i="4"/>
  <c r="C20" i="4"/>
  <c r="D20" i="4"/>
  <c r="B21" i="4"/>
  <c r="C21" i="4"/>
  <c r="D21" i="4"/>
  <c r="B22" i="4"/>
  <c r="C22" i="4"/>
  <c r="D22" i="4"/>
  <c r="F22" i="4" s="1"/>
  <c r="B23" i="4"/>
  <c r="C23" i="4"/>
  <c r="D23" i="4"/>
  <c r="B24" i="4"/>
  <c r="C24" i="4"/>
  <c r="D24" i="4"/>
  <c r="A17" i="4"/>
  <c r="A18" i="4"/>
  <c r="A19" i="4"/>
  <c r="A20" i="4"/>
  <c r="A21" i="4"/>
  <c r="A22" i="4"/>
  <c r="A23" i="4"/>
  <c r="A24" i="4"/>
  <c r="C12" i="4"/>
  <c r="D12" i="4"/>
  <c r="C13" i="4"/>
  <c r="D13" i="4"/>
  <c r="C14" i="4"/>
  <c r="D14" i="4"/>
  <c r="A12" i="4"/>
  <c r="B12" i="4"/>
  <c r="A13" i="4"/>
  <c r="B13" i="4"/>
  <c r="A14" i="4"/>
  <c r="B14" i="4"/>
  <c r="B11" i="4"/>
  <c r="A11" i="4"/>
  <c r="A26" i="2"/>
  <c r="A25" i="2"/>
  <c r="B26" i="2"/>
  <c r="C26" i="2"/>
  <c r="D26" i="2"/>
  <c r="A27" i="2"/>
  <c r="B27" i="2"/>
  <c r="C27" i="2"/>
  <c r="D27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B25" i="2"/>
  <c r="C25" i="2"/>
  <c r="D25" i="2"/>
  <c r="B10" i="2"/>
  <c r="A10" i="2"/>
  <c r="O23" i="6"/>
  <c r="P23" i="6"/>
  <c r="G17" i="1"/>
  <c r="G12" i="1"/>
  <c r="G11" i="1"/>
  <c r="F21" i="4" l="1"/>
  <c r="F17" i="4"/>
  <c r="F14" i="4"/>
  <c r="F24" i="4"/>
  <c r="F23" i="4"/>
  <c r="F20" i="4"/>
  <c r="F13" i="4"/>
  <c r="F25" i="2"/>
  <c r="F14" i="2"/>
  <c r="F13" i="2"/>
  <c r="F21" i="2"/>
  <c r="F20" i="2"/>
  <c r="F17" i="2"/>
  <c r="F16" i="2"/>
  <c r="F24" i="2"/>
  <c r="F23" i="2"/>
  <c r="F22" i="2"/>
  <c r="F15" i="2"/>
  <c r="F19" i="2"/>
  <c r="F18" i="2"/>
  <c r="F12" i="2"/>
  <c r="F11" i="2"/>
  <c r="F27" i="2"/>
  <c r="F26" i="2"/>
  <c r="D26" i="4"/>
  <c r="C26" i="4"/>
  <c r="B26" i="4"/>
  <c r="A26" i="4"/>
  <c r="A25" i="4"/>
  <c r="D16" i="4"/>
  <c r="C16" i="4"/>
  <c r="B16" i="4"/>
  <c r="A16" i="4"/>
  <c r="A27" i="4"/>
  <c r="A15" i="4"/>
  <c r="A10" i="4"/>
  <c r="D11" i="4"/>
  <c r="C11" i="4"/>
  <c r="D10" i="2"/>
  <c r="C10" i="2"/>
  <c r="G15" i="1" l="1"/>
  <c r="G14" i="1"/>
  <c r="A18" i="1"/>
  <c r="A16" i="1"/>
  <c r="A13" i="1"/>
  <c r="A10" i="1"/>
  <c r="C43" i="7" l="1"/>
  <c r="C36" i="7"/>
  <c r="C29" i="7"/>
  <c r="C22" i="7"/>
  <c r="C15" i="7"/>
  <c r="F17" i="7" l="1"/>
  <c r="G17" i="7"/>
  <c r="H17" i="7"/>
  <c r="I17" i="7"/>
  <c r="J17" i="7"/>
  <c r="K17" i="7"/>
  <c r="L17" i="7"/>
  <c r="F18" i="7"/>
  <c r="G18" i="7"/>
  <c r="H18" i="7"/>
  <c r="I18" i="7"/>
  <c r="J18" i="7"/>
  <c r="K18" i="7"/>
  <c r="L18" i="7"/>
  <c r="F19" i="7"/>
  <c r="G19" i="7"/>
  <c r="H19" i="7"/>
  <c r="I19" i="7"/>
  <c r="J19" i="7"/>
  <c r="K19" i="7"/>
  <c r="L19" i="7"/>
  <c r="F20" i="7"/>
  <c r="G20" i="7"/>
  <c r="H20" i="7"/>
  <c r="I20" i="7"/>
  <c r="J20" i="7"/>
  <c r="K20" i="7"/>
  <c r="L20" i="7"/>
  <c r="F21" i="7"/>
  <c r="G21" i="7"/>
  <c r="H21" i="7"/>
  <c r="I21" i="7"/>
  <c r="J21" i="7"/>
  <c r="K21" i="7"/>
  <c r="L21" i="7"/>
  <c r="E18" i="7"/>
  <c r="E19" i="7"/>
  <c r="E20" i="7"/>
  <c r="E21" i="7"/>
  <c r="E17" i="7"/>
  <c r="L43" i="7"/>
  <c r="K43" i="7"/>
  <c r="J43" i="7"/>
  <c r="I43" i="7"/>
  <c r="H43" i="7"/>
  <c r="G43" i="7"/>
  <c r="F43" i="7"/>
  <c r="E43" i="7"/>
  <c r="L36" i="7"/>
  <c r="K36" i="7"/>
  <c r="J36" i="7"/>
  <c r="I36" i="7"/>
  <c r="H36" i="7"/>
  <c r="G36" i="7"/>
  <c r="F36" i="7"/>
  <c r="E36" i="7"/>
  <c r="E97" i="7" s="1"/>
  <c r="L29" i="7"/>
  <c r="K29" i="7"/>
  <c r="J29" i="7"/>
  <c r="I29" i="7"/>
  <c r="H29" i="7"/>
  <c r="G29" i="7"/>
  <c r="F29" i="7"/>
  <c r="E29" i="7"/>
  <c r="E11" i="7"/>
  <c r="I13" i="6"/>
  <c r="G10" i="5"/>
  <c r="K13" i="6" s="1"/>
  <c r="L22" i="7"/>
  <c r="K22" i="7"/>
  <c r="J22" i="7"/>
  <c r="I22" i="7"/>
  <c r="H22" i="7"/>
  <c r="G22" i="7"/>
  <c r="F22" i="7"/>
  <c r="E22" i="7"/>
  <c r="J19" i="6"/>
  <c r="K19" i="6"/>
  <c r="L19" i="6"/>
  <c r="M19" i="6"/>
  <c r="N19" i="6"/>
  <c r="O19" i="6"/>
  <c r="P19" i="6"/>
  <c r="J20" i="6"/>
  <c r="K20" i="6"/>
  <c r="L20" i="6"/>
  <c r="M20" i="6"/>
  <c r="N20" i="6"/>
  <c r="O20" i="6"/>
  <c r="P20" i="6"/>
  <c r="J21" i="6"/>
  <c r="K21" i="6"/>
  <c r="L21" i="6"/>
  <c r="M21" i="6"/>
  <c r="N21" i="6"/>
  <c r="O21" i="6"/>
  <c r="P21" i="6"/>
  <c r="J22" i="6"/>
  <c r="K22" i="6"/>
  <c r="L22" i="6"/>
  <c r="M22" i="6"/>
  <c r="N22" i="6"/>
  <c r="O22" i="6"/>
  <c r="P22" i="6"/>
  <c r="J23" i="6"/>
  <c r="K23" i="6"/>
  <c r="L23" i="6"/>
  <c r="M23" i="6"/>
  <c r="N23" i="6"/>
  <c r="J24" i="6"/>
  <c r="K24" i="6"/>
  <c r="L24" i="6"/>
  <c r="M24" i="6"/>
  <c r="N24" i="6"/>
  <c r="O24" i="6"/>
  <c r="P24" i="6"/>
  <c r="J25" i="6"/>
  <c r="K25" i="6"/>
  <c r="L25" i="6"/>
  <c r="M25" i="6"/>
  <c r="N25" i="6"/>
  <c r="O25" i="6"/>
  <c r="P25" i="6"/>
  <c r="I20" i="6"/>
  <c r="I21" i="6"/>
  <c r="I22" i="6"/>
  <c r="I23" i="6"/>
  <c r="I24" i="6"/>
  <c r="I25" i="6"/>
  <c r="I19" i="6"/>
  <c r="P53" i="6"/>
  <c r="O53" i="6"/>
  <c r="N53" i="6"/>
  <c r="M53" i="6"/>
  <c r="L53" i="6"/>
  <c r="K53" i="6"/>
  <c r="J53" i="6"/>
  <c r="I53" i="6"/>
  <c r="P44" i="6"/>
  <c r="O44" i="6"/>
  <c r="N44" i="6"/>
  <c r="M44" i="6"/>
  <c r="I97" i="7" s="1"/>
  <c r="L44" i="6"/>
  <c r="K44" i="6"/>
  <c r="J44" i="6"/>
  <c r="I44" i="6"/>
  <c r="P35" i="6"/>
  <c r="O35" i="6"/>
  <c r="N35" i="6"/>
  <c r="M35" i="6"/>
  <c r="I96" i="7" s="1"/>
  <c r="L35" i="6"/>
  <c r="K35" i="6"/>
  <c r="J35" i="6"/>
  <c r="I35" i="6"/>
  <c r="I26" i="6"/>
  <c r="J26" i="6"/>
  <c r="K26" i="6"/>
  <c r="L26" i="6"/>
  <c r="M26" i="6"/>
  <c r="N26" i="6"/>
  <c r="O26" i="6"/>
  <c r="P26" i="6"/>
  <c r="F96" i="7" l="1"/>
  <c r="F97" i="7"/>
  <c r="G97" i="7"/>
  <c r="L95" i="7"/>
  <c r="K96" i="7"/>
  <c r="K97" i="7"/>
  <c r="K98" i="7"/>
  <c r="L97" i="7"/>
  <c r="F98" i="7"/>
  <c r="G98" i="7"/>
  <c r="I98" i="7"/>
  <c r="J98" i="7"/>
  <c r="J97" i="7"/>
  <c r="J96" i="7"/>
  <c r="I95" i="7"/>
  <c r="J95" i="7"/>
  <c r="E95" i="7"/>
  <c r="F95" i="7"/>
  <c r="E96" i="7"/>
  <c r="H96" i="7"/>
  <c r="L96" i="7"/>
  <c r="K95" i="7"/>
  <c r="E98" i="7"/>
  <c r="H98" i="7"/>
  <c r="L98" i="7"/>
  <c r="H97" i="7"/>
  <c r="G96" i="7"/>
  <c r="H95" i="7"/>
  <c r="G95" i="7"/>
  <c r="I15" i="7"/>
  <c r="L15" i="7"/>
  <c r="K15" i="7"/>
  <c r="G15" i="7"/>
  <c r="J15" i="7"/>
  <c r="F15" i="7"/>
  <c r="K17" i="6"/>
  <c r="O17" i="6"/>
  <c r="N17" i="6"/>
  <c r="J17" i="6"/>
  <c r="M17" i="6"/>
  <c r="P17" i="6"/>
  <c r="L17" i="6"/>
  <c r="G11" i="7"/>
  <c r="K12" i="5"/>
  <c r="H15" i="7"/>
  <c r="E15" i="7"/>
  <c r="I17" i="6"/>
  <c r="F30" i="4"/>
  <c r="F29" i="4"/>
  <c r="F28" i="4"/>
  <c r="F26" i="4"/>
  <c r="F16" i="4"/>
  <c r="F12" i="4"/>
  <c r="F11" i="4"/>
  <c r="F10" i="2"/>
  <c r="G9" i="2" s="1"/>
  <c r="J94" i="7" l="1"/>
  <c r="I94" i="7"/>
  <c r="E94" i="7"/>
  <c r="K94" i="7"/>
  <c r="F94" i="7"/>
  <c r="L94" i="7"/>
  <c r="H94" i="7"/>
  <c r="G94" i="7"/>
  <c r="G10" i="4"/>
  <c r="G27" i="4"/>
  <c r="G15" i="4"/>
  <c r="G25" i="4"/>
  <c r="L12" i="5"/>
  <c r="K13" i="7"/>
  <c r="O15" i="6"/>
  <c r="C9" i="3"/>
  <c r="E19" i="1"/>
  <c r="E14" i="1"/>
  <c r="E12" i="1"/>
  <c r="D18" i="1"/>
  <c r="C18" i="1"/>
  <c r="B18" i="1"/>
  <c r="H27" i="4" s="1"/>
  <c r="D16" i="1"/>
  <c r="C16" i="1"/>
  <c r="B16" i="1"/>
  <c r="H25" i="4" s="1"/>
  <c r="D13" i="1"/>
  <c r="C13" i="1"/>
  <c r="B13" i="1"/>
  <c r="B9" i="1" s="1"/>
  <c r="C10" i="1"/>
  <c r="D10" i="1"/>
  <c r="B10" i="1"/>
  <c r="D9" i="1" l="1"/>
  <c r="C9" i="1"/>
  <c r="H10" i="4"/>
  <c r="H15" i="4"/>
  <c r="L13" i="7"/>
  <c r="P15" i="6"/>
  <c r="E18" i="1"/>
  <c r="E13" i="1"/>
  <c r="C10" i="3"/>
  <c r="E10" i="1"/>
  <c r="B8" i="4"/>
  <c r="C8" i="4" s="1"/>
  <c r="D8" i="4" s="1"/>
  <c r="E8" i="4" s="1"/>
  <c r="F8" i="4" s="1"/>
  <c r="G8" i="4" s="1"/>
  <c r="H8" i="4" s="1"/>
  <c r="H9" i="4" l="1"/>
  <c r="G9" i="4" s="1"/>
  <c r="D9" i="3" s="1"/>
  <c r="D10" i="3" s="1"/>
  <c r="E9" i="1"/>
  <c r="B9" i="3" s="1"/>
  <c r="B10" i="3" s="1"/>
  <c r="B8" i="3"/>
  <c r="C8" i="3" s="1"/>
  <c r="D8" i="3" s="1"/>
  <c r="E8" i="3" s="1"/>
  <c r="B8" i="2"/>
  <c r="C8" i="2" s="1"/>
  <c r="D8" i="2" s="1"/>
  <c r="E8" i="2" s="1"/>
  <c r="F8" i="2" s="1"/>
  <c r="G8" i="2" s="1"/>
  <c r="E9" i="3" l="1"/>
  <c r="E10" i="3" s="1"/>
</calcChain>
</file>

<file path=xl/sharedStrings.xml><?xml version="1.0" encoding="utf-8"?>
<sst xmlns="http://schemas.openxmlformats.org/spreadsheetml/2006/main" count="523" uniqueCount="174">
  <si>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</si>
  <si>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</si>
  <si>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</si>
  <si>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color theme="1"/>
        <rFont val="Times New Roman"/>
        <family val="1"/>
        <charset val="204"/>
      </rPr>
      <t>(гр. 2+ гр.3) / гр. 4</t>
    </r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</si>
  <si>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</si>
  <si>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</si>
  <si>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</si>
  <si>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</si>
  <si>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</si>
  <si>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5= (2+3)/4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</si>
  <si>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</si>
  <si>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</si>
  <si>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</si>
  <si>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</si>
  <si>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</si>
  <si>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</si>
  <si>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</si>
  <si>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</si>
  <si>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</si>
  <si>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</si>
  <si>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</si>
  <si>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</si>
  <si>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 xml:space="preserve">Значение целевого показателя </t>
  </si>
  <si>
    <r>
      <t xml:space="preserve">Желаемая тенденция развития показателя 
</t>
    </r>
    <r>
      <rPr>
        <i/>
        <sz val="11"/>
        <color theme="1"/>
        <rFont val="Times New Roman"/>
        <family val="1"/>
        <charset val="204"/>
      </rPr>
      <t>(нет или увеличение / снижение)</t>
    </r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</si>
  <si>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</si>
  <si>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</si>
  <si>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</si>
  <si>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</si>
  <si>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</si>
  <si>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</si>
  <si>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</si>
  <si>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Наименование Программы / 
подпрограммы / 
целевого показателя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</si>
  <si>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</si>
  <si>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</si>
  <si>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значение на конец года</t>
  </si>
  <si>
    <t>январь - июнь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</si>
  <si>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</si>
  <si>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Плановый период</t>
  </si>
  <si>
    <t>Весовой критерий</t>
  </si>
  <si>
    <t>Ед. измерения</t>
  </si>
  <si>
    <t>Цель, целевые показатели, задачи, показатели результативности</t>
  </si>
  <si>
    <t>№ п/п</t>
  </si>
  <si>
    <t xml:space="preserve"> и показателях результативности подпрограмм и отдельных мероприятий програмы</t>
  </si>
  <si>
    <t>(наименование программы)</t>
  </si>
  <si>
    <t>о целевых показателях муниципальной программы Туруханского района</t>
  </si>
  <si>
    <t>ИНФОРМАЦИЯ</t>
  </si>
  <si>
    <t>в том числе по ГРБС:</t>
  </si>
  <si>
    <t>всего расходные обязательства</t>
  </si>
  <si>
    <t>Муниципальная программа Туруханского района</t>
  </si>
  <si>
    <t>ВР</t>
  </si>
  <si>
    <t>ЦСР</t>
  </si>
  <si>
    <t>РзПр</t>
  </si>
  <si>
    <t>ГРБС</t>
  </si>
  <si>
    <t>плановый период</t>
  </si>
  <si>
    <t>Примечание</t>
  </si>
  <si>
    <t>Расходы по годам</t>
  </si>
  <si>
    <t>Код бюджетной классификации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</si>
  <si>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</si>
  <si>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</si>
  <si>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</si>
  <si>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</si>
  <si>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</si>
  <si>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</si>
  <si>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>внебюджетные источники</t>
  </si>
  <si>
    <t>районный бюджет</t>
  </si>
  <si>
    <t>в том числе:</t>
  </si>
  <si>
    <t>всего</t>
  </si>
  <si>
    <t>Источники финансирования</t>
  </si>
  <si>
    <t>Статус</t>
  </si>
  <si>
    <t>(тыс. рублей)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</si>
  <si>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</si>
  <si>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</t>
  </si>
  <si>
    <t>Финансовое управление Администрации Туруханского района</t>
  </si>
  <si>
    <t>Администрация Туруханского района</t>
  </si>
  <si>
    <t>Территориальное управление администрации Туруханского района</t>
  </si>
  <si>
    <t>Управление образования администрации Туруханского района</t>
  </si>
  <si>
    <t>Управление культуры и молодёжной политики администрации Туруханского района</t>
  </si>
  <si>
    <t>Управление социальной защиты населения администрации Туруханского района</t>
  </si>
  <si>
    <t>Управление  жилищно-коммунального хозяйства и строительства</t>
  </si>
  <si>
    <t>240</t>
  </si>
  <si>
    <t>241</t>
  </si>
  <si>
    <t>242</t>
  </si>
  <si>
    <t>243</t>
  </si>
  <si>
    <t>244</t>
  </si>
  <si>
    <t>246</t>
  </si>
  <si>
    <t>247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</si>
  <si>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</si>
  <si>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</si>
  <si>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</si>
  <si>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</si>
  <si>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чел.</t>
  </si>
  <si>
    <t>ед.</t>
  </si>
  <si>
    <t>Подпрограмма 3</t>
  </si>
  <si>
    <t>Подпрограмма 4</t>
  </si>
  <si>
    <t>нет или увеличение</t>
  </si>
  <si>
    <r>
      <t>муниципальной программы Туруханского района</t>
    </r>
    <r>
      <rPr>
        <b/>
        <sz val="14"/>
        <rFont val="Times New Roman"/>
        <family val="1"/>
        <charset val="204"/>
      </rPr>
      <t xml:space="preserve"> "Развитие среднего и малого предпринимательства на территории муниципального образования Туруханский район"</t>
    </r>
  </si>
  <si>
    <t>Развитие среднего и малого предпринимательства на территории муниципального образования Туруханский район</t>
  </si>
  <si>
    <t>Поддержка развития среднего и малого предпринимательства на территории муниципального образования Туруханский район</t>
  </si>
  <si>
    <t>Развитие сельского хозяйства и регулирование рынков сельскохозяйственной продукции, сырья и продовольствия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</si>
  <si>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муниципального образования Туруханский район</t>
  </si>
  <si>
    <t>Поддержка среднего и малого предпринимательства</t>
  </si>
  <si>
    <t>Поддержка и развитие предпринимательства среди молодежи</t>
  </si>
  <si>
    <t>Предоставление субсидии  на возмещение части затрат производства и реализации сельскохозяйственной продукции</t>
  </si>
  <si>
    <t>Предоставление субсидий на возмещение части затрат  на приобретение крупно рогатого скота (коров, нетелей)  гражданам ведущим личное подсобное хозяйство на территории Туруханского района</t>
  </si>
  <si>
    <t>Предоставление субсидий на возмещение части затрат, связанных с транспортировкой основных продуктов питания</t>
  </si>
  <si>
    <t>Предоставление производителям хлеба субсидии на возмещение части затрат, связанных с производством  и реализацией хлеба</t>
  </si>
  <si>
    <t>814</t>
  </si>
  <si>
    <t>0412</t>
  </si>
  <si>
    <t>0405</t>
  </si>
  <si>
    <t>630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</si>
  <si>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</si>
  <si>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r>
      <t>муниципальной программы Туруханского района</t>
    </r>
    <r>
      <rPr>
        <b/>
        <sz val="14"/>
        <rFont val="Times New Roman"/>
        <family val="2"/>
        <charset val="204"/>
      </rPr>
      <t xml:space="preserve"> "Развитие среднего и малого предпринимательства на территории муниципального образования Туруханский район"</t>
    </r>
  </si>
  <si>
    <t>Число вновь созданных субъектов малого предпринимательства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</si>
  <si>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</si>
  <si>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</si>
  <si>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</si>
  <si>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 xml:space="preserve">Количество молодежи принявших участие в конкурсах по мероприятию "Вовлечение молодежи в предпринимательскую деятельность" 
</t>
  </si>
  <si>
    <t>Производства мяса скота и птицы</t>
  </si>
  <si>
    <t>Крупно рогатого скота</t>
  </si>
  <si>
    <t>Птицы</t>
  </si>
  <si>
    <t>Свиньи</t>
  </si>
  <si>
    <t>Производство молока</t>
  </si>
  <si>
    <t>Производство яиц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</si>
  <si>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</si>
  <si>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коров</t>
  </si>
  <si>
    <t>нетелей</t>
  </si>
  <si>
    <t>тн.</t>
  </si>
  <si>
    <t>тыс.шт.</t>
  </si>
  <si>
    <t>Объем завезенных социально-значимых товаров</t>
  </si>
  <si>
    <t>г. Игарка и п. Светлогорск</t>
  </si>
  <si>
    <t>с. Туруханск, с.Верхнеимбатск, п. Бор, с.Ворогово, с.Зотино</t>
  </si>
  <si>
    <t>Объем произведенного хлеба</t>
  </si>
  <si>
    <t>руб.</t>
  </si>
  <si>
    <t>1.1.</t>
  </si>
  <si>
    <t>1.2.</t>
  </si>
  <si>
    <t>1.3.</t>
  </si>
  <si>
    <t>4.1.</t>
  </si>
  <si>
    <t>4.2.</t>
  </si>
  <si>
    <t>Размер ставки субсидирования:</t>
  </si>
  <si>
    <t>4.1.1.</t>
  </si>
  <si>
    <t>4.1.2.</t>
  </si>
  <si>
    <t>2.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</si>
  <si>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</si>
  <si>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Цель: содействие развитию субъектов малого и среднего предпринимательства на территории Туруханского района.</t>
  </si>
  <si>
    <t>Цель: повышение уровня обеспеченности населения качественной и безопасной сельскохозяйственной продукцией собственного производства.</t>
  </si>
  <si>
    <t>Цель: обеспечение населения Туруханского района основными продуктами питания.</t>
  </si>
  <si>
    <t>Задача 1: создание благоприятных условий для устойчивого функционирования и развития малого и среднего предпринимательства.</t>
  </si>
  <si>
    <t>Задача: увеличение объемов производства основных видов сельскохозяйственной продукции.</t>
  </si>
  <si>
    <t>Задача: снижение розничных цен на социально-значимые товары, за счет компенсации транспортных расходов в зимний период.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</si>
  <si>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района.</t>
  </si>
  <si>
    <t>Подпрограмма 1. Поддержка развития малого и среднего предпринимательства на территории Туруханского района.</t>
  </si>
  <si>
    <t>Подпрограмма 2. Развитие сельского хозяйства и регулирование рынков сельскохозяйственной продукции, сырья и продовольствия.</t>
  </si>
  <si>
    <t xml:space="preserve">Приложение № 1 </t>
  </si>
  <si>
    <t>Подпрограмма / показатель</t>
  </si>
  <si>
    <t>2017 год</t>
  </si>
  <si>
    <t>Уровень достижения показателя, %</t>
  </si>
  <si>
    <t>Обоснование отклонений *</t>
  </si>
  <si>
    <t>* приводятся обоснования отклонений по тем показателям, плановые значения по которым не достигнуты.</t>
  </si>
  <si>
    <t>Руководитель управления экономики, 
планирования и перспективного развития 
администрации Туруханского района</t>
  </si>
  <si>
    <t>Е. М. Нагорная</t>
  </si>
  <si>
    <t>Моховикова Наталья Леонидовна</t>
  </si>
  <si>
    <t>(39190) 44580</t>
  </si>
  <si>
    <t xml:space="preserve">СВЕДЕНИЯ 
о достижении значений показателей муниципальной программы Туруханского района «Развитие среднего и малого предпринимательства на территории муниципального образования Туруханский район» в 2017 году в разрезе подпрограмм </t>
  </si>
  <si>
    <t>муниципальная программа Туруханского района «Развитие среднего и малого предпринимательства на территории муниципального образования Туруханский район»</t>
  </si>
  <si>
    <t>Подпрограмма 3: Предоставление субсидий на возмещение части затрат, связанных с поставкой и обеспечением населения Туруханского района продуктами питания.</t>
  </si>
  <si>
    <t>Подпрограмма 4: 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района.</t>
  </si>
  <si>
    <t>в связи с прекращением деятельности сельскохозяйственной организации</t>
  </si>
  <si>
    <t>Приложение № 2</t>
  </si>
  <si>
    <t>Приложение № 3</t>
  </si>
  <si>
    <t>Приложение № 4</t>
  </si>
  <si>
    <t>Приложение №5</t>
  </si>
  <si>
    <t>Приложение №6</t>
  </si>
  <si>
    <t>Приложение №7</t>
  </si>
  <si>
    <t>Приложение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</si>
</sst>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  <numFmt numFmtId="166" formatCode="_-* #,##0.000_р_._-;\-* #,##0.000_р_._-;_-* &quot;-&quot;??_р_._-;_-@_-"/>
    <numFmt numFmtId="167" formatCode="_-* #,##0_р_._-;\-* #,##0_р_._-;_-* &quot;-&quot;??_р_._-;_-@_-"/>
    <numFmt numFmtId="168" formatCode="_-* #,##0.000_р_._-;\-* #,##0.000_р_._-;_-* &quot;-&quot;???_р_._-;_-@_-"/>
    <numFmt numFmtId="169" formatCode="0.0"/>
    <numFmt numFmtId="171" formatCode="0.0000"/>
    <numFmt numFmtId="172" formatCode="0.0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2"/>
      <charset val="204"/>
    </font>
    <font>
      <vertAlign val="superscript"/>
      <sz val="14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b/>
      <sz val="11"/>
      <color rgb="FFFF0000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" fillId="0" borderId="0"/>
    <xf numFmtId="0" fontId="7" fillId="0" borderId="0"/>
    <xf numFmtId="0" fontId="27" fillId="0" borderId="0"/>
  </cellStyleXfs>
  <cellXfs count="21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0" borderId="0" xfId="0" applyFont="1"/>
    <xf numFmtId="0" fontId="13" fillId="2" borderId="1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6" fontId="4" fillId="3" borderId="1" xfId="1" applyNumberFormat="1" applyFont="1" applyFill="1" applyBorder="1" applyAlignment="1">
      <alignment vertical="center" wrapText="1"/>
    </xf>
    <xf numFmtId="166" fontId="9" fillId="2" borderId="1" xfId="1" applyNumberFormat="1" applyFont="1" applyFill="1" applyBorder="1" applyAlignment="1">
      <alignment vertical="center" wrapText="1"/>
    </xf>
    <xf numFmtId="166" fontId="9" fillId="0" borderId="1" xfId="1" applyNumberFormat="1" applyFont="1" applyBorder="1" applyAlignment="1">
      <alignment vertical="center" wrapText="1"/>
    </xf>
    <xf numFmtId="165" fontId="4" fillId="3" borderId="1" xfId="1" applyNumberFormat="1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vertical="center" wrapText="1"/>
    </xf>
    <xf numFmtId="165" fontId="9" fillId="0" borderId="1" xfId="1" applyNumberFormat="1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3" fontId="13" fillId="2" borderId="1" xfId="2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6" fillId="0" borderId="0" xfId="4" applyFont="1" applyAlignment="1">
      <alignment horizontal="justify" vertical="center"/>
    </xf>
    <xf numFmtId="0" fontId="16" fillId="0" borderId="0" xfId="4" applyFont="1" applyAlignment="1">
      <alignment horizontal="right" wrapText="1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horizontal="left" vertical="center" indent="2"/>
    </xf>
    <xf numFmtId="0" fontId="14" fillId="0" borderId="1" xfId="4" applyFont="1" applyBorder="1" applyAlignment="1">
      <alignment wrapText="1"/>
    </xf>
    <xf numFmtId="0" fontId="14" fillId="0" borderId="1" xfId="5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4" fillId="4" borderId="1" xfId="4" applyFont="1" applyFill="1" applyBorder="1" applyAlignment="1">
      <alignment vertical="center" wrapText="1"/>
    </xf>
    <xf numFmtId="0" fontId="14" fillId="0" borderId="0" xfId="4" applyFont="1" applyBorder="1" applyAlignment="1">
      <alignment vertical="center" wrapText="1"/>
    </xf>
    <xf numFmtId="0" fontId="15" fillId="4" borderId="1" xfId="4" applyFont="1" applyFill="1" applyBorder="1" applyAlignment="1">
      <alignment vertical="center" wrapText="1"/>
    </xf>
    <xf numFmtId="0" fontId="15" fillId="5" borderId="1" xfId="4" applyFont="1" applyFill="1" applyBorder="1" applyAlignment="1">
      <alignment vertical="center" wrapText="1"/>
    </xf>
    <xf numFmtId="166" fontId="14" fillId="0" borderId="1" xfId="1" applyNumberFormat="1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1" fontId="14" fillId="0" borderId="1" xfId="4" applyNumberFormat="1" applyFont="1" applyBorder="1" applyAlignment="1">
      <alignment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66" fontId="14" fillId="0" borderId="3" xfId="1" applyNumberFormat="1" applyFont="1" applyBorder="1" applyAlignment="1">
      <alignment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166" fontId="14" fillId="0" borderId="10" xfId="1" applyNumberFormat="1" applyFont="1" applyBorder="1" applyAlignment="1">
      <alignment vertical="center" wrapText="1"/>
    </xf>
    <xf numFmtId="166" fontId="14" fillId="0" borderId="11" xfId="1" applyNumberFormat="1" applyFont="1" applyBorder="1" applyAlignment="1">
      <alignment vertical="center" wrapText="1"/>
    </xf>
    <xf numFmtId="166" fontId="14" fillId="0" borderId="12" xfId="1" applyNumberFormat="1" applyFont="1" applyBorder="1" applyAlignment="1">
      <alignment vertical="center" wrapText="1"/>
    </xf>
    <xf numFmtId="166" fontId="14" fillId="0" borderId="13" xfId="1" applyNumberFormat="1" applyFont="1" applyBorder="1" applyAlignment="1">
      <alignment vertical="center" wrapText="1"/>
    </xf>
    <xf numFmtId="166" fontId="14" fillId="0" borderId="14" xfId="1" applyNumberFormat="1" applyFont="1" applyBorder="1" applyAlignment="1">
      <alignment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43" fontId="13" fillId="3" borderId="1" xfId="2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vertical="center" wrapText="1"/>
    </xf>
    <xf numFmtId="0" fontId="14" fillId="0" borderId="0" xfId="4" applyFont="1" applyFill="1"/>
    <xf numFmtId="0" fontId="21" fillId="0" borderId="0" xfId="0" applyFont="1"/>
    <xf numFmtId="0" fontId="22" fillId="0" borderId="0" xfId="0" applyFont="1"/>
    <xf numFmtId="166" fontId="23" fillId="5" borderId="1" xfId="1" applyNumberFormat="1" applyFont="1" applyFill="1" applyBorder="1" applyAlignment="1">
      <alignment vertical="center" wrapText="1"/>
    </xf>
    <xf numFmtId="166" fontId="23" fillId="5" borderId="2" xfId="1" applyNumberFormat="1" applyFont="1" applyFill="1" applyBorder="1" applyAlignment="1">
      <alignment vertical="center" wrapText="1"/>
    </xf>
    <xf numFmtId="166" fontId="23" fillId="5" borderId="10" xfId="1" applyNumberFormat="1" applyFont="1" applyFill="1" applyBorder="1" applyAlignment="1">
      <alignment vertical="center" wrapText="1"/>
    </xf>
    <xf numFmtId="166" fontId="23" fillId="5" borderId="11" xfId="1" applyNumberFormat="1" applyFont="1" applyFill="1" applyBorder="1" applyAlignment="1">
      <alignment vertical="center" wrapText="1"/>
    </xf>
    <xf numFmtId="166" fontId="23" fillId="5" borderId="3" xfId="1" applyNumberFormat="1" applyFont="1" applyFill="1" applyBorder="1" applyAlignment="1">
      <alignment vertical="center" wrapText="1"/>
    </xf>
    <xf numFmtId="166" fontId="14" fillId="0" borderId="2" xfId="1" applyNumberFormat="1" applyFont="1" applyBorder="1" applyAlignment="1">
      <alignment vertical="center" wrapText="1"/>
    </xf>
    <xf numFmtId="166" fontId="23" fillId="4" borderId="1" xfId="1" applyNumberFormat="1" applyFont="1" applyFill="1" applyBorder="1" applyAlignment="1">
      <alignment vertical="center" wrapText="1"/>
    </xf>
    <xf numFmtId="166" fontId="23" fillId="4" borderId="2" xfId="1" applyNumberFormat="1" applyFont="1" applyFill="1" applyBorder="1" applyAlignment="1">
      <alignment vertical="center" wrapText="1"/>
    </xf>
    <xf numFmtId="166" fontId="23" fillId="4" borderId="10" xfId="1" applyNumberFormat="1" applyFont="1" applyFill="1" applyBorder="1" applyAlignment="1">
      <alignment vertical="center" wrapText="1"/>
    </xf>
    <xf numFmtId="166" fontId="23" fillId="4" borderId="11" xfId="1" applyNumberFormat="1" applyFont="1" applyFill="1" applyBorder="1" applyAlignment="1">
      <alignment vertical="center" wrapText="1"/>
    </xf>
    <xf numFmtId="166" fontId="23" fillId="4" borderId="3" xfId="1" applyNumberFormat="1" applyFont="1" applyFill="1" applyBorder="1" applyAlignment="1">
      <alignment vertical="center" wrapText="1"/>
    </xf>
    <xf numFmtId="0" fontId="23" fillId="5" borderId="1" xfId="4" applyFont="1" applyFill="1" applyBorder="1" applyAlignment="1">
      <alignment vertical="center" wrapText="1"/>
    </xf>
    <xf numFmtId="166" fontId="14" fillId="4" borderId="1" xfId="1" applyNumberFormat="1" applyFont="1" applyFill="1" applyBorder="1" applyAlignment="1">
      <alignment vertical="center" wrapText="1"/>
    </xf>
    <xf numFmtId="166" fontId="14" fillId="4" borderId="2" xfId="1" applyNumberFormat="1" applyFont="1" applyFill="1" applyBorder="1" applyAlignment="1">
      <alignment vertical="center" wrapText="1"/>
    </xf>
    <xf numFmtId="166" fontId="14" fillId="4" borderId="10" xfId="1" applyNumberFormat="1" applyFont="1" applyFill="1" applyBorder="1" applyAlignment="1">
      <alignment vertical="center" wrapText="1"/>
    </xf>
    <xf numFmtId="166" fontId="14" fillId="4" borderId="11" xfId="1" applyNumberFormat="1" applyFont="1" applyFill="1" applyBorder="1" applyAlignment="1">
      <alignment vertical="center" wrapText="1"/>
    </xf>
    <xf numFmtId="166" fontId="14" fillId="4" borderId="3" xfId="1" applyNumberFormat="1" applyFont="1" applyFill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15" fillId="5" borderId="1" xfId="4" applyFont="1" applyFill="1" applyBorder="1" applyAlignment="1">
      <alignment horizontal="center" vertical="center" wrapText="1"/>
    </xf>
    <xf numFmtId="0" fontId="15" fillId="4" borderId="1" xfId="4" applyFont="1" applyFill="1" applyBorder="1" applyAlignment="1">
      <alignment horizontal="center" vertical="center" wrapText="1"/>
    </xf>
    <xf numFmtId="0" fontId="23" fillId="4" borderId="1" xfId="4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vertical="center" wrapText="1"/>
    </xf>
    <xf numFmtId="1" fontId="14" fillId="0" borderId="1" xfId="4" applyNumberFormat="1" applyFont="1" applyBorder="1" applyAlignment="1">
      <alignment horizontal="center" vertical="center" wrapText="1"/>
    </xf>
    <xf numFmtId="2" fontId="14" fillId="0" borderId="1" xfId="4" applyNumberFormat="1" applyFont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167" fontId="14" fillId="0" borderId="1" xfId="1" applyNumberFormat="1" applyFont="1" applyBorder="1" applyAlignment="1">
      <alignment vertical="center" wrapText="1"/>
    </xf>
    <xf numFmtId="167" fontId="14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3" borderId="1" xfId="2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vertical="center" wrapText="1"/>
    </xf>
    <xf numFmtId="169" fontId="14" fillId="0" borderId="1" xfId="4" applyNumberFormat="1" applyFont="1" applyBorder="1" applyAlignment="1">
      <alignment vertical="center" wrapText="1"/>
    </xf>
    <xf numFmtId="167" fontId="14" fillId="0" borderId="1" xfId="1" applyNumberFormat="1" applyFont="1" applyFill="1" applyBorder="1" applyAlignment="1">
      <alignment vertical="center" wrapText="1"/>
    </xf>
    <xf numFmtId="167" fontId="14" fillId="0" borderId="1" xfId="1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 wrapText="1"/>
    </xf>
    <xf numFmtId="0" fontId="8" fillId="0" borderId="0" xfId="6" applyFont="1" applyAlignment="1">
      <alignment horizontal="right" vertical="center" wrapText="1"/>
    </xf>
    <xf numFmtId="0" fontId="8" fillId="0" borderId="0" xfId="6" applyFont="1" applyAlignment="1">
      <alignment horizontal="left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7" applyFont="1" applyBorder="1" applyAlignment="1">
      <alignment vertical="center" wrapText="1"/>
    </xf>
    <xf numFmtId="0" fontId="8" fillId="0" borderId="0" xfId="7" applyFont="1" applyBorder="1" applyAlignment="1">
      <alignment horizontal="center" vertical="center" wrapText="1"/>
    </xf>
    <xf numFmtId="0" fontId="26" fillId="0" borderId="0" xfId="7" applyFont="1" applyBorder="1" applyAlignment="1">
      <alignment horizontal="left" vertical="center" wrapText="1"/>
    </xf>
    <xf numFmtId="0" fontId="26" fillId="0" borderId="0" xfId="7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49" fontId="26" fillId="0" borderId="0" xfId="8" applyNumberFormat="1" applyFont="1" applyAlignment="1">
      <alignment horizontal="center" vertical="center" wrapText="1"/>
    </xf>
    <xf numFmtId="0" fontId="8" fillId="0" borderId="0" xfId="8" applyFont="1" applyAlignment="1">
      <alignment horizontal="right"/>
    </xf>
    <xf numFmtId="0" fontId="1" fillId="0" borderId="0" xfId="6" applyAlignment="1">
      <alignment vertical="center" wrapText="1"/>
    </xf>
    <xf numFmtId="49" fontId="8" fillId="0" borderId="0" xfId="8" applyNumberFormat="1" applyFont="1" applyAlignment="1">
      <alignment horizontal="center" vertical="center" wrapText="1"/>
    </xf>
    <xf numFmtId="0" fontId="26" fillId="0" borderId="0" xfId="8" applyFont="1"/>
    <xf numFmtId="49" fontId="26" fillId="0" borderId="0" xfId="8" applyNumberFormat="1" applyFont="1" applyAlignment="1">
      <alignment horizontal="left" vertical="center" wrapText="1"/>
    </xf>
    <xf numFmtId="0" fontId="1" fillId="0" borderId="0" xfId="6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15" fillId="6" borderId="1" xfId="7" applyFont="1" applyFill="1" applyBorder="1" applyAlignment="1">
      <alignment horizontal="center" vertical="center" wrapText="1"/>
    </xf>
    <xf numFmtId="0" fontId="15" fillId="6" borderId="4" xfId="7" applyFont="1" applyFill="1" applyBorder="1" applyAlignment="1">
      <alignment horizontal="left" vertical="center" wrapText="1"/>
    </xf>
    <xf numFmtId="0" fontId="15" fillId="6" borderId="4" xfId="7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 vertical="center"/>
    </xf>
    <xf numFmtId="0" fontId="15" fillId="6" borderId="1" xfId="6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" fontId="14" fillId="0" borderId="1" xfId="4" applyNumberFormat="1" applyFont="1" applyFill="1" applyBorder="1" applyAlignment="1">
      <alignment vertical="center" wrapText="1"/>
    </xf>
    <xf numFmtId="1" fontId="14" fillId="0" borderId="1" xfId="4" applyNumberFormat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vertical="center" wrapText="1"/>
    </xf>
    <xf numFmtId="0" fontId="16" fillId="0" borderId="0" xfId="4" applyFont="1" applyAlignment="1">
      <alignment horizontal="right"/>
    </xf>
    <xf numFmtId="0" fontId="14" fillId="0" borderId="0" xfId="4" applyFont="1" applyAlignment="1">
      <alignment horizontal="right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right"/>
    </xf>
    <xf numFmtId="43" fontId="9" fillId="0" borderId="1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26" fillId="0" borderId="0" xfId="7" applyFont="1" applyBorder="1" applyAlignment="1">
      <alignment horizontal="left" vertical="center" wrapText="1"/>
    </xf>
    <xf numFmtId="49" fontId="8" fillId="0" borderId="0" xfId="8" applyNumberFormat="1" applyFont="1" applyAlignment="1">
      <alignment wrapText="1"/>
    </xf>
    <xf numFmtId="0" fontId="15" fillId="0" borderId="0" xfId="7" applyFont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15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49" fontId="16" fillId="0" borderId="0" xfId="4" applyNumberFormat="1" applyFont="1" applyAlignment="1">
      <alignment horizontal="left" wrapText="1"/>
    </xf>
    <xf numFmtId="0" fontId="16" fillId="0" borderId="0" xfId="4" applyFont="1" applyAlignment="1">
      <alignment horizontal="left" wrapText="1"/>
    </xf>
    <xf numFmtId="0" fontId="16" fillId="0" borderId="0" xfId="4" applyFont="1" applyFill="1" applyAlignment="1">
      <alignment horizontal="left" wrapText="1"/>
    </xf>
    <xf numFmtId="0" fontId="16" fillId="0" borderId="0" xfId="4" applyFont="1" applyAlignment="1">
      <alignment horizontal="center"/>
    </xf>
    <xf numFmtId="0" fontId="25" fillId="0" borderId="0" xfId="4" applyFont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left" vertical="center" wrapText="1"/>
    </xf>
    <xf numFmtId="0" fontId="14" fillId="4" borderId="1" xfId="4" applyFont="1" applyFill="1" applyBorder="1" applyAlignment="1">
      <alignment horizontal="left" vertical="center" wrapText="1"/>
    </xf>
    <xf numFmtId="0" fontId="14" fillId="4" borderId="2" xfId="4" applyFont="1" applyFill="1" applyBorder="1" applyAlignment="1">
      <alignment horizontal="left" vertical="center" wrapText="1"/>
    </xf>
    <xf numFmtId="0" fontId="14" fillId="4" borderId="6" xfId="4" applyFont="1" applyFill="1" applyBorder="1" applyAlignment="1">
      <alignment horizontal="left" vertical="center" wrapText="1"/>
    </xf>
    <xf numFmtId="0" fontId="14" fillId="0" borderId="6" xfId="4" applyFont="1" applyFill="1" applyBorder="1" applyAlignment="1">
      <alignment horizontal="left" vertical="center" wrapText="1"/>
    </xf>
    <xf numFmtId="0" fontId="14" fillId="4" borderId="3" xfId="4" applyFont="1" applyFill="1" applyBorder="1" applyAlignment="1">
      <alignment horizontal="left" vertical="center" wrapText="1"/>
    </xf>
    <xf numFmtId="0" fontId="14" fillId="5" borderId="2" xfId="4" applyFont="1" applyFill="1" applyBorder="1" applyAlignment="1">
      <alignment horizontal="left" vertical="center" wrapText="1"/>
    </xf>
    <xf numFmtId="0" fontId="14" fillId="5" borderId="6" xfId="4" applyFont="1" applyFill="1" applyBorder="1" applyAlignment="1">
      <alignment horizontal="left" vertical="center" wrapText="1"/>
    </xf>
    <xf numFmtId="0" fontId="14" fillId="5" borderId="3" xfId="4" applyFont="1" applyFill="1" applyBorder="1" applyAlignment="1">
      <alignment horizontal="left" vertical="center" wrapText="1"/>
    </xf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4" fillId="0" borderId="9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vertical="center" wrapText="1"/>
    </xf>
    <xf numFmtId="0" fontId="15" fillId="0" borderId="1" xfId="4" applyFont="1" applyFill="1" applyBorder="1" applyAlignment="1">
      <alignment vertical="center" wrapText="1"/>
    </xf>
    <xf numFmtId="0" fontId="20" fillId="0" borderId="0" xfId="4" applyFont="1" applyAlignment="1">
      <alignment horizontal="center" vertical="center"/>
    </xf>
    <xf numFmtId="0" fontId="15" fillId="0" borderId="1" xfId="4" applyFont="1" applyBorder="1" applyAlignment="1">
      <alignment horizontal="center" vertical="top" wrapText="1"/>
    </xf>
    <xf numFmtId="0" fontId="15" fillId="0" borderId="1" xfId="4" applyFont="1" applyBorder="1" applyAlignment="1">
      <alignment horizontal="left" vertical="top" wrapText="1"/>
    </xf>
    <xf numFmtId="0" fontId="15" fillId="0" borderId="1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18"/>
    </xf>
    <xf numFmtId="0" fontId="9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center" wrapText="1" indent="23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9"/>
    </xf>
    <xf numFmtId="0" fontId="9" fillId="0" borderId="0" xfId="0" applyFont="1" applyAlignment="1">
      <alignment horizontal="left" vertical="center" indent="19"/>
    </xf>
    <xf numFmtId="171" fontId="14" fillId="0" borderId="1" xfId="4" applyNumberFormat="1" applyFont="1" applyBorder="1" applyAlignment="1">
      <alignment vertical="center" wrapText="1"/>
    </xf>
    <xf numFmtId="172" fontId="14" fillId="0" borderId="1" xfId="4" applyNumberFormat="1" applyFont="1" applyBorder="1" applyAlignment="1">
      <alignment vertical="center" wrapText="1"/>
    </xf>
    <xf numFmtId="171" fontId="14" fillId="0" borderId="0" xfId="4" applyNumberFormat="1" applyFont="1"/>
  </cellXfs>
  <cellStyles count="9">
    <cellStyle name="Гиперссылка" xfId="5" builtinId="8"/>
    <cellStyle name="Обычный" xfId="0" builtinId="0"/>
    <cellStyle name="Обычный 2" xfId="4"/>
    <cellStyle name="Обычный 2 2" xfId="7"/>
    <cellStyle name="Обычный 3" xfId="2"/>
    <cellStyle name="Обычный 4" xfId="6"/>
    <cellStyle name="Обычный 4 2" xfId="8"/>
    <cellStyle name="Финансовый" xfId="1" builtinId="3"/>
    <cellStyle name="Финансовый 2" xfId="3"/>
  </cellStyles>
  <dxfs count="4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</dxfs>
  <tableStyles count="0" defaultTableStyle="TableStyleMedium2" defaultPivotStyle="PivotStyleMedium9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30"/>
  <sheetViews>
    <sheetView view="pageBreakPreview" zoomScale="60" zoomScaleNormal="100" workbookViewId="0">
      <selection activeCell="C67" sqref="C67"/>
    </sheetView>
  </sheetViews>
  <sheetFormatPr defaultRowHeight="15.75" x14ac:dyDescent="0.25"/>
  <cols>
    <col min="1" max="1" width="6.5703125" style="113" customWidth="1"/>
    <col min="2" max="2" width="79" style="113" customWidth="1"/>
    <col min="3" max="3" width="13.140625" style="113" customWidth="1"/>
    <col min="4" max="4" width="10.5703125" style="113" bestFit="1" customWidth="1"/>
    <col min="5" max="5" width="11.140625" style="113" customWidth="1"/>
    <col min="6" max="6" width="15.7109375" style="113" customWidth="1"/>
    <col min="7" max="7" width="24.85546875" style="113" customWidth="1"/>
    <col min="8" max="16384" width="9.140625" style="113"/>
  </cols>
  <sheetData>
    <row r="1" spans="1:7" x14ac:dyDescent="0.25">
      <c r="A1" s="112"/>
      <c r="B1" s="112"/>
      <c r="C1" s="112"/>
      <c r="D1" s="112"/>
      <c r="F1" s="114"/>
      <c r="G1" s="115" t="s">
        <v>152</v>
      </c>
    </row>
    <row r="2" spans="1:7" x14ac:dyDescent="0.25">
      <c r="A2" s="112"/>
      <c r="B2" s="112"/>
      <c r="C2" s="112"/>
      <c r="D2" s="112"/>
      <c r="E2" s="116"/>
      <c r="F2" s="116"/>
      <c r="G2" s="116"/>
    </row>
    <row r="3" spans="1:7" x14ac:dyDescent="0.25">
      <c r="A3" s="112"/>
      <c r="B3" s="112"/>
      <c r="C3" s="112"/>
      <c r="D3" s="112"/>
    </row>
    <row r="4" spans="1:7" ht="57" customHeight="1" x14ac:dyDescent="0.25">
      <c r="A4" s="161" t="s">
        <v>162</v>
      </c>
      <c r="B4" s="161"/>
      <c r="C4" s="161"/>
      <c r="D4" s="161"/>
      <c r="E4" s="161"/>
      <c r="F4" s="161"/>
      <c r="G4" s="161"/>
    </row>
    <row r="6" spans="1:7" ht="28.5" customHeight="1" x14ac:dyDescent="0.25">
      <c r="A6" s="162" t="s">
        <v>41</v>
      </c>
      <c r="B6" s="162" t="s">
        <v>153</v>
      </c>
      <c r="C6" s="162" t="s">
        <v>10</v>
      </c>
      <c r="D6" s="162" t="s">
        <v>154</v>
      </c>
      <c r="E6" s="162"/>
      <c r="F6" s="163" t="s">
        <v>155</v>
      </c>
      <c r="G6" s="163" t="s">
        <v>156</v>
      </c>
    </row>
    <row r="7" spans="1:7" ht="28.5" customHeight="1" x14ac:dyDescent="0.25">
      <c r="A7" s="162"/>
      <c r="B7" s="162"/>
      <c r="C7" s="162"/>
      <c r="D7" s="117" t="s">
        <v>11</v>
      </c>
      <c r="E7" s="118" t="s">
        <v>12</v>
      </c>
      <c r="F7" s="163"/>
      <c r="G7" s="163"/>
    </row>
    <row r="8" spans="1:7" s="119" customFormat="1" ht="67.5" customHeight="1" x14ac:dyDescent="0.25">
      <c r="A8" s="137"/>
      <c r="B8" s="138" t="s">
        <v>163</v>
      </c>
      <c r="C8" s="139"/>
      <c r="D8" s="137"/>
      <c r="E8" s="140"/>
      <c r="F8" s="141"/>
      <c r="G8" s="141"/>
    </row>
    <row r="9" spans="1:7" ht="30" customHeight="1" x14ac:dyDescent="0.25">
      <c r="A9" s="117"/>
      <c r="B9" s="122" t="str">
        <f>'пр 9 к Пор'!B15</f>
        <v>Число вновь созданных субъектов малого предпринимательства</v>
      </c>
      <c r="C9" s="146" t="str">
        <f>'пр 9 к Пор'!C15</f>
        <v>ед.</v>
      </c>
      <c r="D9" s="120">
        <f>'пр 9 к Пор'!I15</f>
        <v>1</v>
      </c>
      <c r="E9" s="120">
        <f>'пр 9 к Пор'!J15</f>
        <v>33</v>
      </c>
      <c r="F9" s="120">
        <f>E9/D9*100</f>
        <v>3300</v>
      </c>
      <c r="G9" s="121"/>
    </row>
    <row r="10" spans="1:7" ht="30" customHeight="1" x14ac:dyDescent="0.25">
      <c r="A10" s="117"/>
      <c r="B10" s="122" t="str">
        <f>'пр 9 к Пор'!B16</f>
        <v>Количество малого и среднего предпринимательства получивших субсидии
в том числе:</v>
      </c>
      <c r="C10" s="146" t="str">
        <f>'пр 9 к Пор'!C16</f>
        <v>ед.</v>
      </c>
      <c r="D10" s="120">
        <f>'пр 9 к Пор'!I16</f>
        <v>1</v>
      </c>
      <c r="E10" s="120">
        <f>'пр 9 к Пор'!J16</f>
        <v>0</v>
      </c>
      <c r="F10" s="120">
        <f t="shared" ref="F10:F27" si="0">E10/D10*100</f>
        <v>0</v>
      </c>
      <c r="G10" s="121"/>
    </row>
    <row r="11" spans="1:7" ht="30" customHeight="1" x14ac:dyDescent="0.25">
      <c r="A11" s="117"/>
      <c r="B11" s="122" t="str">
        <f>'пр 9 к Пор'!B17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C11" s="146" t="str">
        <f>'пр 9 к Пор'!C17</f>
        <v>ед.</v>
      </c>
      <c r="D11" s="120">
        <f>'пр 9 к Пор'!I17</f>
        <v>0</v>
      </c>
      <c r="E11" s="120">
        <f>'пр 9 к Пор'!J17</f>
        <v>0</v>
      </c>
      <c r="F11" s="120"/>
      <c r="G11" s="121"/>
    </row>
    <row r="12" spans="1:7" ht="30" customHeight="1" x14ac:dyDescent="0.25">
      <c r="A12" s="117"/>
      <c r="B12" s="122" t="str">
        <f>'пр 9 к Пор'!B18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C12" s="146" t="str">
        <f>'пр 9 к Пор'!C18</f>
        <v>ед.</v>
      </c>
      <c r="D12" s="120">
        <f>'пр 9 к Пор'!I18</f>
        <v>0</v>
      </c>
      <c r="E12" s="120">
        <f>'пр 9 к Пор'!J18</f>
        <v>0</v>
      </c>
      <c r="F12" s="120"/>
      <c r="G12" s="121"/>
    </row>
    <row r="13" spans="1:7" ht="30" customHeight="1" x14ac:dyDescent="0.25">
      <c r="A13" s="117"/>
      <c r="B13" s="122" t="str">
        <f>'пр 9 к Пор'!B19</f>
        <v xml:space="preserve">Количество молодежи принявших участие в конкурсах по мероприятию "Вовлечение молодежи в предпринимательскую деятельность" 
</v>
      </c>
      <c r="C13" s="146" t="str">
        <f>'пр 9 к Пор'!C19</f>
        <v>чел.</v>
      </c>
      <c r="D13" s="120">
        <f>'пр 9 к Пор'!I19</f>
        <v>1</v>
      </c>
      <c r="E13" s="120">
        <f>'пр 9 к Пор'!J19</f>
        <v>1</v>
      </c>
      <c r="F13" s="120">
        <f t="shared" si="0"/>
        <v>100</v>
      </c>
      <c r="G13" s="121"/>
    </row>
    <row r="14" spans="1:7" ht="30" customHeight="1" x14ac:dyDescent="0.25">
      <c r="A14" s="117"/>
      <c r="B14" s="122" t="str">
        <f>'пр 9 к Пор'!B21</f>
        <v>Производства мяса скота и птицы</v>
      </c>
      <c r="C14" s="146" t="str">
        <f>'пр 9 к Пор'!C21</f>
        <v>тн.</v>
      </c>
      <c r="D14" s="120">
        <f>'пр 9 к Пор'!I21</f>
        <v>12.33711340206186</v>
      </c>
      <c r="E14" s="120">
        <f>'пр 9 к Пор'!J21</f>
        <v>8</v>
      </c>
      <c r="F14" s="120">
        <f t="shared" si="0"/>
        <v>64.844990390239815</v>
      </c>
      <c r="G14" s="164" t="s">
        <v>166</v>
      </c>
    </row>
    <row r="15" spans="1:7" ht="30" customHeight="1" x14ac:dyDescent="0.25">
      <c r="A15" s="117"/>
      <c r="B15" s="122" t="str">
        <f>'пр 9 к Пор'!B22</f>
        <v>Крупно рогатого скота</v>
      </c>
      <c r="C15" s="146" t="str">
        <f>'пр 9 к Пор'!C22</f>
        <v>тн.</v>
      </c>
      <c r="D15" s="120">
        <f>'пр 9 к Пор'!I22</f>
        <v>10.937113402061859</v>
      </c>
      <c r="E15" s="120">
        <f>'пр 9 к Пор'!J22</f>
        <v>7</v>
      </c>
      <c r="F15" s="120">
        <f t="shared" si="0"/>
        <v>64.002262230181898</v>
      </c>
      <c r="G15" s="165"/>
    </row>
    <row r="16" spans="1:7" ht="30" customHeight="1" x14ac:dyDescent="0.25">
      <c r="A16" s="117"/>
      <c r="B16" s="122" t="str">
        <f>'пр 9 к Пор'!B23</f>
        <v>Птицы</v>
      </c>
      <c r="C16" s="146" t="str">
        <f>'пр 9 к Пор'!C23</f>
        <v>тн.</v>
      </c>
      <c r="D16" s="120">
        <f>'пр 9 к Пор'!I23</f>
        <v>1.4</v>
      </c>
      <c r="E16" s="120">
        <f>'пр 9 к Пор'!J23</f>
        <v>1</v>
      </c>
      <c r="F16" s="120">
        <f t="shared" si="0"/>
        <v>71.428571428571431</v>
      </c>
      <c r="G16" s="165"/>
    </row>
    <row r="17" spans="1:7" ht="30" customHeight="1" x14ac:dyDescent="0.25">
      <c r="A17" s="117"/>
      <c r="B17" s="122" t="str">
        <f>'пр 9 к Пор'!B24</f>
        <v>Свиньи</v>
      </c>
      <c r="C17" s="146" t="str">
        <f>'пр 9 к Пор'!C24</f>
        <v>тн.</v>
      </c>
      <c r="D17" s="120">
        <f>'пр 9 к Пор'!I24</f>
        <v>0</v>
      </c>
      <c r="E17" s="120">
        <f>'пр 9 к Пор'!J24</f>
        <v>0</v>
      </c>
      <c r="F17" s="120"/>
      <c r="G17" s="165"/>
    </row>
    <row r="18" spans="1:7" ht="30" customHeight="1" x14ac:dyDescent="0.25">
      <c r="A18" s="117"/>
      <c r="B18" s="122" t="str">
        <f>'пр 9 к Пор'!B25</f>
        <v>Производство молока</v>
      </c>
      <c r="C18" s="146" t="str">
        <f>'пр 9 к Пор'!C25</f>
        <v>тн.</v>
      </c>
      <c r="D18" s="120">
        <f>'пр 9 к Пор'!I25</f>
        <v>130</v>
      </c>
      <c r="E18" s="120">
        <f>'пр 9 к Пор'!J25</f>
        <v>100</v>
      </c>
      <c r="F18" s="120">
        <f t="shared" si="0"/>
        <v>76.923076923076934</v>
      </c>
      <c r="G18" s="165"/>
    </row>
    <row r="19" spans="1:7" ht="30" customHeight="1" x14ac:dyDescent="0.25">
      <c r="A19" s="117"/>
      <c r="B19" s="122" t="str">
        <f>'пр 9 к Пор'!B26</f>
        <v>Производство яиц</v>
      </c>
      <c r="C19" s="146" t="str">
        <f>'пр 9 к Пор'!C26</f>
        <v>тыс.шт.</v>
      </c>
      <c r="D19" s="120">
        <f>'пр 9 к Пор'!I26</f>
        <v>410</v>
      </c>
      <c r="E19" s="120">
        <f>'пр 9 к Пор'!J26</f>
        <v>230</v>
      </c>
      <c r="F19" s="120">
        <f t="shared" si="0"/>
        <v>56.09756097560976</v>
      </c>
      <c r="G19" s="166"/>
    </row>
    <row r="20" spans="1:7" ht="30" customHeight="1" x14ac:dyDescent="0.25">
      <c r="A20" s="117"/>
      <c r="B20" s="122" t="str">
        <f>'пр 9 к Пор'!B27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C20" s="146" t="str">
        <f>'пр 9 к Пор'!C27</f>
        <v>ед.</v>
      </c>
      <c r="D20" s="120">
        <f>'пр 9 к Пор'!I27</f>
        <v>0</v>
      </c>
      <c r="E20" s="120">
        <f>'пр 9 к Пор'!J27</f>
        <v>0</v>
      </c>
      <c r="F20" s="120"/>
      <c r="G20" s="121"/>
    </row>
    <row r="21" spans="1:7" ht="30" customHeight="1" x14ac:dyDescent="0.25">
      <c r="A21" s="117"/>
      <c r="B21" s="122" t="str">
        <f>'пр 9 к Пор'!B28</f>
        <v>коров</v>
      </c>
      <c r="C21" s="146" t="str">
        <f>'пр 9 к Пор'!C28</f>
        <v>ед.</v>
      </c>
      <c r="D21" s="120">
        <f>'пр 9 к Пор'!I28</f>
        <v>0</v>
      </c>
      <c r="E21" s="120">
        <f>'пр 9 к Пор'!J28</f>
        <v>0</v>
      </c>
      <c r="F21" s="120"/>
      <c r="G21" s="121"/>
    </row>
    <row r="22" spans="1:7" ht="30" customHeight="1" x14ac:dyDescent="0.25">
      <c r="A22" s="117"/>
      <c r="B22" s="122" t="str">
        <f>'пр 9 к Пор'!B29</f>
        <v>нетелей</v>
      </c>
      <c r="C22" s="146" t="str">
        <f>'пр 9 к Пор'!C29</f>
        <v>ед.</v>
      </c>
      <c r="D22" s="120">
        <f>'пр 9 к Пор'!I29</f>
        <v>0</v>
      </c>
      <c r="E22" s="120">
        <f>'пр 9 к Пор'!J29</f>
        <v>0</v>
      </c>
      <c r="F22" s="120"/>
      <c r="G22" s="121"/>
    </row>
    <row r="23" spans="1:7" ht="30" customHeight="1" x14ac:dyDescent="0.25">
      <c r="A23" s="117"/>
      <c r="B23" s="122" t="str">
        <f>'пр 9 к Пор'!B31</f>
        <v>Объем завезенных социально-значимых товаров</v>
      </c>
      <c r="C23" s="146" t="str">
        <f>'пр 9 к Пор'!C31</f>
        <v>тн.</v>
      </c>
      <c r="D23" s="120">
        <f>'пр 9 к Пор'!I31</f>
        <v>0</v>
      </c>
      <c r="E23" s="120">
        <f>'пр 9 к Пор'!J31</f>
        <v>0</v>
      </c>
      <c r="F23" s="120"/>
      <c r="G23" s="121"/>
    </row>
    <row r="24" spans="1:7" ht="30" customHeight="1" x14ac:dyDescent="0.25">
      <c r="A24" s="117"/>
      <c r="B24" s="122" t="str">
        <f>'пр 9 к Пор'!B33</f>
        <v>Размер ставки субсидирования:</v>
      </c>
      <c r="C24" s="146">
        <f>'пр 9 к Пор'!C33</f>
        <v>0</v>
      </c>
      <c r="D24" s="120">
        <f>'пр 9 к Пор'!I33</f>
        <v>0</v>
      </c>
      <c r="E24" s="120">
        <f>'пр 9 к Пор'!J33</f>
        <v>0</v>
      </c>
      <c r="F24" s="120"/>
      <c r="G24" s="121"/>
    </row>
    <row r="25" spans="1:7" ht="30" customHeight="1" x14ac:dyDescent="0.25">
      <c r="A25" s="117"/>
      <c r="B25" s="122" t="str">
        <f>'пр 9 к Пор'!B34</f>
        <v>г. Игарка и п. Светлогорск</v>
      </c>
      <c r="C25" s="146" t="str">
        <f>'пр 9 к Пор'!C34</f>
        <v>руб.</v>
      </c>
      <c r="D25" s="120">
        <f>'пр 9 к Пор'!I34</f>
        <v>2</v>
      </c>
      <c r="E25" s="120">
        <f>'пр 9 к Пор'!J34</f>
        <v>2</v>
      </c>
      <c r="F25" s="120">
        <f t="shared" si="0"/>
        <v>100</v>
      </c>
      <c r="G25" s="121"/>
    </row>
    <row r="26" spans="1:7" ht="30" customHeight="1" x14ac:dyDescent="0.25">
      <c r="A26" s="117"/>
      <c r="B26" s="122" t="str">
        <f>'пр 9 к Пор'!B35</f>
        <v>с. Туруханск, с.Верхнеимбатск, п. Бор, с.Ворогово, с.Зотино</v>
      </c>
      <c r="C26" s="146" t="str">
        <f>'пр 9 к Пор'!C35</f>
        <v>руб.</v>
      </c>
      <c r="D26" s="120">
        <f>'пр 9 к Пор'!I35</f>
        <v>10</v>
      </c>
      <c r="E26" s="120">
        <f>'пр 9 к Пор'!J35</f>
        <v>10</v>
      </c>
      <c r="F26" s="120">
        <f t="shared" si="0"/>
        <v>100</v>
      </c>
      <c r="G26" s="121"/>
    </row>
    <row r="27" spans="1:7" ht="30" customHeight="1" x14ac:dyDescent="0.25">
      <c r="A27" s="117"/>
      <c r="B27" s="122" t="str">
        <f>'пр 9 к Пор'!B36</f>
        <v>Объем произведенного хлеба</v>
      </c>
      <c r="C27" s="146" t="str">
        <f>'пр 9 к Пор'!C36</f>
        <v>тн.</v>
      </c>
      <c r="D27" s="120">
        <f>'пр 9 к Пор'!I36</f>
        <v>766.72</v>
      </c>
      <c r="E27" s="120">
        <f>'пр 9 к Пор'!J36</f>
        <v>767.66</v>
      </c>
      <c r="F27" s="120">
        <f t="shared" si="0"/>
        <v>100.12260016694489</v>
      </c>
      <c r="G27" s="121"/>
    </row>
    <row r="28" spans="1:7" s="119" customFormat="1" ht="41.25" customHeight="1" x14ac:dyDescent="0.25">
      <c r="A28" s="142"/>
      <c r="B28" s="143" t="s">
        <v>150</v>
      </c>
      <c r="C28" s="142"/>
      <c r="D28" s="144"/>
      <c r="E28" s="144"/>
      <c r="F28" s="144"/>
      <c r="G28" s="145"/>
    </row>
    <row r="29" spans="1:7" ht="31.5" x14ac:dyDescent="0.25">
      <c r="A29" s="117"/>
      <c r="B29" s="122" t="str">
        <f>'пр 9 к Пор'!B39</f>
        <v>Количество малого и среднего предпринимательства получивших субсидии
в том числе:</v>
      </c>
      <c r="C29" s="146" t="str">
        <f>'пр 9 к Пор'!C39</f>
        <v>ед.</v>
      </c>
      <c r="D29" s="120">
        <f>'пр 9 к Пор'!I39</f>
        <v>0</v>
      </c>
      <c r="E29" s="120">
        <f>'пр 9 к Пор'!J39</f>
        <v>0</v>
      </c>
      <c r="F29" s="120"/>
      <c r="G29" s="121"/>
    </row>
    <row r="30" spans="1:7" ht="47.25" x14ac:dyDescent="0.25">
      <c r="A30" s="117"/>
      <c r="B30" s="122" t="str">
        <f>'пр 9 к Пор'!B40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C30" s="146" t="str">
        <f>'пр 9 к Пор'!C40</f>
        <v>ед.</v>
      </c>
      <c r="D30" s="120">
        <f>'пр 9 к Пор'!I40</f>
        <v>0</v>
      </c>
      <c r="E30" s="120">
        <f>'пр 9 к Пор'!J40</f>
        <v>0</v>
      </c>
      <c r="F30" s="120"/>
      <c r="G30" s="121"/>
    </row>
    <row r="31" spans="1:7" ht="63" x14ac:dyDescent="0.25">
      <c r="A31" s="117"/>
      <c r="B31" s="122" t="str">
        <f>'пр 9 к Пор'!B41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C31" s="146" t="str">
        <f>'пр 9 к Пор'!C41</f>
        <v>ед.</v>
      </c>
      <c r="D31" s="120">
        <f>'пр 9 к Пор'!I41</f>
        <v>0</v>
      </c>
      <c r="E31" s="120">
        <f>'пр 9 к Пор'!J41</f>
        <v>0</v>
      </c>
      <c r="F31" s="120"/>
      <c r="G31" s="121"/>
    </row>
    <row r="32" spans="1:7" x14ac:dyDescent="0.25">
      <c r="A32" s="117"/>
      <c r="B32" s="122">
        <f>'пр 9 к Пор'!B42</f>
        <v>0</v>
      </c>
      <c r="C32" s="146" t="str">
        <f>'пр 9 к Пор'!C42</f>
        <v>чел.</v>
      </c>
      <c r="D32" s="120">
        <f>'пр 9 к Пор'!I42</f>
        <v>1</v>
      </c>
      <c r="E32" s="120">
        <f>'пр 9 к Пор'!J42</f>
        <v>1</v>
      </c>
      <c r="F32" s="120">
        <f t="shared" ref="F32:F38" si="1">E32/D32*100</f>
        <v>100</v>
      </c>
      <c r="G32" s="121"/>
    </row>
    <row r="33" spans="1:7" s="119" customFormat="1" ht="42.75" customHeight="1" x14ac:dyDescent="0.25">
      <c r="A33" s="142"/>
      <c r="B33" s="143" t="s">
        <v>151</v>
      </c>
      <c r="C33" s="142"/>
      <c r="D33" s="144"/>
      <c r="E33" s="144"/>
      <c r="F33" s="144"/>
      <c r="G33" s="145"/>
    </row>
    <row r="34" spans="1:7" x14ac:dyDescent="0.25">
      <c r="A34" s="117"/>
      <c r="B34" s="122" t="str">
        <f>'пр 9 к Пор'!B45</f>
        <v>Производства мяса скота и птицы</v>
      </c>
      <c r="C34" s="146" t="str">
        <f>'пр 9 к Пор'!C45</f>
        <v>тн.</v>
      </c>
      <c r="D34" s="120">
        <f>'пр 9 к Пор'!I45</f>
        <v>12.33711340206186</v>
      </c>
      <c r="E34" s="120">
        <f>'пр 9 к Пор'!J45</f>
        <v>8</v>
      </c>
      <c r="F34" s="120">
        <f t="shared" si="1"/>
        <v>64.844990390239815</v>
      </c>
      <c r="G34" s="164" t="s">
        <v>166</v>
      </c>
    </row>
    <row r="35" spans="1:7" x14ac:dyDescent="0.25">
      <c r="A35" s="117"/>
      <c r="B35" s="122" t="str">
        <f>'пр 9 к Пор'!B46</f>
        <v>Крупно рогатого скота</v>
      </c>
      <c r="C35" s="146" t="str">
        <f>'пр 9 к Пор'!C46</f>
        <v>тн.</v>
      </c>
      <c r="D35" s="120">
        <f>'пр 9 к Пор'!I46</f>
        <v>10.937113402061859</v>
      </c>
      <c r="E35" s="120">
        <f>'пр 9 к Пор'!J46</f>
        <v>7</v>
      </c>
      <c r="F35" s="120">
        <f t="shared" si="1"/>
        <v>64.002262230181898</v>
      </c>
      <c r="G35" s="165"/>
    </row>
    <row r="36" spans="1:7" x14ac:dyDescent="0.25">
      <c r="A36" s="117"/>
      <c r="B36" s="122" t="str">
        <f>'пр 9 к Пор'!B47</f>
        <v>Птицы</v>
      </c>
      <c r="C36" s="146" t="str">
        <f>'пр 9 к Пор'!C47</f>
        <v>тн.</v>
      </c>
      <c r="D36" s="120">
        <f>'пр 9 к Пор'!I47</f>
        <v>1.4</v>
      </c>
      <c r="E36" s="120">
        <f>'пр 9 к Пор'!J47</f>
        <v>1</v>
      </c>
      <c r="F36" s="120">
        <f t="shared" si="1"/>
        <v>71.428571428571431</v>
      </c>
      <c r="G36" s="165"/>
    </row>
    <row r="37" spans="1:7" x14ac:dyDescent="0.25">
      <c r="A37" s="117"/>
      <c r="B37" s="122" t="str">
        <f>'пр 9 к Пор'!B48</f>
        <v>Свиньи</v>
      </c>
      <c r="C37" s="146" t="str">
        <f>'пр 9 к Пор'!C48</f>
        <v>тн.</v>
      </c>
      <c r="D37" s="120">
        <f>'пр 9 к Пор'!I48</f>
        <v>0</v>
      </c>
      <c r="E37" s="120">
        <f>'пр 9 к Пор'!J48</f>
        <v>0</v>
      </c>
      <c r="F37" s="120"/>
      <c r="G37" s="165"/>
    </row>
    <row r="38" spans="1:7" x14ac:dyDescent="0.25">
      <c r="A38" s="117"/>
      <c r="B38" s="122" t="str">
        <f>'пр 9 к Пор'!B49</f>
        <v>Производство молока</v>
      </c>
      <c r="C38" s="146" t="str">
        <f>'пр 9 к Пор'!C49</f>
        <v>тн.</v>
      </c>
      <c r="D38" s="120">
        <f>'пр 9 к Пор'!I49</f>
        <v>130</v>
      </c>
      <c r="E38" s="120">
        <f>'пр 9 к Пор'!J49</f>
        <v>100</v>
      </c>
      <c r="F38" s="120">
        <f t="shared" si="1"/>
        <v>76.923076923076934</v>
      </c>
      <c r="G38" s="165"/>
    </row>
    <row r="39" spans="1:7" x14ac:dyDescent="0.25">
      <c r="A39" s="117"/>
      <c r="B39" s="122" t="str">
        <f>'пр 9 к Пор'!B50</f>
        <v>Производство яиц</v>
      </c>
      <c r="C39" s="146" t="str">
        <f>'пр 9 к Пор'!C50</f>
        <v>тыс.шт.</v>
      </c>
      <c r="D39" s="120">
        <f>'пр 9 к Пор'!I50</f>
        <v>410</v>
      </c>
      <c r="E39" s="120">
        <f>'пр 9 к Пор'!J50</f>
        <v>230</v>
      </c>
      <c r="F39" s="120">
        <f>E39/D39*100</f>
        <v>56.09756097560976</v>
      </c>
      <c r="G39" s="166"/>
    </row>
    <row r="40" spans="1:7" ht="47.25" x14ac:dyDescent="0.25">
      <c r="A40" s="117"/>
      <c r="B40" s="122" t="str">
        <f>'пр 9 к Пор'!B51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C40" s="146" t="str">
        <f>'пр 9 к Пор'!C51</f>
        <v>ед.</v>
      </c>
      <c r="D40" s="120">
        <f>'пр 9 к Пор'!I51</f>
        <v>0</v>
      </c>
      <c r="E40" s="120">
        <f>'пр 9 к Пор'!J51</f>
        <v>0</v>
      </c>
      <c r="F40" s="120"/>
      <c r="G40" s="121"/>
    </row>
    <row r="41" spans="1:7" x14ac:dyDescent="0.25">
      <c r="A41" s="117"/>
      <c r="B41" s="122" t="str">
        <f>'пр 9 к Пор'!B52</f>
        <v>коров</v>
      </c>
      <c r="C41" s="146" t="str">
        <f>'пр 9 к Пор'!C52</f>
        <v>ед.</v>
      </c>
      <c r="D41" s="120">
        <f>'пр 9 к Пор'!I52</f>
        <v>0</v>
      </c>
      <c r="E41" s="120">
        <f>'пр 9 к Пор'!J52</f>
        <v>0</v>
      </c>
      <c r="F41" s="120"/>
      <c r="G41" s="121"/>
    </row>
    <row r="42" spans="1:7" x14ac:dyDescent="0.25">
      <c r="A42" s="117"/>
      <c r="B42" s="122" t="str">
        <f>'пр 9 к Пор'!B53</f>
        <v>нетелей</v>
      </c>
      <c r="C42" s="146" t="str">
        <f>'пр 9 к Пор'!C53</f>
        <v>ед.</v>
      </c>
      <c r="D42" s="120">
        <f>'пр 9 к Пор'!I53</f>
        <v>0</v>
      </c>
      <c r="E42" s="120">
        <f>'пр 9 к Пор'!J53</f>
        <v>0</v>
      </c>
      <c r="F42" s="120"/>
      <c r="G42" s="121"/>
    </row>
    <row r="43" spans="1:7" s="119" customFormat="1" ht="30" customHeight="1" x14ac:dyDescent="0.25">
      <c r="A43" s="142"/>
      <c r="B43" s="143" t="s">
        <v>164</v>
      </c>
      <c r="C43" s="142"/>
      <c r="D43" s="144"/>
      <c r="E43" s="144"/>
      <c r="F43" s="144"/>
      <c r="G43" s="145"/>
    </row>
    <row r="44" spans="1:7" ht="30" customHeight="1" x14ac:dyDescent="0.25">
      <c r="A44" s="117"/>
      <c r="B44" s="122" t="str">
        <f>'пр 9 к Пор'!B56</f>
        <v>Объем завезенных социально-значимых товаров</v>
      </c>
      <c r="C44" s="146" t="str">
        <f>'пр 9 к Пор'!C56</f>
        <v>тн.</v>
      </c>
      <c r="D44" s="120">
        <f>'пр 9 к Пор'!I56</f>
        <v>0</v>
      </c>
      <c r="E44" s="120">
        <f>'пр 9 к Пор'!J56</f>
        <v>0</v>
      </c>
      <c r="F44" s="120"/>
      <c r="G44" s="121"/>
    </row>
    <row r="45" spans="1:7" s="119" customFormat="1" ht="30" customHeight="1" x14ac:dyDescent="0.25">
      <c r="A45" s="142"/>
      <c r="B45" s="143" t="s">
        <v>165</v>
      </c>
      <c r="C45" s="142"/>
      <c r="D45" s="144"/>
      <c r="E45" s="144"/>
      <c r="F45" s="144"/>
      <c r="G45" s="145"/>
    </row>
    <row r="46" spans="1:7" ht="30" customHeight="1" x14ac:dyDescent="0.25">
      <c r="A46" s="117"/>
      <c r="B46" s="122" t="str">
        <f>'пр 9 к Пор'!B59</f>
        <v>Размер ставки субсидирования:</v>
      </c>
      <c r="C46" s="146">
        <f>'пр 9 к Пор'!C59</f>
        <v>0</v>
      </c>
      <c r="D46" s="120">
        <f>'пр 9 к Пор'!I59</f>
        <v>0</v>
      </c>
      <c r="E46" s="120">
        <f>'пр 9 к Пор'!J59</f>
        <v>0</v>
      </c>
      <c r="F46" s="120"/>
      <c r="G46" s="121"/>
    </row>
    <row r="47" spans="1:7" ht="30" customHeight="1" x14ac:dyDescent="0.25">
      <c r="A47" s="117"/>
      <c r="B47" s="122" t="str">
        <f>'пр 9 к Пор'!B60</f>
        <v>г. Игарка и п. Светлогорск</v>
      </c>
      <c r="C47" s="146" t="str">
        <f>'пр 9 к Пор'!C60</f>
        <v>руб.</v>
      </c>
      <c r="D47" s="120">
        <f>'пр 9 к Пор'!I60</f>
        <v>2</v>
      </c>
      <c r="E47" s="120">
        <f>'пр 9 к Пор'!J60</f>
        <v>2</v>
      </c>
      <c r="F47" s="120">
        <f t="shared" ref="F47" si="2">E47/D47*100</f>
        <v>100</v>
      </c>
      <c r="G47" s="121"/>
    </row>
    <row r="48" spans="1:7" ht="30" customHeight="1" x14ac:dyDescent="0.25">
      <c r="A48" s="117"/>
      <c r="B48" s="122" t="str">
        <f>'пр 9 к Пор'!B61</f>
        <v>с. Туруханск, с.Верхнеимбатск, п. Бор, с.Ворогово, с.Зотино</v>
      </c>
      <c r="C48" s="146" t="str">
        <f>'пр 9 к Пор'!C61</f>
        <v>руб.</v>
      </c>
      <c r="D48" s="120">
        <f>'пр 9 к Пор'!I61</f>
        <v>10</v>
      </c>
      <c r="E48" s="120">
        <f>'пр 9 к Пор'!J61</f>
        <v>10</v>
      </c>
      <c r="F48" s="120">
        <f>E48/D48*100</f>
        <v>100</v>
      </c>
      <c r="G48" s="121"/>
    </row>
    <row r="49" spans="1:7" ht="30" customHeight="1" x14ac:dyDescent="0.25">
      <c r="A49" s="117"/>
      <c r="B49" s="122" t="str">
        <f>'пр 9 к Пор'!B62</f>
        <v>Объем произведенного хлеба</v>
      </c>
      <c r="C49" s="146" t="str">
        <f>'пр 9 к Пор'!C62</f>
        <v>тн.</v>
      </c>
      <c r="D49" s="120">
        <f>'пр 9 к Пор'!I62</f>
        <v>766.72</v>
      </c>
      <c r="E49" s="120">
        <f>'пр 9 к Пор'!J62</f>
        <v>767.66</v>
      </c>
      <c r="F49" s="120">
        <f t="shared" ref="F49" si="3">E49/D49*100</f>
        <v>100.12260016694489</v>
      </c>
      <c r="G49" s="121"/>
    </row>
    <row r="50" spans="1:7" x14ac:dyDescent="0.25">
      <c r="A50" s="123"/>
      <c r="B50" s="123"/>
      <c r="C50" s="123"/>
      <c r="D50" s="123"/>
      <c r="E50" s="112"/>
      <c r="F50" s="112"/>
      <c r="G50" s="112"/>
    </row>
    <row r="51" spans="1:7" x14ac:dyDescent="0.25">
      <c r="A51" s="159" t="s">
        <v>157</v>
      </c>
      <c r="B51" s="159"/>
      <c r="C51" s="159"/>
      <c r="D51" s="159"/>
      <c r="E51" s="159"/>
      <c r="F51" s="159"/>
      <c r="G51" s="159"/>
    </row>
    <row r="52" spans="1:7" x14ac:dyDescent="0.25">
      <c r="A52" s="124"/>
      <c r="B52" s="124"/>
      <c r="C52" s="125"/>
      <c r="D52" s="124"/>
      <c r="E52" s="124"/>
      <c r="F52" s="124"/>
      <c r="G52" s="124"/>
    </row>
    <row r="53" spans="1:7" x14ac:dyDescent="0.25">
      <c r="A53" s="112"/>
      <c r="B53" s="126"/>
      <c r="C53" s="112"/>
      <c r="D53" s="127"/>
      <c r="E53" s="128"/>
      <c r="F53" s="128"/>
      <c r="G53" s="128"/>
    </row>
    <row r="54" spans="1:7" ht="55.5" customHeight="1" x14ac:dyDescent="0.25">
      <c r="A54" s="160" t="s">
        <v>158</v>
      </c>
      <c r="B54" s="160"/>
      <c r="C54" s="129"/>
      <c r="D54" s="129"/>
      <c r="F54" s="128"/>
      <c r="G54" s="130" t="s">
        <v>159</v>
      </c>
    </row>
    <row r="55" spans="1:7" x14ac:dyDescent="0.25">
      <c r="A55" s="131"/>
      <c r="B55" s="131"/>
      <c r="C55" s="132"/>
      <c r="D55" s="132"/>
      <c r="E55" s="131"/>
      <c r="F55" s="128"/>
      <c r="G55" s="128"/>
    </row>
    <row r="56" spans="1:7" x14ac:dyDescent="0.25">
      <c r="A56" s="131"/>
      <c r="B56" s="131"/>
      <c r="C56" s="132"/>
      <c r="D56" s="132"/>
      <c r="E56" s="131"/>
      <c r="F56" s="128"/>
      <c r="G56" s="128"/>
    </row>
    <row r="57" spans="1:7" x14ac:dyDescent="0.25">
      <c r="A57" s="131"/>
      <c r="B57" s="131"/>
      <c r="C57" s="132"/>
      <c r="D57" s="132"/>
      <c r="E57" s="131"/>
      <c r="F57" s="128"/>
      <c r="G57" s="128"/>
    </row>
    <row r="58" spans="1:7" x14ac:dyDescent="0.25">
      <c r="A58" s="131"/>
      <c r="B58" s="131"/>
      <c r="C58" s="132"/>
      <c r="D58" s="132"/>
      <c r="E58" s="131"/>
      <c r="F58" s="128"/>
      <c r="G58" s="128"/>
    </row>
    <row r="59" spans="1:7" x14ac:dyDescent="0.25">
      <c r="A59" s="131"/>
      <c r="B59" s="131"/>
      <c r="C59" s="132"/>
      <c r="D59" s="132"/>
      <c r="E59" s="131"/>
      <c r="F59" s="128"/>
      <c r="G59" s="128"/>
    </row>
    <row r="60" spans="1:7" x14ac:dyDescent="0.25">
      <c r="B60" s="131"/>
      <c r="C60" s="132"/>
      <c r="D60" s="132"/>
      <c r="E60" s="131"/>
    </row>
    <row r="61" spans="1:7" x14ac:dyDescent="0.2">
      <c r="A61" s="133" t="s">
        <v>160</v>
      </c>
      <c r="B61" s="131"/>
      <c r="C61" s="132"/>
      <c r="D61" s="132"/>
      <c r="E61" s="131"/>
    </row>
    <row r="62" spans="1:7" x14ac:dyDescent="0.2">
      <c r="A62" s="133" t="s">
        <v>161</v>
      </c>
      <c r="B62" s="134"/>
      <c r="C62" s="129"/>
      <c r="D62" s="129"/>
      <c r="E62" s="129"/>
    </row>
    <row r="63" spans="1:7" x14ac:dyDescent="0.25">
      <c r="B63" s="134"/>
      <c r="C63" s="129"/>
      <c r="D63" s="129"/>
      <c r="E63" s="129"/>
    </row>
    <row r="64" spans="1:7" x14ac:dyDescent="0.25">
      <c r="B64" s="131"/>
      <c r="C64" s="135"/>
      <c r="D64" s="131"/>
      <c r="E64" s="131"/>
    </row>
    <row r="126" spans="2:2" x14ac:dyDescent="0.25">
      <c r="B126" s="136"/>
    </row>
    <row r="130" spans="4:4" x14ac:dyDescent="0.25">
      <c r="D130" s="136"/>
    </row>
  </sheetData>
  <mergeCells count="11">
    <mergeCell ref="A51:G51"/>
    <mergeCell ref="A54:B54"/>
    <mergeCell ref="A4:G4"/>
    <mergeCell ref="A6:A7"/>
    <mergeCell ref="B6:B7"/>
    <mergeCell ref="C6:C7"/>
    <mergeCell ref="D6:E6"/>
    <mergeCell ref="F6:F7"/>
    <mergeCell ref="G6:G7"/>
    <mergeCell ref="G14:G19"/>
    <mergeCell ref="G34:G39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0"/>
  <sheetViews>
    <sheetView tabSelected="1" view="pageBreakPreview" topLeftCell="B1" zoomScale="130" zoomScaleNormal="70" zoomScaleSheetLayoutView="130" workbookViewId="0">
      <selection activeCell="L65" sqref="L65"/>
    </sheetView>
  </sheetViews>
  <sheetFormatPr defaultRowHeight="15.75" x14ac:dyDescent="0.25"/>
  <cols>
    <col min="1" max="1" width="7.7109375" style="36" customWidth="1"/>
    <col min="2" max="2" width="33.28515625" style="36" customWidth="1"/>
    <col min="3" max="3" width="11.85546875" style="36" customWidth="1"/>
    <col min="4" max="4" width="10.5703125" style="36" customWidth="1"/>
    <col min="5" max="6" width="9.5703125" style="36" customWidth="1"/>
    <col min="7" max="9" width="8.28515625" style="36" customWidth="1"/>
    <col min="10" max="10" width="11" style="36" customWidth="1"/>
    <col min="11" max="12" width="10.42578125" style="36" customWidth="1"/>
    <col min="13" max="13" width="25.42578125" style="36" customWidth="1"/>
    <col min="14" max="16384" width="9.140625" style="36"/>
  </cols>
  <sheetData>
    <row r="1" spans="1:18" ht="18.75" x14ac:dyDescent="0.25">
      <c r="K1" s="42" t="s">
        <v>167</v>
      </c>
    </row>
    <row r="2" spans="1:18" ht="18.75" x14ac:dyDescent="0.25">
      <c r="A2" s="41"/>
    </row>
    <row r="3" spans="1:18" ht="18.75" x14ac:dyDescent="0.25">
      <c r="A3" s="37"/>
    </row>
    <row r="4" spans="1:18" ht="18.75" x14ac:dyDescent="0.25">
      <c r="A4" s="182" t="s">
        <v>45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8" ht="18.75" x14ac:dyDescent="0.25">
      <c r="A5" s="182" t="s">
        <v>44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8" ht="18.75" x14ac:dyDescent="0.25">
      <c r="A6" s="182" t="s">
        <v>111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8" ht="22.5" x14ac:dyDescent="0.25">
      <c r="A7" s="171" t="s">
        <v>43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</row>
    <row r="8" spans="1:18" ht="18.75" x14ac:dyDescent="0.25">
      <c r="A8" s="182" t="s">
        <v>42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8" ht="18.75" x14ac:dyDescent="0.25">
      <c r="A9" s="37"/>
    </row>
    <row r="10" spans="1:18" ht="45.75" customHeight="1" x14ac:dyDescent="0.25">
      <c r="A10" s="172" t="s">
        <v>41</v>
      </c>
      <c r="B10" s="172" t="s">
        <v>40</v>
      </c>
      <c r="C10" s="172" t="s">
        <v>39</v>
      </c>
      <c r="D10" s="172" t="s">
        <v>38</v>
      </c>
      <c r="E10" s="172">
        <v>2016</v>
      </c>
      <c r="F10" s="172"/>
      <c r="G10" s="172">
        <f>E10+1</f>
        <v>2017</v>
      </c>
      <c r="H10" s="172"/>
      <c r="I10" s="172"/>
      <c r="J10" s="172"/>
      <c r="K10" s="172" t="s">
        <v>37</v>
      </c>
      <c r="L10" s="172"/>
      <c r="M10" s="172" t="s">
        <v>36</v>
      </c>
    </row>
    <row r="11" spans="1:18" ht="45.75" customHeight="1" x14ac:dyDescent="0.25">
      <c r="A11" s="172"/>
      <c r="B11" s="172"/>
      <c r="C11" s="172"/>
      <c r="D11" s="172"/>
      <c r="E11" s="172"/>
      <c r="F11" s="172"/>
      <c r="G11" s="172" t="s">
        <v>35</v>
      </c>
      <c r="H11" s="172"/>
      <c r="I11" s="172" t="s">
        <v>34</v>
      </c>
      <c r="J11" s="172"/>
      <c r="K11" s="172"/>
      <c r="L11" s="172"/>
      <c r="M11" s="172"/>
    </row>
    <row r="12" spans="1:18" ht="45.75" customHeight="1" x14ac:dyDescent="0.25">
      <c r="A12" s="172"/>
      <c r="B12" s="172"/>
      <c r="C12" s="172"/>
      <c r="D12" s="172"/>
      <c r="E12" s="68" t="s">
        <v>11</v>
      </c>
      <c r="F12" s="68" t="s">
        <v>12</v>
      </c>
      <c r="G12" s="68" t="s">
        <v>11</v>
      </c>
      <c r="H12" s="68" t="s">
        <v>12</v>
      </c>
      <c r="I12" s="68" t="s">
        <v>11</v>
      </c>
      <c r="J12" s="68" t="s">
        <v>12</v>
      </c>
      <c r="K12" s="68">
        <f>G10+1</f>
        <v>2018</v>
      </c>
      <c r="L12" s="68">
        <f>K12+1</f>
        <v>2019</v>
      </c>
      <c r="M12" s="172"/>
    </row>
    <row r="13" spans="1:18" x14ac:dyDescent="0.25">
      <c r="A13" s="68">
        <v>1</v>
      </c>
      <c r="B13" s="68">
        <v>2</v>
      </c>
      <c r="C13" s="68">
        <v>3</v>
      </c>
      <c r="D13" s="68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68">
        <v>10</v>
      </c>
      <c r="K13" s="68">
        <v>11</v>
      </c>
      <c r="L13" s="68">
        <v>12</v>
      </c>
      <c r="M13" s="68">
        <v>13</v>
      </c>
    </row>
    <row r="14" spans="1:18" x14ac:dyDescent="0.25">
      <c r="A14" s="173" t="s">
        <v>143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36">
        <f>COUNT(G15:G19,G39:G42)</f>
        <v>9</v>
      </c>
      <c r="O14" s="36">
        <f>O38/N14</f>
        <v>1.5654638143665492E-3</v>
      </c>
      <c r="P14" s="36">
        <f>COUNT(I15:I19,I39:I42)</f>
        <v>9</v>
      </c>
      <c r="Q14" s="36">
        <f>Q38/P14</f>
        <v>4.3593088856316132E-4</v>
      </c>
      <c r="R14" s="36">
        <f>N14*O14</f>
        <v>1.4089174329298943E-2</v>
      </c>
    </row>
    <row r="15" spans="1:18" ht="47.25" x14ac:dyDescent="0.25">
      <c r="A15" s="68">
        <v>1</v>
      </c>
      <c r="B15" s="39" t="s">
        <v>112</v>
      </c>
      <c r="C15" s="68" t="s">
        <v>91</v>
      </c>
      <c r="D15" s="216">
        <f>Q$14</f>
        <v>4.3593088856316132E-4</v>
      </c>
      <c r="E15" s="70">
        <v>1</v>
      </c>
      <c r="F15" s="39">
        <v>13</v>
      </c>
      <c r="G15" s="70">
        <v>1</v>
      </c>
      <c r="H15" s="70">
        <v>19</v>
      </c>
      <c r="I15" s="70">
        <v>1</v>
      </c>
      <c r="J15" s="70">
        <v>33</v>
      </c>
      <c r="K15" s="39">
        <v>1</v>
      </c>
      <c r="L15" s="39">
        <v>1</v>
      </c>
      <c r="M15" s="39"/>
    </row>
    <row r="16" spans="1:18" ht="63" x14ac:dyDescent="0.25">
      <c r="A16" s="68">
        <v>2</v>
      </c>
      <c r="B16" s="39" t="s">
        <v>113</v>
      </c>
      <c r="C16" s="68" t="s">
        <v>91</v>
      </c>
      <c r="D16" s="216">
        <f>Q$14</f>
        <v>4.3593088856316132E-4</v>
      </c>
      <c r="E16" s="70">
        <v>2</v>
      </c>
      <c r="F16" s="39">
        <v>0</v>
      </c>
      <c r="G16" s="39">
        <v>1</v>
      </c>
      <c r="H16" s="70">
        <v>0</v>
      </c>
      <c r="I16" s="70">
        <v>1</v>
      </c>
      <c r="J16" s="70">
        <v>0</v>
      </c>
      <c r="K16" s="39">
        <v>1</v>
      </c>
      <c r="L16" s="39">
        <v>1</v>
      </c>
      <c r="M16" s="39"/>
    </row>
    <row r="17" spans="1:18" ht="110.25" x14ac:dyDescent="0.25">
      <c r="A17" s="68">
        <v>3</v>
      </c>
      <c r="B17" s="53" t="s">
        <v>114</v>
      </c>
      <c r="C17" s="68" t="s">
        <v>91</v>
      </c>
      <c r="D17" s="216">
        <f>Q$14</f>
        <v>4.3593088856316132E-4</v>
      </c>
      <c r="E17" s="70">
        <v>1</v>
      </c>
      <c r="F17" s="39">
        <v>0</v>
      </c>
      <c r="G17" s="39">
        <v>0</v>
      </c>
      <c r="H17" s="70">
        <v>0</v>
      </c>
      <c r="I17" s="70">
        <v>0</v>
      </c>
      <c r="J17" s="70">
        <v>0</v>
      </c>
      <c r="K17" s="39">
        <v>0</v>
      </c>
      <c r="L17" s="39">
        <v>0</v>
      </c>
      <c r="M17" s="39"/>
    </row>
    <row r="18" spans="1:18" ht="126" x14ac:dyDescent="0.25">
      <c r="A18" s="68">
        <v>4</v>
      </c>
      <c r="B18" s="53" t="s">
        <v>115</v>
      </c>
      <c r="C18" s="68" t="s">
        <v>91</v>
      </c>
      <c r="D18" s="216">
        <f>Q$14</f>
        <v>4.3593088856316132E-4</v>
      </c>
      <c r="E18" s="70">
        <v>1</v>
      </c>
      <c r="F18" s="39">
        <v>0</v>
      </c>
      <c r="G18" s="39">
        <v>0</v>
      </c>
      <c r="H18" s="70">
        <v>0</v>
      </c>
      <c r="I18" s="70">
        <v>0</v>
      </c>
      <c r="J18" s="70">
        <v>0</v>
      </c>
      <c r="K18" s="39">
        <v>1</v>
      </c>
      <c r="L18" s="39">
        <v>1</v>
      </c>
      <c r="M18" s="39"/>
    </row>
    <row r="19" spans="1:18" ht="91.5" customHeight="1" x14ac:dyDescent="0.25">
      <c r="A19" s="68">
        <v>5</v>
      </c>
      <c r="B19" s="53" t="s">
        <v>116</v>
      </c>
      <c r="C19" s="68" t="s">
        <v>90</v>
      </c>
      <c r="D19" s="216">
        <f>Q$14</f>
        <v>4.3593088856316132E-4</v>
      </c>
      <c r="E19" s="70">
        <v>0</v>
      </c>
      <c r="F19" s="39">
        <v>0</v>
      </c>
      <c r="G19" s="39">
        <v>1</v>
      </c>
      <c r="H19" s="70">
        <v>0</v>
      </c>
      <c r="I19" s="70">
        <v>1</v>
      </c>
      <c r="J19" s="70">
        <v>1</v>
      </c>
      <c r="K19" s="39">
        <v>1</v>
      </c>
      <c r="L19" s="39">
        <v>1</v>
      </c>
      <c r="M19" s="39"/>
    </row>
    <row r="20" spans="1:18" x14ac:dyDescent="0.25">
      <c r="A20" s="173" t="s">
        <v>144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36">
        <f>COUNT(G21:G29,G45:G53)</f>
        <v>18</v>
      </c>
      <c r="O20" s="36">
        <f>O44/N20</f>
        <v>5.6356697317195776E-3</v>
      </c>
      <c r="P20" s="36">
        <f>COUNT(I21:I29,I45:I53)</f>
        <v>18</v>
      </c>
      <c r="Q20" s="36">
        <f>Q44/P20</f>
        <v>6.9748942170105811E-3</v>
      </c>
      <c r="R20" s="36">
        <f>N20*O20</f>
        <v>0.10144205517095239</v>
      </c>
    </row>
    <row r="21" spans="1:18" ht="31.5" x14ac:dyDescent="0.25">
      <c r="A21" s="68">
        <v>2</v>
      </c>
      <c r="B21" s="53" t="s">
        <v>117</v>
      </c>
      <c r="C21" s="68" t="s">
        <v>126</v>
      </c>
      <c r="D21" s="217">
        <f>Q$20</f>
        <v>6.9748942170105811E-3</v>
      </c>
      <c r="E21" s="70">
        <v>11.700000000000001</v>
      </c>
      <c r="F21" s="109">
        <v>18.399999999999999</v>
      </c>
      <c r="G21" s="54">
        <v>12.33711340206186</v>
      </c>
      <c r="H21" s="147">
        <f>SUM(H22:H24)</f>
        <v>7</v>
      </c>
      <c r="I21" s="96">
        <v>12.33711340206186</v>
      </c>
      <c r="J21" s="147">
        <f>SUM(J22:J24)</f>
        <v>8</v>
      </c>
      <c r="K21" s="54">
        <v>13.013635880539915</v>
      </c>
      <c r="L21" s="54">
        <v>13.732005110264037</v>
      </c>
      <c r="M21" s="39"/>
    </row>
    <row r="22" spans="1:18" x14ac:dyDescent="0.25">
      <c r="A22" s="68"/>
      <c r="B22" s="53" t="s">
        <v>118</v>
      </c>
      <c r="C22" s="68" t="s">
        <v>126</v>
      </c>
      <c r="D22" s="217">
        <f>Q$20</f>
        <v>6.9748942170105811E-3</v>
      </c>
      <c r="E22" s="70">
        <v>10.3</v>
      </c>
      <c r="F22" s="109">
        <v>11.3</v>
      </c>
      <c r="G22" s="54">
        <v>10.937113402061859</v>
      </c>
      <c r="H22" s="147">
        <v>6</v>
      </c>
      <c r="I22" s="96">
        <v>10.937113402061859</v>
      </c>
      <c r="J22" s="147">
        <v>7</v>
      </c>
      <c r="K22" s="54">
        <v>11.613635880539915</v>
      </c>
      <c r="L22" s="54">
        <v>12.332005110264037</v>
      </c>
      <c r="M22" s="39"/>
    </row>
    <row r="23" spans="1:18" x14ac:dyDescent="0.25">
      <c r="A23" s="68"/>
      <c r="B23" s="53" t="s">
        <v>119</v>
      </c>
      <c r="C23" s="68" t="s">
        <v>126</v>
      </c>
      <c r="D23" s="217">
        <f>Q$20</f>
        <v>6.9748942170105811E-3</v>
      </c>
      <c r="E23" s="70">
        <v>1.4</v>
      </c>
      <c r="F23" s="109">
        <v>0.9</v>
      </c>
      <c r="G23" s="54">
        <v>1.4</v>
      </c>
      <c r="H23" s="147">
        <v>1</v>
      </c>
      <c r="I23" s="96">
        <v>1.4</v>
      </c>
      <c r="J23" s="147">
        <v>1</v>
      </c>
      <c r="K23" s="54">
        <v>1.4</v>
      </c>
      <c r="L23" s="54">
        <v>1.4</v>
      </c>
      <c r="M23" s="39"/>
    </row>
    <row r="24" spans="1:18" x14ac:dyDescent="0.25">
      <c r="A24" s="68"/>
      <c r="B24" s="53" t="s">
        <v>120</v>
      </c>
      <c r="C24" s="68" t="s">
        <v>126</v>
      </c>
      <c r="D24" s="217">
        <f>Q$20</f>
        <v>6.9748942170105811E-3</v>
      </c>
      <c r="E24" s="70">
        <v>0</v>
      </c>
      <c r="F24" s="109">
        <v>6.2</v>
      </c>
      <c r="G24" s="54">
        <v>0</v>
      </c>
      <c r="H24" s="147">
        <v>0</v>
      </c>
      <c r="I24" s="96">
        <v>0</v>
      </c>
      <c r="J24" s="147">
        <v>0</v>
      </c>
      <c r="K24" s="54">
        <v>0</v>
      </c>
      <c r="L24" s="54">
        <v>0</v>
      </c>
      <c r="M24" s="39"/>
    </row>
    <row r="25" spans="1:18" x14ac:dyDescent="0.25">
      <c r="A25" s="68"/>
      <c r="B25" s="53" t="s">
        <v>121</v>
      </c>
      <c r="C25" s="68" t="s">
        <v>126</v>
      </c>
      <c r="D25" s="217">
        <f>Q$20</f>
        <v>6.9748942170105811E-3</v>
      </c>
      <c r="E25" s="70">
        <v>130</v>
      </c>
      <c r="F25" s="109">
        <v>120</v>
      </c>
      <c r="G25" s="54">
        <v>130</v>
      </c>
      <c r="H25" s="147">
        <v>50</v>
      </c>
      <c r="I25" s="96">
        <v>130</v>
      </c>
      <c r="J25" s="147">
        <v>100</v>
      </c>
      <c r="K25" s="54">
        <v>130</v>
      </c>
      <c r="L25" s="54">
        <v>130</v>
      </c>
      <c r="M25" s="39"/>
    </row>
    <row r="26" spans="1:18" x14ac:dyDescent="0.25">
      <c r="A26" s="68"/>
      <c r="B26" s="53" t="s">
        <v>122</v>
      </c>
      <c r="C26" s="68" t="s">
        <v>127</v>
      </c>
      <c r="D26" s="217">
        <f>Q$20</f>
        <v>6.9748942170105811E-3</v>
      </c>
      <c r="E26" s="70">
        <v>410</v>
      </c>
      <c r="F26" s="109">
        <v>380</v>
      </c>
      <c r="G26" s="54">
        <v>410</v>
      </c>
      <c r="H26" s="147">
        <v>230</v>
      </c>
      <c r="I26" s="96">
        <v>410</v>
      </c>
      <c r="J26" s="147">
        <v>230</v>
      </c>
      <c r="K26" s="54">
        <v>410</v>
      </c>
      <c r="L26" s="54">
        <v>410</v>
      </c>
      <c r="M26" s="39"/>
    </row>
    <row r="27" spans="1:18" ht="126" x14ac:dyDescent="0.25">
      <c r="A27" s="68"/>
      <c r="B27" s="53" t="s">
        <v>123</v>
      </c>
      <c r="C27" s="68" t="s">
        <v>91</v>
      </c>
      <c r="D27" s="217">
        <f>Q$20</f>
        <v>6.9748942170105811E-3</v>
      </c>
      <c r="E27" s="70">
        <v>0</v>
      </c>
      <c r="F27" s="109">
        <v>0</v>
      </c>
      <c r="G27" s="54">
        <v>0</v>
      </c>
      <c r="H27" s="147">
        <v>0</v>
      </c>
      <c r="I27" s="96">
        <v>0</v>
      </c>
      <c r="J27" s="147">
        <v>0</v>
      </c>
      <c r="K27" s="54">
        <v>3</v>
      </c>
      <c r="L27" s="54">
        <v>3</v>
      </c>
      <c r="M27" s="39"/>
    </row>
    <row r="28" spans="1:18" x14ac:dyDescent="0.25">
      <c r="A28" s="68"/>
      <c r="B28" s="53" t="s">
        <v>124</v>
      </c>
      <c r="C28" s="68" t="s">
        <v>91</v>
      </c>
      <c r="D28" s="217">
        <f>Q$20</f>
        <v>6.9748942170105811E-3</v>
      </c>
      <c r="E28" s="70">
        <v>0</v>
      </c>
      <c r="F28" s="109">
        <v>0</v>
      </c>
      <c r="G28" s="54">
        <v>0</v>
      </c>
      <c r="H28" s="147">
        <v>0</v>
      </c>
      <c r="I28" s="96">
        <v>0</v>
      </c>
      <c r="J28" s="147">
        <v>0</v>
      </c>
      <c r="K28" s="54">
        <v>1</v>
      </c>
      <c r="L28" s="54">
        <v>1</v>
      </c>
      <c r="M28" s="39"/>
    </row>
    <row r="29" spans="1:18" x14ac:dyDescent="0.25">
      <c r="A29" s="68"/>
      <c r="B29" s="53" t="s">
        <v>125</v>
      </c>
      <c r="C29" s="68" t="s">
        <v>91</v>
      </c>
      <c r="D29" s="217">
        <f>Q$20</f>
        <v>6.9748942170105811E-3</v>
      </c>
      <c r="E29" s="70">
        <v>0</v>
      </c>
      <c r="F29" s="109">
        <v>0</v>
      </c>
      <c r="G29" s="54">
        <v>0</v>
      </c>
      <c r="H29" s="147">
        <v>0</v>
      </c>
      <c r="I29" s="96">
        <v>0</v>
      </c>
      <c r="J29" s="147">
        <v>0</v>
      </c>
      <c r="K29" s="54">
        <v>2</v>
      </c>
      <c r="L29" s="54">
        <v>2</v>
      </c>
      <c r="M29" s="39"/>
    </row>
    <row r="30" spans="1:18" x14ac:dyDescent="0.25">
      <c r="A30" s="173" t="s">
        <v>145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36">
        <f>COUNT(G31,G56)</f>
        <v>2</v>
      </c>
      <c r="O30" s="36">
        <f>O55/N30</f>
        <v>5.6356697317195776E-3</v>
      </c>
      <c r="P30" s="36">
        <f>COUNT(I31,I56)</f>
        <v>2</v>
      </c>
      <c r="Q30" s="36">
        <f>Q55/P30</f>
        <v>0</v>
      </c>
      <c r="R30" s="36">
        <f>N30*O30</f>
        <v>1.1271339463439155E-2</v>
      </c>
    </row>
    <row r="31" spans="1:18" ht="31.5" x14ac:dyDescent="0.25">
      <c r="A31" s="68">
        <v>3</v>
      </c>
      <c r="B31" s="53" t="s">
        <v>128</v>
      </c>
      <c r="C31" s="68" t="s">
        <v>126</v>
      </c>
      <c r="D31" s="217">
        <f>Q$30</f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8">
        <v>0.35699999999999998</v>
      </c>
      <c r="L31" s="98">
        <v>0.35699999999999998</v>
      </c>
      <c r="M31" s="39"/>
    </row>
    <row r="32" spans="1:18" x14ac:dyDescent="0.25">
      <c r="A32" s="173" t="s">
        <v>142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36">
        <f>COUNT(G34:G36,G60:G62)</f>
        <v>6</v>
      </c>
      <c r="O32" s="36">
        <f>O58/N32</f>
        <v>0.14553290517271825</v>
      </c>
      <c r="P32" s="36">
        <f>COUNT(I34:I36,I60:I62)</f>
        <v>6</v>
      </c>
      <c r="Q32" s="36">
        <f>Q58/P32</f>
        <v>0.14508808768279019</v>
      </c>
      <c r="R32" s="36">
        <f>N32*O32</f>
        <v>0.87319743103630953</v>
      </c>
    </row>
    <row r="33" spans="1:17" x14ac:dyDescent="0.25">
      <c r="A33" s="68" t="s">
        <v>136</v>
      </c>
      <c r="B33" s="53" t="s">
        <v>138</v>
      </c>
      <c r="C33" s="68"/>
      <c r="D33" s="217"/>
      <c r="E33" s="68"/>
      <c r="F33" s="68"/>
      <c r="G33" s="68"/>
      <c r="H33" s="68"/>
      <c r="I33" s="68"/>
      <c r="J33" s="68"/>
      <c r="K33" s="68"/>
      <c r="L33" s="68"/>
      <c r="M33" s="39"/>
    </row>
    <row r="34" spans="1:17" x14ac:dyDescent="0.25">
      <c r="A34" s="68" t="s">
        <v>139</v>
      </c>
      <c r="B34" s="53" t="s">
        <v>129</v>
      </c>
      <c r="C34" s="68" t="s">
        <v>132</v>
      </c>
      <c r="D34" s="217">
        <f>Q$32</f>
        <v>0.14508808768279019</v>
      </c>
      <c r="E34" s="100">
        <v>2</v>
      </c>
      <c r="F34" s="68">
        <v>2</v>
      </c>
      <c r="G34" s="68">
        <v>2</v>
      </c>
      <c r="H34" s="110">
        <v>2</v>
      </c>
      <c r="I34" s="100">
        <v>2</v>
      </c>
      <c r="J34" s="110">
        <v>2</v>
      </c>
      <c r="K34" s="68">
        <v>2</v>
      </c>
      <c r="L34" s="68">
        <v>2</v>
      </c>
      <c r="M34" s="39"/>
    </row>
    <row r="35" spans="1:17" ht="31.5" x14ac:dyDescent="0.25">
      <c r="A35" s="68" t="s">
        <v>140</v>
      </c>
      <c r="B35" s="53" t="s">
        <v>130</v>
      </c>
      <c r="C35" s="68" t="s">
        <v>132</v>
      </c>
      <c r="D35" s="217">
        <f>Q$32</f>
        <v>0.14508808768279019</v>
      </c>
      <c r="E35" s="100">
        <v>10</v>
      </c>
      <c r="F35" s="68">
        <v>10</v>
      </c>
      <c r="G35" s="68">
        <v>10</v>
      </c>
      <c r="H35" s="110">
        <v>10</v>
      </c>
      <c r="I35" s="100">
        <v>10</v>
      </c>
      <c r="J35" s="110">
        <v>10</v>
      </c>
      <c r="K35" s="100">
        <v>10</v>
      </c>
      <c r="L35" s="68">
        <v>10</v>
      </c>
      <c r="M35" s="39"/>
    </row>
    <row r="36" spans="1:17" x14ac:dyDescent="0.25">
      <c r="A36" s="68" t="s">
        <v>137</v>
      </c>
      <c r="B36" s="53" t="s">
        <v>131</v>
      </c>
      <c r="C36" s="68" t="s">
        <v>126</v>
      </c>
      <c r="D36" s="217">
        <f>Q$32</f>
        <v>0.14508808768279019</v>
      </c>
      <c r="E36" s="100">
        <v>1306</v>
      </c>
      <c r="F36" s="97">
        <v>795.47</v>
      </c>
      <c r="G36" s="97">
        <v>766.72</v>
      </c>
      <c r="H36" s="148">
        <v>362.15</v>
      </c>
      <c r="I36" s="148">
        <v>766.72</v>
      </c>
      <c r="J36" s="148">
        <v>767.66</v>
      </c>
      <c r="K36" s="148">
        <v>1229.43</v>
      </c>
      <c r="L36" s="97">
        <v>1229.43</v>
      </c>
      <c r="M36" s="39"/>
    </row>
    <row r="37" spans="1:17" x14ac:dyDescent="0.25">
      <c r="A37" s="173" t="s">
        <v>146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36">
        <f>N38+N44+N55+N58</f>
        <v>8872.0600000000013</v>
      </c>
      <c r="P37" s="36">
        <f>P38+P44+P55+P58</f>
        <v>6372.06</v>
      </c>
    </row>
    <row r="38" spans="1:17" x14ac:dyDescent="0.25">
      <c r="A38" s="174" t="s">
        <v>150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36">
        <f>'пр 10 к Пор'!K26</f>
        <v>125</v>
      </c>
      <c r="O38" s="36">
        <f>N38/N$37</f>
        <v>1.4089174329298943E-2</v>
      </c>
      <c r="P38" s="36">
        <f>'пр 10 к Пор'!M26</f>
        <v>25</v>
      </c>
      <c r="Q38" s="36">
        <f>P38/P$37</f>
        <v>3.9233779970684517E-3</v>
      </c>
    </row>
    <row r="39" spans="1:17" ht="63" x14ac:dyDescent="0.25">
      <c r="A39" s="68">
        <v>1</v>
      </c>
      <c r="B39" s="39" t="s">
        <v>113</v>
      </c>
      <c r="C39" s="68" t="s">
        <v>91</v>
      </c>
      <c r="D39" s="217">
        <f>Q$14</f>
        <v>4.3593088856316132E-4</v>
      </c>
      <c r="E39" s="100">
        <f>E16</f>
        <v>2</v>
      </c>
      <c r="F39" s="92">
        <v>0</v>
      </c>
      <c r="G39" s="68">
        <v>0</v>
      </c>
      <c r="H39" s="68">
        <v>0</v>
      </c>
      <c r="I39" s="68">
        <v>0</v>
      </c>
      <c r="J39" s="68">
        <v>0</v>
      </c>
      <c r="K39" s="68">
        <v>1</v>
      </c>
      <c r="L39" s="68">
        <v>1</v>
      </c>
      <c r="M39" s="39"/>
    </row>
    <row r="40" spans="1:17" ht="110.25" x14ac:dyDescent="0.25">
      <c r="A40" s="68">
        <v>2</v>
      </c>
      <c r="B40" s="39" t="s">
        <v>114</v>
      </c>
      <c r="C40" s="68" t="s">
        <v>91</v>
      </c>
      <c r="D40" s="217">
        <f>Q$14</f>
        <v>4.3593088856316132E-4</v>
      </c>
      <c r="E40" s="100">
        <f t="shared" ref="E40:E42" si="0">E17</f>
        <v>1</v>
      </c>
      <c r="F40" s="92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39"/>
    </row>
    <row r="41" spans="1:17" ht="126" x14ac:dyDescent="0.25">
      <c r="A41" s="68">
        <v>3</v>
      </c>
      <c r="B41" s="39" t="s">
        <v>115</v>
      </c>
      <c r="C41" s="68" t="s">
        <v>91</v>
      </c>
      <c r="D41" s="217">
        <f>Q$14</f>
        <v>4.3593088856316132E-4</v>
      </c>
      <c r="E41" s="100">
        <f t="shared" si="0"/>
        <v>1</v>
      </c>
      <c r="F41" s="92">
        <v>0</v>
      </c>
      <c r="G41" s="68">
        <v>0</v>
      </c>
      <c r="H41" s="68">
        <v>0</v>
      </c>
      <c r="I41" s="68">
        <v>0</v>
      </c>
      <c r="J41" s="68">
        <v>0</v>
      </c>
      <c r="K41" s="68">
        <v>1</v>
      </c>
      <c r="L41" s="68">
        <v>1</v>
      </c>
      <c r="M41" s="39"/>
    </row>
    <row r="42" spans="1:17" x14ac:dyDescent="0.25">
      <c r="A42" s="68">
        <v>4</v>
      </c>
      <c r="B42" s="39"/>
      <c r="C42" s="68" t="s">
        <v>90</v>
      </c>
      <c r="D42" s="217">
        <f>Q$14</f>
        <v>4.3593088856316132E-4</v>
      </c>
      <c r="E42" s="100">
        <f t="shared" si="0"/>
        <v>0</v>
      </c>
      <c r="F42" s="92">
        <v>0</v>
      </c>
      <c r="G42" s="100">
        <v>1</v>
      </c>
      <c r="H42" s="100">
        <v>0</v>
      </c>
      <c r="I42" s="105">
        <v>1</v>
      </c>
      <c r="J42" s="100">
        <v>1</v>
      </c>
      <c r="K42" s="100">
        <v>1</v>
      </c>
      <c r="L42" s="68">
        <v>1</v>
      </c>
      <c r="M42" s="39"/>
    </row>
    <row r="43" spans="1:17" x14ac:dyDescent="0.25">
      <c r="A43" s="179" t="s">
        <v>147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1"/>
    </row>
    <row r="44" spans="1:17" x14ac:dyDescent="0.25">
      <c r="A44" s="175" t="s">
        <v>151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8"/>
      <c r="N44" s="36">
        <f>'пр 10 к Пор'!K35</f>
        <v>900</v>
      </c>
      <c r="O44" s="36">
        <f>N44/N$37</f>
        <v>0.10144205517095239</v>
      </c>
      <c r="P44" s="36">
        <f>'пр 10 к Пор'!M35</f>
        <v>800</v>
      </c>
      <c r="Q44" s="36">
        <f>P44/P$37</f>
        <v>0.12554809590619045</v>
      </c>
    </row>
    <row r="45" spans="1:17" ht="31.5" x14ac:dyDescent="0.25">
      <c r="A45" s="68">
        <v>1</v>
      </c>
      <c r="B45" s="39" t="s">
        <v>117</v>
      </c>
      <c r="C45" s="68" t="s">
        <v>126</v>
      </c>
      <c r="D45" s="217">
        <f>Q$20</f>
        <v>6.9748942170105811E-3</v>
      </c>
      <c r="E45" s="100">
        <f>E21</f>
        <v>11.700000000000001</v>
      </c>
      <c r="F45" s="68">
        <v>18.399999999999999</v>
      </c>
      <c r="G45" s="149">
        <v>12.33711340206186</v>
      </c>
      <c r="H45" s="150">
        <f>H21</f>
        <v>7</v>
      </c>
      <c r="I45" s="149">
        <v>12.33711340206186</v>
      </c>
      <c r="J45" s="150">
        <f>J21</f>
        <v>8</v>
      </c>
      <c r="K45" s="149">
        <v>13.013635880539915</v>
      </c>
      <c r="L45" s="149">
        <v>13.732005110264037</v>
      </c>
      <c r="M45" s="39"/>
    </row>
    <row r="46" spans="1:17" x14ac:dyDescent="0.25">
      <c r="A46" s="68" t="s">
        <v>133</v>
      </c>
      <c r="B46" s="39" t="s">
        <v>118</v>
      </c>
      <c r="C46" s="68" t="s">
        <v>126</v>
      </c>
      <c r="D46" s="217">
        <f>Q$20</f>
        <v>6.9748942170105811E-3</v>
      </c>
      <c r="E46" s="100">
        <f t="shared" ref="E46:E53" si="1">E22</f>
        <v>10.3</v>
      </c>
      <c r="F46" s="68">
        <v>11.3</v>
      </c>
      <c r="G46" s="149">
        <v>10.937113402061859</v>
      </c>
      <c r="H46" s="150">
        <f t="shared" ref="H46:J53" si="2">H22</f>
        <v>6</v>
      </c>
      <c r="I46" s="149">
        <v>10.937113402061859</v>
      </c>
      <c r="J46" s="150">
        <f t="shared" si="2"/>
        <v>7</v>
      </c>
      <c r="K46" s="149">
        <v>11.613635880539915</v>
      </c>
      <c r="L46" s="149">
        <v>12.332005110264037</v>
      </c>
      <c r="M46" s="39"/>
    </row>
    <row r="47" spans="1:17" x14ac:dyDescent="0.25">
      <c r="A47" s="68" t="s">
        <v>134</v>
      </c>
      <c r="B47" s="39" t="s">
        <v>119</v>
      </c>
      <c r="C47" s="68" t="s">
        <v>126</v>
      </c>
      <c r="D47" s="217">
        <f>Q$20</f>
        <v>6.9748942170105811E-3</v>
      </c>
      <c r="E47" s="100">
        <f t="shared" si="1"/>
        <v>1.4</v>
      </c>
      <c r="F47" s="68">
        <v>0.9</v>
      </c>
      <c r="G47" s="149">
        <v>1.4</v>
      </c>
      <c r="H47" s="150">
        <f t="shared" si="2"/>
        <v>1</v>
      </c>
      <c r="I47" s="149">
        <v>1.4</v>
      </c>
      <c r="J47" s="150">
        <f t="shared" si="2"/>
        <v>1</v>
      </c>
      <c r="K47" s="149">
        <v>1.4</v>
      </c>
      <c r="L47" s="149">
        <v>1.4</v>
      </c>
      <c r="M47" s="39"/>
    </row>
    <row r="48" spans="1:17" x14ac:dyDescent="0.25">
      <c r="A48" s="68" t="s">
        <v>135</v>
      </c>
      <c r="B48" s="39" t="s">
        <v>120</v>
      </c>
      <c r="C48" s="68" t="s">
        <v>126</v>
      </c>
      <c r="D48" s="217">
        <f>Q$20</f>
        <v>6.9748942170105811E-3</v>
      </c>
      <c r="E48" s="100">
        <f t="shared" si="1"/>
        <v>0</v>
      </c>
      <c r="F48" s="68">
        <v>6.2</v>
      </c>
      <c r="G48" s="149">
        <v>0</v>
      </c>
      <c r="H48" s="150">
        <f t="shared" si="2"/>
        <v>0</v>
      </c>
      <c r="I48" s="149">
        <v>0</v>
      </c>
      <c r="J48" s="150">
        <f t="shared" si="2"/>
        <v>0</v>
      </c>
      <c r="K48" s="149">
        <v>0</v>
      </c>
      <c r="L48" s="149">
        <v>0</v>
      </c>
      <c r="M48" s="39"/>
    </row>
    <row r="49" spans="1:17" x14ac:dyDescent="0.25">
      <c r="A49" s="68">
        <v>2</v>
      </c>
      <c r="B49" s="39" t="s">
        <v>121</v>
      </c>
      <c r="C49" s="68" t="s">
        <v>126</v>
      </c>
      <c r="D49" s="217">
        <f>Q$20</f>
        <v>6.9748942170105811E-3</v>
      </c>
      <c r="E49" s="100">
        <f t="shared" si="1"/>
        <v>130</v>
      </c>
      <c r="F49" s="68">
        <v>120</v>
      </c>
      <c r="G49" s="102">
        <v>130</v>
      </c>
      <c r="H49" s="111">
        <f t="shared" si="2"/>
        <v>50</v>
      </c>
      <c r="I49" s="102">
        <v>130</v>
      </c>
      <c r="J49" s="111">
        <f t="shared" si="2"/>
        <v>100</v>
      </c>
      <c r="K49" s="102">
        <v>130</v>
      </c>
      <c r="L49" s="102">
        <v>130</v>
      </c>
      <c r="M49" s="39"/>
    </row>
    <row r="50" spans="1:17" x14ac:dyDescent="0.25">
      <c r="A50" s="68">
        <v>3</v>
      </c>
      <c r="B50" s="39" t="s">
        <v>122</v>
      </c>
      <c r="C50" s="68" t="s">
        <v>127</v>
      </c>
      <c r="D50" s="217">
        <f>Q$20</f>
        <v>6.9748942170105811E-3</v>
      </c>
      <c r="E50" s="100">
        <f t="shared" si="1"/>
        <v>410</v>
      </c>
      <c r="F50" s="68">
        <v>380</v>
      </c>
      <c r="G50" s="102">
        <v>410</v>
      </c>
      <c r="H50" s="111">
        <f t="shared" si="2"/>
        <v>230</v>
      </c>
      <c r="I50" s="102">
        <v>410</v>
      </c>
      <c r="J50" s="111">
        <f t="shared" si="2"/>
        <v>230</v>
      </c>
      <c r="K50" s="102">
        <v>410</v>
      </c>
      <c r="L50" s="102">
        <v>410</v>
      </c>
      <c r="M50" s="39"/>
    </row>
    <row r="51" spans="1:17" ht="126" x14ac:dyDescent="0.25">
      <c r="A51" s="68">
        <v>4</v>
      </c>
      <c r="B51" s="39" t="s">
        <v>123</v>
      </c>
      <c r="C51" s="68" t="s">
        <v>91</v>
      </c>
      <c r="D51" s="217">
        <f>Q$20</f>
        <v>6.9748942170105811E-3</v>
      </c>
      <c r="E51" s="100">
        <f t="shared" si="1"/>
        <v>0</v>
      </c>
      <c r="F51" s="68">
        <v>0</v>
      </c>
      <c r="G51" s="151">
        <v>0</v>
      </c>
      <c r="H51" s="99">
        <f t="shared" si="2"/>
        <v>0</v>
      </c>
      <c r="I51" s="151">
        <v>0</v>
      </c>
      <c r="J51" s="99">
        <f t="shared" si="2"/>
        <v>0</v>
      </c>
      <c r="K51" s="102">
        <v>3</v>
      </c>
      <c r="L51" s="102">
        <v>3</v>
      </c>
      <c r="M51" s="39"/>
    </row>
    <row r="52" spans="1:17" x14ac:dyDescent="0.25">
      <c r="A52" s="68" t="s">
        <v>136</v>
      </c>
      <c r="B52" s="39" t="s">
        <v>124</v>
      </c>
      <c r="C52" s="68" t="s">
        <v>91</v>
      </c>
      <c r="D52" s="217">
        <f>Q$20</f>
        <v>6.9748942170105811E-3</v>
      </c>
      <c r="E52" s="100">
        <f t="shared" si="1"/>
        <v>0</v>
      </c>
      <c r="F52" s="68">
        <v>0</v>
      </c>
      <c r="G52" s="151">
        <v>0</v>
      </c>
      <c r="H52" s="99">
        <f t="shared" si="2"/>
        <v>0</v>
      </c>
      <c r="I52" s="151">
        <v>0</v>
      </c>
      <c r="J52" s="99">
        <f t="shared" si="2"/>
        <v>0</v>
      </c>
      <c r="K52" s="102">
        <v>1</v>
      </c>
      <c r="L52" s="102">
        <v>1</v>
      </c>
      <c r="M52" s="39"/>
    </row>
    <row r="53" spans="1:17" x14ac:dyDescent="0.25">
      <c r="A53" s="68" t="s">
        <v>137</v>
      </c>
      <c r="B53" s="39" t="s">
        <v>125</v>
      </c>
      <c r="C53" s="68" t="s">
        <v>91</v>
      </c>
      <c r="D53" s="217">
        <f>Q$20</f>
        <v>6.9748942170105811E-3</v>
      </c>
      <c r="E53" s="100">
        <f t="shared" si="1"/>
        <v>0</v>
      </c>
      <c r="F53" s="68">
        <v>0</v>
      </c>
      <c r="G53" s="151">
        <v>0</v>
      </c>
      <c r="H53" s="99">
        <f t="shared" si="2"/>
        <v>0</v>
      </c>
      <c r="I53" s="151">
        <v>0</v>
      </c>
      <c r="J53" s="99">
        <f t="shared" si="2"/>
        <v>0</v>
      </c>
      <c r="K53" s="102">
        <v>2</v>
      </c>
      <c r="L53" s="102">
        <v>2</v>
      </c>
      <c r="M53" s="39"/>
    </row>
    <row r="54" spans="1:17" x14ac:dyDescent="0.25">
      <c r="A54" s="173" t="s">
        <v>148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</row>
    <row r="55" spans="1:17" ht="37.5" customHeight="1" x14ac:dyDescent="0.25">
      <c r="A55" s="174" t="s">
        <v>164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36">
        <f>'пр 10 к Пор'!K44</f>
        <v>100</v>
      </c>
      <c r="O55" s="36">
        <f>N55/N$37</f>
        <v>1.1271339463439155E-2</v>
      </c>
      <c r="P55" s="36">
        <f>'пр 10 к Пор'!M44</f>
        <v>0</v>
      </c>
      <c r="Q55" s="36">
        <f>P55/P$37</f>
        <v>0</v>
      </c>
    </row>
    <row r="56" spans="1:17" ht="31.5" x14ac:dyDescent="0.25">
      <c r="A56" s="68">
        <v>1</v>
      </c>
      <c r="B56" s="39" t="s">
        <v>128</v>
      </c>
      <c r="C56" s="68" t="s">
        <v>126</v>
      </c>
      <c r="D56" s="217">
        <f>Q$30</f>
        <v>0</v>
      </c>
      <c r="E56" s="68">
        <v>0</v>
      </c>
      <c r="F56" s="97">
        <v>0</v>
      </c>
      <c r="G56" s="97">
        <v>0</v>
      </c>
      <c r="H56" s="97">
        <v>0</v>
      </c>
      <c r="I56" s="97">
        <v>0</v>
      </c>
      <c r="J56" s="97">
        <v>0</v>
      </c>
      <c r="K56" s="98">
        <v>0.35699999999999998</v>
      </c>
      <c r="L56" s="98">
        <v>0.35699999999999998</v>
      </c>
      <c r="M56" s="39"/>
    </row>
    <row r="57" spans="1:17" ht="33" customHeight="1" x14ac:dyDescent="0.25">
      <c r="A57" s="179" t="s">
        <v>149</v>
      </c>
      <c r="B57" s="180"/>
      <c r="C57" s="177"/>
      <c r="D57" s="180"/>
      <c r="E57" s="180"/>
      <c r="F57" s="180"/>
      <c r="G57" s="180"/>
      <c r="H57" s="180"/>
      <c r="I57" s="180"/>
      <c r="J57" s="180"/>
      <c r="K57" s="180"/>
      <c r="L57" s="180"/>
      <c r="M57" s="181"/>
    </row>
    <row r="58" spans="1:17" ht="33" customHeight="1" x14ac:dyDescent="0.25">
      <c r="A58" s="175" t="s">
        <v>165</v>
      </c>
      <c r="B58" s="176"/>
      <c r="C58" s="177"/>
      <c r="D58" s="176"/>
      <c r="E58" s="176"/>
      <c r="F58" s="176"/>
      <c r="G58" s="176"/>
      <c r="H58" s="176"/>
      <c r="I58" s="176"/>
      <c r="J58" s="176"/>
      <c r="K58" s="176"/>
      <c r="L58" s="176"/>
      <c r="M58" s="178"/>
      <c r="N58" s="36">
        <f>'пр 10 к Пор'!K53</f>
        <v>7747.06</v>
      </c>
      <c r="O58" s="36">
        <f>N58/N$37</f>
        <v>0.87319743103630942</v>
      </c>
      <c r="P58" s="36">
        <f>'пр 10 к Пор'!M53</f>
        <v>5547.06</v>
      </c>
      <c r="Q58" s="36">
        <f>P58/P$37</f>
        <v>0.87052852609674114</v>
      </c>
    </row>
    <row r="59" spans="1:17" x14ac:dyDescent="0.25">
      <c r="A59" s="68">
        <v>1</v>
      </c>
      <c r="B59" s="39" t="s">
        <v>138</v>
      </c>
      <c r="C59" s="70"/>
      <c r="D59" s="217"/>
      <c r="E59" s="110"/>
      <c r="F59" s="101"/>
      <c r="G59" s="101"/>
      <c r="H59" s="101"/>
      <c r="I59" s="101"/>
      <c r="J59" s="101"/>
      <c r="K59" s="101"/>
      <c r="L59" s="101"/>
      <c r="M59" s="39"/>
    </row>
    <row r="60" spans="1:17" x14ac:dyDescent="0.25">
      <c r="A60" s="68" t="s">
        <v>133</v>
      </c>
      <c r="B60" s="39" t="s">
        <v>129</v>
      </c>
      <c r="C60" s="100" t="s">
        <v>132</v>
      </c>
      <c r="D60" s="217">
        <f>Q$32</f>
        <v>0.14508808768279019</v>
      </c>
      <c r="E60" s="110">
        <f>E34</f>
        <v>2</v>
      </c>
      <c r="F60" s="101">
        <v>2</v>
      </c>
      <c r="G60" s="101">
        <v>2</v>
      </c>
      <c r="H60" s="110">
        <v>2</v>
      </c>
      <c r="I60" s="111">
        <v>2</v>
      </c>
      <c r="J60" s="110">
        <v>2</v>
      </c>
      <c r="K60" s="101">
        <v>2</v>
      </c>
      <c r="L60" s="101">
        <v>2</v>
      </c>
      <c r="M60" s="39"/>
    </row>
    <row r="61" spans="1:17" ht="31.5" x14ac:dyDescent="0.25">
      <c r="A61" s="68" t="s">
        <v>134</v>
      </c>
      <c r="B61" s="39" t="s">
        <v>130</v>
      </c>
      <c r="C61" s="100" t="s">
        <v>132</v>
      </c>
      <c r="D61" s="217">
        <f>Q$32</f>
        <v>0.14508808768279019</v>
      </c>
      <c r="E61" s="110">
        <f t="shared" ref="E61:E62" si="3">E35</f>
        <v>10</v>
      </c>
      <c r="F61" s="101">
        <v>10</v>
      </c>
      <c r="G61" s="101">
        <v>10</v>
      </c>
      <c r="H61" s="110">
        <v>10</v>
      </c>
      <c r="I61" s="111">
        <v>10</v>
      </c>
      <c r="J61" s="110">
        <v>10</v>
      </c>
      <c r="K61" s="101">
        <v>10</v>
      </c>
      <c r="L61" s="101">
        <v>10</v>
      </c>
      <c r="M61" s="39"/>
    </row>
    <row r="62" spans="1:17" x14ac:dyDescent="0.25">
      <c r="A62" s="39" t="s">
        <v>141</v>
      </c>
      <c r="B62" s="39" t="s">
        <v>131</v>
      </c>
      <c r="C62" s="100" t="s">
        <v>126</v>
      </c>
      <c r="D62" s="217">
        <f>Q$32</f>
        <v>0.14508808768279019</v>
      </c>
      <c r="E62" s="110">
        <f t="shared" si="3"/>
        <v>1306</v>
      </c>
      <c r="F62" s="101">
        <v>795.47</v>
      </c>
      <c r="G62" s="101">
        <v>766.72</v>
      </c>
      <c r="H62" s="110">
        <f>H36</f>
        <v>362.15</v>
      </c>
      <c r="I62" s="111">
        <v>766.72</v>
      </c>
      <c r="J62" s="110">
        <f>J36</f>
        <v>767.66</v>
      </c>
      <c r="K62" s="101">
        <v>1229.43</v>
      </c>
      <c r="L62" s="101">
        <v>1229.43</v>
      </c>
      <c r="M62" s="39"/>
    </row>
    <row r="63" spans="1:17" x14ac:dyDescent="0.25">
      <c r="A63" s="47"/>
      <c r="B63" s="47"/>
      <c r="C63" s="71"/>
      <c r="D63" s="47"/>
      <c r="E63" s="47"/>
      <c r="F63" s="47"/>
      <c r="G63" s="47"/>
      <c r="H63" s="47"/>
      <c r="I63" s="47"/>
      <c r="J63" s="47"/>
      <c r="K63" s="47"/>
      <c r="L63" s="47"/>
      <c r="M63" s="47"/>
      <c r="P63" s="218">
        <f>SUM(D15:D19,D21:D29,D31,D34:D36,D39:D42,D45:D53,D56,D60:D62)</f>
        <v>1.0000000000000002</v>
      </c>
    </row>
    <row r="64" spans="1:17" ht="63.75" customHeight="1" x14ac:dyDescent="0.3">
      <c r="A64" s="167" t="str">
        <f>'1'!A54:B54</f>
        <v>Руководитель управления экономики, 
планирования и перспективного развития 
администрации Туруханского района</v>
      </c>
      <c r="B64" s="168"/>
      <c r="C64" s="169"/>
      <c r="D64" s="168"/>
      <c r="E64" s="168"/>
      <c r="F64" s="168"/>
      <c r="G64" s="168"/>
      <c r="H64" s="168"/>
      <c r="I64" s="168"/>
      <c r="J64" s="168"/>
      <c r="K64" s="170"/>
      <c r="L64" s="170"/>
      <c r="M64" s="38" t="str">
        <f>'1'!G54</f>
        <v>Е. М. Нагорная</v>
      </c>
    </row>
    <row r="65" spans="1:3" ht="18.75" x14ac:dyDescent="0.25">
      <c r="A65" s="37"/>
      <c r="C65" s="72"/>
    </row>
    <row r="66" spans="1:3" ht="18.75" x14ac:dyDescent="0.25">
      <c r="A66" s="37"/>
    </row>
    <row r="69" spans="1:3" x14ac:dyDescent="0.25">
      <c r="A69" s="36" t="str">
        <f>'1'!A61</f>
        <v>Моховикова Наталья Леонидовна</v>
      </c>
    </row>
    <row r="70" spans="1:3" x14ac:dyDescent="0.25">
      <c r="A70" s="36" t="str">
        <f>'1'!A62</f>
        <v>(39190) 44580</v>
      </c>
    </row>
  </sheetData>
  <mergeCells count="29">
    <mergeCell ref="A54:M54"/>
    <mergeCell ref="A55:M55"/>
    <mergeCell ref="A57:M57"/>
    <mergeCell ref="A4:M4"/>
    <mergeCell ref="A5:M5"/>
    <mergeCell ref="A6:M6"/>
    <mergeCell ref="A8:M8"/>
    <mergeCell ref="A10:A12"/>
    <mergeCell ref="B10:B12"/>
    <mergeCell ref="C10:C12"/>
    <mergeCell ref="D10:D12"/>
    <mergeCell ref="E10:F11"/>
    <mergeCell ref="G10:J10"/>
    <mergeCell ref="A64:J64"/>
    <mergeCell ref="K64:L64"/>
    <mergeCell ref="A7:M7"/>
    <mergeCell ref="K10:L11"/>
    <mergeCell ref="M10:M12"/>
    <mergeCell ref="G11:H11"/>
    <mergeCell ref="I11:J11"/>
    <mergeCell ref="A14:M14"/>
    <mergeCell ref="A37:M37"/>
    <mergeCell ref="A38:M38"/>
    <mergeCell ref="A20:M20"/>
    <mergeCell ref="A30:M30"/>
    <mergeCell ref="A32:M32"/>
    <mergeCell ref="A58:M58"/>
    <mergeCell ref="A43:M43"/>
    <mergeCell ref="A44:M44"/>
  </mergeCells>
  <pageMargins left="0.78740157480314965" right="0.78740157480314965" top="1.1811023622047245" bottom="0.47" header="0.31496062992125984" footer="0.55000000000000004"/>
  <pageSetup paperSize="9" scale="78" fitToHeight="0" orientation="landscape" horizontalDpi="0" verticalDpi="0" r:id="rId1"/>
  <rowBreaks count="3" manualBreakCount="3">
    <brk id="19" max="16383" man="1"/>
    <brk id="36" max="16383" man="1"/>
    <brk id="61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77"/>
  <sheetViews>
    <sheetView topLeftCell="A18" zoomScale="85" zoomScaleNormal="85" workbookViewId="0">
      <pane xSplit="9030" ySplit="1605" topLeftCell="E37" activePane="bottomRight"/>
      <selection activeCell="I44" sqref="I44"/>
      <selection pane="topRight" activeCell="I44" sqref="I44"/>
      <selection pane="bottomLeft" activeCell="A2" sqref="A2:XFD7"/>
      <selection pane="bottomRight" activeCell="N2" sqref="N2"/>
    </sheetView>
  </sheetViews>
  <sheetFormatPr defaultRowHeight="15.75" x14ac:dyDescent="0.25"/>
  <cols>
    <col min="1" max="1" width="6.42578125" style="36" customWidth="1"/>
    <col min="2" max="2" width="23.140625" style="36" customWidth="1"/>
    <col min="3" max="3" width="22.28515625" style="36" customWidth="1"/>
    <col min="4" max="4" width="45.42578125" style="36" customWidth="1"/>
    <col min="5" max="5" width="8.42578125" style="36" customWidth="1"/>
    <col min="6" max="8" width="8" style="36" customWidth="1"/>
    <col min="9" max="10" width="15.7109375" style="36" customWidth="1"/>
    <col min="11" max="11" width="17.28515625" style="36" customWidth="1"/>
    <col min="12" max="12" width="15.28515625" style="36" customWidth="1"/>
    <col min="13" max="13" width="16.85546875" style="36" customWidth="1"/>
    <col min="14" max="14" width="16.28515625" style="36" customWidth="1"/>
    <col min="15" max="16" width="16.85546875" style="36" customWidth="1"/>
    <col min="17" max="17" width="18.28515625" style="36" customWidth="1"/>
    <col min="18" max="16384" width="9.140625" style="36"/>
  </cols>
  <sheetData>
    <row r="1" spans="1:17" ht="18.75" x14ac:dyDescent="0.25">
      <c r="N1" s="42" t="s">
        <v>168</v>
      </c>
    </row>
    <row r="2" spans="1:17" ht="18.75" x14ac:dyDescent="0.25">
      <c r="A2" s="37"/>
    </row>
    <row r="3" spans="1:17" ht="18.75" x14ac:dyDescent="0.25">
      <c r="A3" s="37"/>
    </row>
    <row r="4" spans="1:17" ht="18.75" x14ac:dyDescent="0.25">
      <c r="A4" s="182" t="s">
        <v>45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17" ht="18.75" x14ac:dyDescent="0.25">
      <c r="A5" s="182" t="s">
        <v>62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6" spans="1:17" ht="18.75" x14ac:dyDescent="0.25">
      <c r="A6" s="182" t="s">
        <v>95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</row>
    <row r="7" spans="1:17" ht="22.5" x14ac:dyDescent="0.25">
      <c r="A7" s="183" t="s">
        <v>61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</row>
    <row r="8" spans="1:17" ht="18.75" x14ac:dyDescent="0.25">
      <c r="A8" s="182" t="s">
        <v>60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</row>
    <row r="9" spans="1:17" ht="18.75" x14ac:dyDescent="0.25">
      <c r="A9" s="182" t="s">
        <v>59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</row>
    <row r="10" spans="1:17" ht="18.75" x14ac:dyDescent="0.25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</row>
    <row r="11" spans="1:17" ht="18.75" x14ac:dyDescent="0.25">
      <c r="A11" s="37"/>
    </row>
    <row r="12" spans="1:17" ht="16.5" thickBot="1" x14ac:dyDescent="0.3">
      <c r="A12" s="172" t="s">
        <v>41</v>
      </c>
      <c r="B12" s="172" t="s">
        <v>58</v>
      </c>
      <c r="C12" s="172" t="s">
        <v>57</v>
      </c>
      <c r="D12" s="172" t="s">
        <v>52</v>
      </c>
      <c r="E12" s="172" t="s">
        <v>56</v>
      </c>
      <c r="F12" s="172"/>
      <c r="G12" s="172"/>
      <c r="H12" s="172"/>
      <c r="I12" s="172" t="s">
        <v>55</v>
      </c>
      <c r="J12" s="172"/>
      <c r="K12" s="191"/>
      <c r="L12" s="191"/>
      <c r="M12" s="191"/>
      <c r="N12" s="191"/>
      <c r="O12" s="172"/>
      <c r="P12" s="172"/>
      <c r="Q12" s="172" t="s">
        <v>54</v>
      </c>
    </row>
    <row r="13" spans="1:17" x14ac:dyDescent="0.25">
      <c r="A13" s="172"/>
      <c r="B13" s="172"/>
      <c r="C13" s="172"/>
      <c r="D13" s="172"/>
      <c r="E13" s="172"/>
      <c r="F13" s="172"/>
      <c r="G13" s="172"/>
      <c r="H13" s="172"/>
      <c r="I13" s="172">
        <f>'пр 9 к Пор'!E10</f>
        <v>2016</v>
      </c>
      <c r="J13" s="184"/>
      <c r="K13" s="185">
        <f>'пр 9 к Пор'!G10</f>
        <v>2017</v>
      </c>
      <c r="L13" s="186"/>
      <c r="M13" s="186"/>
      <c r="N13" s="187"/>
      <c r="O13" s="188" t="s">
        <v>53</v>
      </c>
      <c r="P13" s="172"/>
      <c r="Q13" s="172"/>
    </row>
    <row r="14" spans="1:17" x14ac:dyDescent="0.25">
      <c r="A14" s="172"/>
      <c r="B14" s="172"/>
      <c r="C14" s="172"/>
      <c r="D14" s="172"/>
      <c r="E14" s="172" t="s">
        <v>52</v>
      </c>
      <c r="F14" s="172" t="s">
        <v>51</v>
      </c>
      <c r="G14" s="172" t="s">
        <v>50</v>
      </c>
      <c r="H14" s="172" t="s">
        <v>49</v>
      </c>
      <c r="I14" s="172"/>
      <c r="J14" s="184"/>
      <c r="K14" s="189" t="s">
        <v>35</v>
      </c>
      <c r="L14" s="172"/>
      <c r="M14" s="172" t="s">
        <v>34</v>
      </c>
      <c r="N14" s="190"/>
      <c r="O14" s="188"/>
      <c r="P14" s="172"/>
      <c r="Q14" s="172"/>
    </row>
    <row r="15" spans="1:17" x14ac:dyDescent="0.25">
      <c r="A15" s="172"/>
      <c r="B15" s="172"/>
      <c r="C15" s="172"/>
      <c r="D15" s="172"/>
      <c r="E15" s="172"/>
      <c r="F15" s="172"/>
      <c r="G15" s="172"/>
      <c r="H15" s="172"/>
      <c r="I15" s="52" t="s">
        <v>11</v>
      </c>
      <c r="J15" s="55" t="s">
        <v>12</v>
      </c>
      <c r="K15" s="58" t="s">
        <v>11</v>
      </c>
      <c r="L15" s="52" t="s">
        <v>12</v>
      </c>
      <c r="M15" s="52" t="s">
        <v>11</v>
      </c>
      <c r="N15" s="59" t="s">
        <v>12</v>
      </c>
      <c r="O15" s="56">
        <f>'пр 9 к Пор'!K12</f>
        <v>2018</v>
      </c>
      <c r="P15" s="52">
        <f>'пр 9 к Пор'!L12</f>
        <v>2019</v>
      </c>
      <c r="Q15" s="172"/>
    </row>
    <row r="16" spans="1:17" x14ac:dyDescent="0.25">
      <c r="A16" s="40">
        <v>1</v>
      </c>
      <c r="B16" s="40">
        <v>2</v>
      </c>
      <c r="C16" s="40">
        <v>3</v>
      </c>
      <c r="D16" s="40">
        <v>4</v>
      </c>
      <c r="E16" s="40">
        <v>5</v>
      </c>
      <c r="F16" s="40">
        <v>6</v>
      </c>
      <c r="G16" s="40">
        <v>7</v>
      </c>
      <c r="H16" s="40">
        <v>8</v>
      </c>
      <c r="I16" s="52">
        <v>9</v>
      </c>
      <c r="J16" s="55">
        <v>10</v>
      </c>
      <c r="K16" s="58">
        <v>11</v>
      </c>
      <c r="L16" s="52">
        <v>12</v>
      </c>
      <c r="M16" s="52">
        <v>13</v>
      </c>
      <c r="N16" s="59">
        <v>14</v>
      </c>
      <c r="O16" s="56">
        <v>15</v>
      </c>
      <c r="P16" s="52">
        <v>16</v>
      </c>
      <c r="Q16" s="52">
        <v>17</v>
      </c>
    </row>
    <row r="17" spans="1:17" x14ac:dyDescent="0.25">
      <c r="A17" s="192">
        <v>1</v>
      </c>
      <c r="B17" s="193" t="s">
        <v>48</v>
      </c>
      <c r="C17" s="193" t="s">
        <v>96</v>
      </c>
      <c r="D17" s="49" t="s">
        <v>47</v>
      </c>
      <c r="E17" s="49"/>
      <c r="F17" s="93" t="s">
        <v>13</v>
      </c>
      <c r="G17" s="93" t="s">
        <v>13</v>
      </c>
      <c r="H17" s="93" t="s">
        <v>13</v>
      </c>
      <c r="I17" s="75">
        <f t="shared" ref="I17:P17" si="0">SUM(I19:I25)</f>
        <v>10372.060000000001</v>
      </c>
      <c r="J17" s="76">
        <f t="shared" si="0"/>
        <v>9814.6774000000005</v>
      </c>
      <c r="K17" s="77">
        <f t="shared" si="0"/>
        <v>8872.0600000000013</v>
      </c>
      <c r="L17" s="75">
        <f t="shared" si="0"/>
        <v>1614.9226000000001</v>
      </c>
      <c r="M17" s="75">
        <f t="shared" si="0"/>
        <v>6372.06</v>
      </c>
      <c r="N17" s="78">
        <f t="shared" si="0"/>
        <v>6100.6247000000003</v>
      </c>
      <c r="O17" s="79">
        <f t="shared" si="0"/>
        <v>8872.0600000000013</v>
      </c>
      <c r="P17" s="75">
        <f t="shared" si="0"/>
        <v>8872.0600000000013</v>
      </c>
      <c r="Q17" s="39"/>
    </row>
    <row r="18" spans="1:17" x14ac:dyDescent="0.25">
      <c r="A18" s="192"/>
      <c r="B18" s="193"/>
      <c r="C18" s="193"/>
      <c r="D18" s="39" t="s">
        <v>46</v>
      </c>
      <c r="E18" s="39"/>
      <c r="F18" s="39"/>
      <c r="G18" s="39"/>
      <c r="H18" s="39"/>
      <c r="I18" s="50"/>
      <c r="J18" s="80"/>
      <c r="K18" s="60"/>
      <c r="L18" s="50"/>
      <c r="M18" s="50"/>
      <c r="N18" s="61"/>
      <c r="O18" s="57"/>
      <c r="P18" s="50"/>
      <c r="Q18" s="39"/>
    </row>
    <row r="19" spans="1:17" ht="31.5" x14ac:dyDescent="0.25">
      <c r="A19" s="192"/>
      <c r="B19" s="193"/>
      <c r="C19" s="193"/>
      <c r="D19" s="39" t="s">
        <v>72</v>
      </c>
      <c r="E19" s="40" t="s">
        <v>79</v>
      </c>
      <c r="F19" s="68"/>
      <c r="G19" s="39"/>
      <c r="H19" s="39"/>
      <c r="I19" s="50">
        <f t="shared" ref="I19:P25" si="1">SUMIF($D$26:$D$61,$D19,I$26:I$61)</f>
        <v>0</v>
      </c>
      <c r="J19" s="80">
        <f t="shared" si="1"/>
        <v>0</v>
      </c>
      <c r="K19" s="60">
        <f t="shared" si="1"/>
        <v>0</v>
      </c>
      <c r="L19" s="50">
        <f t="shared" si="1"/>
        <v>0</v>
      </c>
      <c r="M19" s="50">
        <f t="shared" si="1"/>
        <v>0</v>
      </c>
      <c r="N19" s="61">
        <f t="shared" si="1"/>
        <v>0</v>
      </c>
      <c r="O19" s="57">
        <f t="shared" si="1"/>
        <v>0</v>
      </c>
      <c r="P19" s="50">
        <f t="shared" si="1"/>
        <v>0</v>
      </c>
      <c r="Q19" s="39"/>
    </row>
    <row r="20" spans="1:17" x14ac:dyDescent="0.25">
      <c r="A20" s="192"/>
      <c r="B20" s="193"/>
      <c r="C20" s="193"/>
      <c r="D20" s="39" t="s">
        <v>73</v>
      </c>
      <c r="E20" s="40" t="s">
        <v>80</v>
      </c>
      <c r="F20" s="68" t="s">
        <v>13</v>
      </c>
      <c r="G20" s="68" t="s">
        <v>13</v>
      </c>
      <c r="H20" s="68" t="s">
        <v>13</v>
      </c>
      <c r="I20" s="50">
        <f t="shared" si="1"/>
        <v>6147.06</v>
      </c>
      <c r="J20" s="80">
        <f t="shared" si="1"/>
        <v>5614.6774000000005</v>
      </c>
      <c r="K20" s="60">
        <f t="shared" si="1"/>
        <v>8847.0600000000013</v>
      </c>
      <c r="L20" s="50">
        <f t="shared" si="1"/>
        <v>1614.9226000000001</v>
      </c>
      <c r="M20" s="50">
        <f t="shared" si="1"/>
        <v>6347.06</v>
      </c>
      <c r="N20" s="61">
        <f t="shared" si="1"/>
        <v>6075.6247000000003</v>
      </c>
      <c r="O20" s="57">
        <f t="shared" si="1"/>
        <v>8847.0600000000013</v>
      </c>
      <c r="P20" s="50">
        <f t="shared" si="1"/>
        <v>8847.0600000000013</v>
      </c>
      <c r="Q20" s="39"/>
    </row>
    <row r="21" spans="1:17" ht="31.5" x14ac:dyDescent="0.25">
      <c r="A21" s="192"/>
      <c r="B21" s="193"/>
      <c r="C21" s="193"/>
      <c r="D21" s="39" t="s">
        <v>74</v>
      </c>
      <c r="E21" s="40" t="s">
        <v>81</v>
      </c>
      <c r="F21" s="68" t="s">
        <v>13</v>
      </c>
      <c r="G21" s="68" t="s">
        <v>13</v>
      </c>
      <c r="H21" s="68" t="s">
        <v>13</v>
      </c>
      <c r="I21" s="50">
        <f t="shared" si="1"/>
        <v>4200</v>
      </c>
      <c r="J21" s="80">
        <f t="shared" si="1"/>
        <v>4200</v>
      </c>
      <c r="K21" s="60">
        <f t="shared" si="1"/>
        <v>0</v>
      </c>
      <c r="L21" s="50">
        <f t="shared" si="1"/>
        <v>0</v>
      </c>
      <c r="M21" s="50">
        <f t="shared" si="1"/>
        <v>0</v>
      </c>
      <c r="N21" s="61">
        <f t="shared" si="1"/>
        <v>0</v>
      </c>
      <c r="O21" s="57">
        <f t="shared" si="1"/>
        <v>0</v>
      </c>
      <c r="P21" s="50">
        <f t="shared" si="1"/>
        <v>0</v>
      </c>
      <c r="Q21" s="39"/>
    </row>
    <row r="22" spans="1:17" ht="31.5" x14ac:dyDescent="0.25">
      <c r="A22" s="192"/>
      <c r="B22" s="193"/>
      <c r="C22" s="193"/>
      <c r="D22" s="39" t="s">
        <v>75</v>
      </c>
      <c r="E22" s="40" t="s">
        <v>82</v>
      </c>
      <c r="F22" s="39"/>
      <c r="G22" s="39"/>
      <c r="H22" s="39"/>
      <c r="I22" s="50">
        <f t="shared" si="1"/>
        <v>0</v>
      </c>
      <c r="J22" s="80">
        <f t="shared" si="1"/>
        <v>0</v>
      </c>
      <c r="K22" s="60">
        <f t="shared" si="1"/>
        <v>0</v>
      </c>
      <c r="L22" s="50">
        <f t="shared" si="1"/>
        <v>0</v>
      </c>
      <c r="M22" s="50">
        <f t="shared" si="1"/>
        <v>0</v>
      </c>
      <c r="N22" s="61">
        <f t="shared" si="1"/>
        <v>0</v>
      </c>
      <c r="O22" s="57">
        <f t="shared" si="1"/>
        <v>0</v>
      </c>
      <c r="P22" s="50">
        <f t="shared" si="1"/>
        <v>0</v>
      </c>
      <c r="Q22" s="39"/>
    </row>
    <row r="23" spans="1:17" ht="47.25" x14ac:dyDescent="0.25">
      <c r="A23" s="192"/>
      <c r="B23" s="193"/>
      <c r="C23" s="193"/>
      <c r="D23" s="39" t="s">
        <v>76</v>
      </c>
      <c r="E23" s="40" t="s">
        <v>83</v>
      </c>
      <c r="F23" s="68" t="s">
        <v>13</v>
      </c>
      <c r="G23" s="68" t="s">
        <v>13</v>
      </c>
      <c r="H23" s="68" t="s">
        <v>13</v>
      </c>
      <c r="I23" s="50">
        <f t="shared" si="1"/>
        <v>25</v>
      </c>
      <c r="J23" s="80">
        <f t="shared" si="1"/>
        <v>0</v>
      </c>
      <c r="K23" s="60">
        <f t="shared" si="1"/>
        <v>25</v>
      </c>
      <c r="L23" s="50">
        <f t="shared" si="1"/>
        <v>0</v>
      </c>
      <c r="M23" s="50">
        <f t="shared" si="1"/>
        <v>25</v>
      </c>
      <c r="N23" s="61">
        <f t="shared" si="1"/>
        <v>25</v>
      </c>
      <c r="O23" s="57">
        <f t="shared" si="1"/>
        <v>25</v>
      </c>
      <c r="P23" s="50">
        <f t="shared" si="1"/>
        <v>25</v>
      </c>
      <c r="Q23" s="39"/>
    </row>
    <row r="24" spans="1:17" ht="31.5" x14ac:dyDescent="0.25">
      <c r="A24" s="192"/>
      <c r="B24" s="193"/>
      <c r="C24" s="193"/>
      <c r="D24" s="39" t="s">
        <v>77</v>
      </c>
      <c r="E24" s="40" t="s">
        <v>84</v>
      </c>
      <c r="F24" s="39"/>
      <c r="G24" s="39"/>
      <c r="H24" s="39"/>
      <c r="I24" s="50">
        <f t="shared" si="1"/>
        <v>0</v>
      </c>
      <c r="J24" s="80">
        <f t="shared" si="1"/>
        <v>0</v>
      </c>
      <c r="K24" s="60">
        <f t="shared" si="1"/>
        <v>0</v>
      </c>
      <c r="L24" s="50">
        <f t="shared" si="1"/>
        <v>0</v>
      </c>
      <c r="M24" s="50">
        <f t="shared" si="1"/>
        <v>0</v>
      </c>
      <c r="N24" s="61">
        <f t="shared" si="1"/>
        <v>0</v>
      </c>
      <c r="O24" s="57">
        <f t="shared" si="1"/>
        <v>0</v>
      </c>
      <c r="P24" s="50">
        <f t="shared" si="1"/>
        <v>0</v>
      </c>
      <c r="Q24" s="39"/>
    </row>
    <row r="25" spans="1:17" ht="31.5" x14ac:dyDescent="0.25">
      <c r="A25" s="192"/>
      <c r="B25" s="193"/>
      <c r="C25" s="193"/>
      <c r="D25" s="39" t="s">
        <v>78</v>
      </c>
      <c r="E25" s="40" t="s">
        <v>85</v>
      </c>
      <c r="F25" s="39"/>
      <c r="G25" s="39"/>
      <c r="H25" s="39"/>
      <c r="I25" s="50">
        <f t="shared" si="1"/>
        <v>0</v>
      </c>
      <c r="J25" s="80">
        <f t="shared" si="1"/>
        <v>0</v>
      </c>
      <c r="K25" s="60">
        <f t="shared" si="1"/>
        <v>0</v>
      </c>
      <c r="L25" s="50">
        <f t="shared" si="1"/>
        <v>0</v>
      </c>
      <c r="M25" s="50">
        <f t="shared" si="1"/>
        <v>0</v>
      </c>
      <c r="N25" s="61">
        <f t="shared" si="1"/>
        <v>0</v>
      </c>
      <c r="O25" s="57">
        <f t="shared" si="1"/>
        <v>0</v>
      </c>
      <c r="P25" s="50">
        <f t="shared" si="1"/>
        <v>0</v>
      </c>
      <c r="Q25" s="39"/>
    </row>
    <row r="26" spans="1:17" x14ac:dyDescent="0.25">
      <c r="A26" s="192">
        <v>2</v>
      </c>
      <c r="B26" s="193" t="s">
        <v>8</v>
      </c>
      <c r="C26" s="193" t="s">
        <v>97</v>
      </c>
      <c r="D26" s="48" t="s">
        <v>47</v>
      </c>
      <c r="E26" s="48"/>
      <c r="F26" s="95" t="s">
        <v>13</v>
      </c>
      <c r="G26" s="95" t="s">
        <v>13</v>
      </c>
      <c r="H26" s="95" t="s">
        <v>13</v>
      </c>
      <c r="I26" s="81">
        <f t="shared" ref="I26:P26" si="2">SUM(I28:I34)</f>
        <v>25</v>
      </c>
      <c r="J26" s="82">
        <f t="shared" si="2"/>
        <v>0</v>
      </c>
      <c r="K26" s="83">
        <f t="shared" si="2"/>
        <v>125</v>
      </c>
      <c r="L26" s="81">
        <f t="shared" si="2"/>
        <v>0</v>
      </c>
      <c r="M26" s="81">
        <f t="shared" si="2"/>
        <v>25</v>
      </c>
      <c r="N26" s="84">
        <f t="shared" si="2"/>
        <v>25</v>
      </c>
      <c r="O26" s="85">
        <f t="shared" si="2"/>
        <v>125</v>
      </c>
      <c r="P26" s="81">
        <f t="shared" si="2"/>
        <v>125</v>
      </c>
      <c r="Q26" s="46"/>
    </row>
    <row r="27" spans="1:17" x14ac:dyDescent="0.25">
      <c r="A27" s="192"/>
      <c r="B27" s="193"/>
      <c r="C27" s="193"/>
      <c r="D27" s="39" t="s">
        <v>46</v>
      </c>
      <c r="E27" s="39"/>
      <c r="F27" s="39"/>
      <c r="G27" s="39"/>
      <c r="H27" s="39"/>
      <c r="I27" s="50"/>
      <c r="J27" s="80"/>
      <c r="K27" s="60"/>
      <c r="L27" s="50"/>
      <c r="M27" s="50"/>
      <c r="N27" s="61"/>
      <c r="O27" s="57"/>
      <c r="P27" s="50"/>
      <c r="Q27" s="39"/>
    </row>
    <row r="28" spans="1:17" ht="31.5" x14ac:dyDescent="0.25">
      <c r="A28" s="192"/>
      <c r="B28" s="193"/>
      <c r="C28" s="193"/>
      <c r="D28" s="39" t="s">
        <v>72</v>
      </c>
      <c r="E28" s="40" t="s">
        <v>79</v>
      </c>
      <c r="F28" s="65"/>
      <c r="G28" s="65"/>
      <c r="H28" s="65"/>
      <c r="I28" s="50"/>
      <c r="J28" s="80"/>
      <c r="K28" s="60"/>
      <c r="L28" s="50"/>
      <c r="M28" s="50"/>
      <c r="N28" s="61"/>
      <c r="O28" s="57"/>
      <c r="P28" s="50"/>
      <c r="Q28" s="39"/>
    </row>
    <row r="29" spans="1:17" x14ac:dyDescent="0.25">
      <c r="A29" s="192"/>
      <c r="B29" s="193"/>
      <c r="C29" s="193"/>
      <c r="D29" s="39" t="s">
        <v>73</v>
      </c>
      <c r="E29" s="40" t="s">
        <v>80</v>
      </c>
      <c r="F29" s="65" t="s">
        <v>107</v>
      </c>
      <c r="G29" s="68" t="s">
        <v>13</v>
      </c>
      <c r="H29" s="65" t="s">
        <v>106</v>
      </c>
      <c r="I29" s="50"/>
      <c r="J29" s="80"/>
      <c r="K29" s="60">
        <v>100</v>
      </c>
      <c r="L29" s="50">
        <v>0</v>
      </c>
      <c r="M29" s="50"/>
      <c r="N29" s="61"/>
      <c r="O29" s="57">
        <v>100</v>
      </c>
      <c r="P29" s="57">
        <v>100</v>
      </c>
      <c r="Q29" s="39"/>
    </row>
    <row r="30" spans="1:17" ht="31.5" x14ac:dyDescent="0.25">
      <c r="A30" s="192"/>
      <c r="B30" s="193"/>
      <c r="C30" s="193"/>
      <c r="D30" s="39" t="s">
        <v>74</v>
      </c>
      <c r="E30" s="40" t="s">
        <v>81</v>
      </c>
      <c r="F30" s="65"/>
      <c r="G30" s="65"/>
      <c r="H30" s="65"/>
      <c r="I30" s="50"/>
      <c r="J30" s="80"/>
      <c r="K30" s="60"/>
      <c r="L30" s="50"/>
      <c r="M30" s="50"/>
      <c r="N30" s="61"/>
      <c r="O30" s="57"/>
      <c r="P30" s="57"/>
      <c r="Q30" s="39"/>
    </row>
    <row r="31" spans="1:17" ht="31.5" x14ac:dyDescent="0.25">
      <c r="A31" s="192"/>
      <c r="B31" s="193"/>
      <c r="C31" s="193"/>
      <c r="D31" s="39" t="s">
        <v>75</v>
      </c>
      <c r="E31" s="40" t="s">
        <v>82</v>
      </c>
      <c r="F31" s="65"/>
      <c r="G31" s="65"/>
      <c r="H31" s="65"/>
      <c r="I31" s="50"/>
      <c r="J31" s="80"/>
      <c r="K31" s="60"/>
      <c r="L31" s="50"/>
      <c r="M31" s="50"/>
      <c r="N31" s="61"/>
      <c r="O31" s="57"/>
      <c r="P31" s="57"/>
      <c r="Q31" s="39"/>
    </row>
    <row r="32" spans="1:17" ht="47.25" x14ac:dyDescent="0.25">
      <c r="A32" s="192"/>
      <c r="B32" s="193"/>
      <c r="C32" s="193"/>
      <c r="D32" s="39" t="s">
        <v>76</v>
      </c>
      <c r="E32" s="40" t="s">
        <v>83</v>
      </c>
      <c r="F32" s="65" t="s">
        <v>107</v>
      </c>
      <c r="G32" s="68" t="s">
        <v>13</v>
      </c>
      <c r="H32" s="65" t="s">
        <v>106</v>
      </c>
      <c r="I32" s="50">
        <v>25</v>
      </c>
      <c r="J32" s="80">
        <v>0</v>
      </c>
      <c r="K32" s="60">
        <v>25</v>
      </c>
      <c r="L32" s="50">
        <v>0</v>
      </c>
      <c r="M32" s="50">
        <v>25</v>
      </c>
      <c r="N32" s="61">
        <v>25</v>
      </c>
      <c r="O32" s="57">
        <v>25</v>
      </c>
      <c r="P32" s="57">
        <v>25</v>
      </c>
      <c r="Q32" s="39"/>
    </row>
    <row r="33" spans="1:17" ht="31.5" x14ac:dyDescent="0.25">
      <c r="A33" s="192"/>
      <c r="B33" s="193"/>
      <c r="C33" s="193"/>
      <c r="D33" s="39" t="s">
        <v>77</v>
      </c>
      <c r="E33" s="40" t="s">
        <v>84</v>
      </c>
      <c r="F33" s="65"/>
      <c r="G33" s="65"/>
      <c r="H33" s="65"/>
      <c r="I33" s="50"/>
      <c r="J33" s="80"/>
      <c r="K33" s="60"/>
      <c r="L33" s="50"/>
      <c r="M33" s="50"/>
      <c r="N33" s="61"/>
      <c r="O33" s="57"/>
      <c r="P33" s="50"/>
      <c r="Q33" s="39"/>
    </row>
    <row r="34" spans="1:17" ht="31.5" x14ac:dyDescent="0.25">
      <c r="A34" s="192"/>
      <c r="B34" s="193"/>
      <c r="C34" s="193"/>
      <c r="D34" s="39" t="s">
        <v>78</v>
      </c>
      <c r="E34" s="40" t="s">
        <v>85</v>
      </c>
      <c r="F34" s="65"/>
      <c r="G34" s="65"/>
      <c r="H34" s="65"/>
      <c r="I34" s="50"/>
      <c r="J34" s="80"/>
      <c r="K34" s="60"/>
      <c r="L34" s="50"/>
      <c r="M34" s="50"/>
      <c r="N34" s="61"/>
      <c r="O34" s="57"/>
      <c r="P34" s="50"/>
      <c r="Q34" s="39"/>
    </row>
    <row r="35" spans="1:17" x14ac:dyDescent="0.25">
      <c r="A35" s="192">
        <v>3</v>
      </c>
      <c r="B35" s="193" t="s">
        <v>86</v>
      </c>
      <c r="C35" s="194" t="s">
        <v>98</v>
      </c>
      <c r="D35" s="48" t="s">
        <v>47</v>
      </c>
      <c r="E35" s="48"/>
      <c r="F35" s="95" t="s">
        <v>13</v>
      </c>
      <c r="G35" s="95" t="s">
        <v>13</v>
      </c>
      <c r="H35" s="95" t="s">
        <v>13</v>
      </c>
      <c r="I35" s="81">
        <f t="shared" ref="I35:P35" si="3">SUM(I37:I43)</f>
        <v>4700</v>
      </c>
      <c r="J35" s="82">
        <f t="shared" si="3"/>
        <v>4200</v>
      </c>
      <c r="K35" s="83">
        <f t="shared" si="3"/>
        <v>900</v>
      </c>
      <c r="L35" s="81">
        <f t="shared" si="3"/>
        <v>0</v>
      </c>
      <c r="M35" s="81">
        <f t="shared" si="3"/>
        <v>800</v>
      </c>
      <c r="N35" s="84">
        <f t="shared" si="3"/>
        <v>800</v>
      </c>
      <c r="O35" s="85">
        <f t="shared" si="3"/>
        <v>600</v>
      </c>
      <c r="P35" s="81">
        <f t="shared" si="3"/>
        <v>600</v>
      </c>
      <c r="Q35" s="46"/>
    </row>
    <row r="36" spans="1:17" x14ac:dyDescent="0.25">
      <c r="A36" s="192"/>
      <c r="B36" s="193"/>
      <c r="C36" s="194"/>
      <c r="D36" s="39" t="s">
        <v>46</v>
      </c>
      <c r="E36" s="39"/>
      <c r="F36" s="39"/>
      <c r="G36" s="39"/>
      <c r="H36" s="39"/>
      <c r="I36" s="50"/>
      <c r="J36" s="80"/>
      <c r="K36" s="60"/>
      <c r="L36" s="50"/>
      <c r="M36" s="50"/>
      <c r="N36" s="61"/>
      <c r="O36" s="57"/>
      <c r="P36" s="50"/>
      <c r="Q36" s="39"/>
    </row>
    <row r="37" spans="1:17" ht="31.5" customHeight="1" x14ac:dyDescent="0.25">
      <c r="A37" s="192"/>
      <c r="B37" s="193"/>
      <c r="C37" s="194"/>
      <c r="D37" s="39" t="s">
        <v>72</v>
      </c>
      <c r="E37" s="40" t="s">
        <v>79</v>
      </c>
      <c r="F37" s="65"/>
      <c r="G37" s="65"/>
      <c r="H37" s="65"/>
      <c r="I37" s="50"/>
      <c r="J37" s="80"/>
      <c r="K37" s="60"/>
      <c r="L37" s="50"/>
      <c r="M37" s="50"/>
      <c r="N37" s="61"/>
      <c r="O37" s="57"/>
      <c r="P37" s="50"/>
      <c r="Q37" s="39"/>
    </row>
    <row r="38" spans="1:17" ht="35.25" customHeight="1" x14ac:dyDescent="0.25">
      <c r="A38" s="192"/>
      <c r="B38" s="193"/>
      <c r="C38" s="194"/>
      <c r="D38" s="39" t="s">
        <v>73</v>
      </c>
      <c r="E38" s="40" t="s">
        <v>80</v>
      </c>
      <c r="F38" s="65" t="s">
        <v>108</v>
      </c>
      <c r="G38" s="68" t="s">
        <v>13</v>
      </c>
      <c r="H38" s="65" t="s">
        <v>106</v>
      </c>
      <c r="I38" s="50">
        <v>500</v>
      </c>
      <c r="J38" s="80">
        <v>0</v>
      </c>
      <c r="K38" s="60">
        <v>900</v>
      </c>
      <c r="L38" s="50">
        <v>0</v>
      </c>
      <c r="M38" s="50">
        <v>800</v>
      </c>
      <c r="N38" s="61">
        <v>800</v>
      </c>
      <c r="O38" s="57">
        <v>600</v>
      </c>
      <c r="P38" s="50">
        <v>600</v>
      </c>
      <c r="Q38" s="39"/>
    </row>
    <row r="39" spans="1:17" ht="31.5" customHeight="1" x14ac:dyDescent="0.25">
      <c r="A39" s="192"/>
      <c r="B39" s="193"/>
      <c r="C39" s="194"/>
      <c r="D39" s="39" t="s">
        <v>74</v>
      </c>
      <c r="E39" s="40" t="s">
        <v>81</v>
      </c>
      <c r="F39" s="65" t="s">
        <v>107</v>
      </c>
      <c r="G39" s="68" t="s">
        <v>13</v>
      </c>
      <c r="H39" s="65" t="s">
        <v>109</v>
      </c>
      <c r="I39" s="50">
        <v>4200</v>
      </c>
      <c r="J39" s="80">
        <v>4200</v>
      </c>
      <c r="K39" s="60"/>
      <c r="L39" s="50"/>
      <c r="M39" s="50"/>
      <c r="N39" s="61"/>
      <c r="O39" s="57"/>
      <c r="P39" s="50"/>
      <c r="Q39" s="39"/>
    </row>
    <row r="40" spans="1:17" ht="31.5" customHeight="1" x14ac:dyDescent="0.25">
      <c r="A40" s="192"/>
      <c r="B40" s="193"/>
      <c r="C40" s="194"/>
      <c r="D40" s="39" t="s">
        <v>75</v>
      </c>
      <c r="E40" s="40" t="s">
        <v>82</v>
      </c>
      <c r="F40" s="65"/>
      <c r="G40" s="65"/>
      <c r="H40" s="65"/>
      <c r="I40" s="50"/>
      <c r="J40" s="80"/>
      <c r="K40" s="60"/>
      <c r="L40" s="50"/>
      <c r="M40" s="50"/>
      <c r="N40" s="61"/>
      <c r="O40" s="57"/>
      <c r="P40" s="50"/>
      <c r="Q40" s="39"/>
    </row>
    <row r="41" spans="1:17" ht="47.25" customHeight="1" x14ac:dyDescent="0.25">
      <c r="A41" s="192"/>
      <c r="B41" s="193"/>
      <c r="C41" s="194"/>
      <c r="D41" s="39" t="s">
        <v>76</v>
      </c>
      <c r="E41" s="40" t="s">
        <v>83</v>
      </c>
      <c r="F41" s="65"/>
      <c r="G41" s="65"/>
      <c r="H41" s="65"/>
      <c r="I41" s="50"/>
      <c r="J41" s="80"/>
      <c r="K41" s="60"/>
      <c r="L41" s="50"/>
      <c r="M41" s="50"/>
      <c r="N41" s="61"/>
      <c r="O41" s="57"/>
      <c r="P41" s="50"/>
      <c r="Q41" s="39"/>
    </row>
    <row r="42" spans="1:17" ht="31.5" customHeight="1" x14ac:dyDescent="0.25">
      <c r="A42" s="192"/>
      <c r="B42" s="193"/>
      <c r="C42" s="194"/>
      <c r="D42" s="39" t="s">
        <v>77</v>
      </c>
      <c r="E42" s="40" t="s">
        <v>84</v>
      </c>
      <c r="F42" s="65"/>
      <c r="G42" s="65"/>
      <c r="H42" s="65"/>
      <c r="I42" s="50"/>
      <c r="J42" s="80"/>
      <c r="K42" s="60"/>
      <c r="L42" s="50"/>
      <c r="M42" s="50"/>
      <c r="N42" s="61"/>
      <c r="O42" s="57"/>
      <c r="P42" s="50"/>
      <c r="Q42" s="39"/>
    </row>
    <row r="43" spans="1:17" ht="31.5" customHeight="1" x14ac:dyDescent="0.25">
      <c r="A43" s="192"/>
      <c r="B43" s="193"/>
      <c r="C43" s="194"/>
      <c r="D43" s="39" t="s">
        <v>78</v>
      </c>
      <c r="E43" s="40" t="s">
        <v>85</v>
      </c>
      <c r="F43" s="65"/>
      <c r="G43" s="65"/>
      <c r="H43" s="65"/>
      <c r="I43" s="50"/>
      <c r="J43" s="80"/>
      <c r="K43" s="60"/>
      <c r="L43" s="50"/>
      <c r="M43" s="50"/>
      <c r="N43" s="61"/>
      <c r="O43" s="57"/>
      <c r="P43" s="50"/>
      <c r="Q43" s="39"/>
    </row>
    <row r="44" spans="1:17" ht="15.75" customHeight="1" x14ac:dyDescent="0.25">
      <c r="A44" s="192">
        <v>4</v>
      </c>
      <c r="B44" s="193" t="s">
        <v>92</v>
      </c>
      <c r="C44" s="194" t="s">
        <v>110</v>
      </c>
      <c r="D44" s="48" t="s">
        <v>47</v>
      </c>
      <c r="E44" s="48"/>
      <c r="F44" s="95" t="s">
        <v>13</v>
      </c>
      <c r="G44" s="95" t="s">
        <v>13</v>
      </c>
      <c r="H44" s="95" t="s">
        <v>13</v>
      </c>
      <c r="I44" s="81">
        <f t="shared" ref="I44:P44" si="4">SUM(I46:I52)</f>
        <v>0</v>
      </c>
      <c r="J44" s="82">
        <f t="shared" si="4"/>
        <v>0</v>
      </c>
      <c r="K44" s="83">
        <f t="shared" si="4"/>
        <v>100</v>
      </c>
      <c r="L44" s="81">
        <f t="shared" si="4"/>
        <v>0</v>
      </c>
      <c r="M44" s="81">
        <f t="shared" si="4"/>
        <v>0</v>
      </c>
      <c r="N44" s="84">
        <f t="shared" si="4"/>
        <v>0</v>
      </c>
      <c r="O44" s="85">
        <f t="shared" si="4"/>
        <v>100</v>
      </c>
      <c r="P44" s="81">
        <f t="shared" si="4"/>
        <v>100</v>
      </c>
      <c r="Q44" s="46"/>
    </row>
    <row r="45" spans="1:17" x14ac:dyDescent="0.25">
      <c r="A45" s="192"/>
      <c r="B45" s="193"/>
      <c r="C45" s="194"/>
      <c r="D45" s="39" t="s">
        <v>46</v>
      </c>
      <c r="E45" s="39"/>
      <c r="F45" s="39"/>
      <c r="G45" s="39"/>
      <c r="H45" s="39"/>
      <c r="I45" s="50"/>
      <c r="J45" s="80"/>
      <c r="K45" s="60"/>
      <c r="L45" s="50"/>
      <c r="M45" s="50"/>
      <c r="N45" s="61"/>
      <c r="O45" s="57"/>
      <c r="P45" s="50"/>
      <c r="Q45" s="39"/>
    </row>
    <row r="46" spans="1:17" ht="31.5" customHeight="1" x14ac:dyDescent="0.25">
      <c r="A46" s="192"/>
      <c r="B46" s="193"/>
      <c r="C46" s="194"/>
      <c r="D46" s="39" t="s">
        <v>72</v>
      </c>
      <c r="E46" s="40" t="s">
        <v>79</v>
      </c>
      <c r="F46" s="65"/>
      <c r="G46" s="65"/>
      <c r="H46" s="65"/>
      <c r="I46" s="50"/>
      <c r="J46" s="80"/>
      <c r="K46" s="60"/>
      <c r="L46" s="50"/>
      <c r="M46" s="50"/>
      <c r="N46" s="61"/>
      <c r="O46" s="57"/>
      <c r="P46" s="50"/>
      <c r="Q46" s="39"/>
    </row>
    <row r="47" spans="1:17" ht="15.75" customHeight="1" x14ac:dyDescent="0.25">
      <c r="A47" s="192"/>
      <c r="B47" s="193"/>
      <c r="C47" s="194"/>
      <c r="D47" s="39" t="s">
        <v>73</v>
      </c>
      <c r="E47" s="40" t="s">
        <v>80</v>
      </c>
      <c r="F47" s="65" t="s">
        <v>107</v>
      </c>
      <c r="G47" s="68" t="s">
        <v>13</v>
      </c>
      <c r="H47" s="65" t="s">
        <v>106</v>
      </c>
      <c r="I47" s="50"/>
      <c r="J47" s="80"/>
      <c r="K47" s="60">
        <v>100</v>
      </c>
      <c r="L47" s="50">
        <v>0</v>
      </c>
      <c r="M47" s="50"/>
      <c r="N47" s="61"/>
      <c r="O47" s="57">
        <v>100</v>
      </c>
      <c r="P47" s="50">
        <v>100</v>
      </c>
      <c r="Q47" s="39"/>
    </row>
    <row r="48" spans="1:17" ht="31.5" customHeight="1" x14ac:dyDescent="0.25">
      <c r="A48" s="192"/>
      <c r="B48" s="193"/>
      <c r="C48" s="194"/>
      <c r="D48" s="39" t="s">
        <v>74</v>
      </c>
      <c r="E48" s="40" t="s">
        <v>81</v>
      </c>
      <c r="F48" s="65"/>
      <c r="G48" s="65"/>
      <c r="H48" s="65"/>
      <c r="I48" s="50"/>
      <c r="J48" s="80"/>
      <c r="K48" s="60"/>
      <c r="L48" s="50"/>
      <c r="M48" s="50"/>
      <c r="N48" s="61"/>
      <c r="O48" s="57"/>
      <c r="P48" s="50"/>
      <c r="Q48" s="39"/>
    </row>
    <row r="49" spans="1:17" ht="31.5" customHeight="1" x14ac:dyDescent="0.25">
      <c r="A49" s="192"/>
      <c r="B49" s="193"/>
      <c r="C49" s="194"/>
      <c r="D49" s="39" t="s">
        <v>75</v>
      </c>
      <c r="E49" s="40" t="s">
        <v>82</v>
      </c>
      <c r="F49" s="65"/>
      <c r="G49" s="65"/>
      <c r="H49" s="65"/>
      <c r="I49" s="50"/>
      <c r="J49" s="80"/>
      <c r="K49" s="60"/>
      <c r="L49" s="50"/>
      <c r="M49" s="50"/>
      <c r="N49" s="61"/>
      <c r="O49" s="57">
        <v>0</v>
      </c>
      <c r="P49" s="50">
        <v>0</v>
      </c>
      <c r="Q49" s="39"/>
    </row>
    <row r="50" spans="1:17" ht="47.25" customHeight="1" x14ac:dyDescent="0.25">
      <c r="A50" s="192"/>
      <c r="B50" s="193"/>
      <c r="C50" s="194"/>
      <c r="D50" s="39" t="s">
        <v>76</v>
      </c>
      <c r="E50" s="40" t="s">
        <v>83</v>
      </c>
      <c r="F50" s="65"/>
      <c r="G50" s="65"/>
      <c r="H50" s="65"/>
      <c r="I50" s="50"/>
      <c r="J50" s="80"/>
      <c r="K50" s="60"/>
      <c r="L50" s="50"/>
      <c r="M50" s="50"/>
      <c r="N50" s="61"/>
      <c r="O50" s="57"/>
      <c r="P50" s="50"/>
      <c r="Q50" s="39"/>
    </row>
    <row r="51" spans="1:17" ht="31.5" customHeight="1" x14ac:dyDescent="0.25">
      <c r="A51" s="192"/>
      <c r="B51" s="193"/>
      <c r="C51" s="194"/>
      <c r="D51" s="39" t="s">
        <v>77</v>
      </c>
      <c r="E51" s="40" t="s">
        <v>84</v>
      </c>
      <c r="F51" s="65"/>
      <c r="G51" s="65"/>
      <c r="H51" s="65"/>
      <c r="I51" s="50"/>
      <c r="J51" s="80"/>
      <c r="K51" s="60"/>
      <c r="L51" s="50"/>
      <c r="M51" s="50"/>
      <c r="N51" s="61"/>
      <c r="O51" s="57"/>
      <c r="P51" s="50"/>
      <c r="Q51" s="39"/>
    </row>
    <row r="52" spans="1:17" ht="31.5" customHeight="1" x14ac:dyDescent="0.25">
      <c r="A52" s="192"/>
      <c r="B52" s="193"/>
      <c r="C52" s="194"/>
      <c r="D52" s="39" t="s">
        <v>78</v>
      </c>
      <c r="E52" s="40" t="s">
        <v>85</v>
      </c>
      <c r="F52" s="65"/>
      <c r="G52" s="65"/>
      <c r="H52" s="65"/>
      <c r="I52" s="50"/>
      <c r="J52" s="80"/>
      <c r="K52" s="60"/>
      <c r="L52" s="50"/>
      <c r="M52" s="50"/>
      <c r="N52" s="61"/>
      <c r="O52" s="57">
        <v>0</v>
      </c>
      <c r="P52" s="50">
        <v>0</v>
      </c>
      <c r="Q52" s="39"/>
    </row>
    <row r="53" spans="1:17" x14ac:dyDescent="0.25">
      <c r="A53" s="192">
        <v>5</v>
      </c>
      <c r="B53" s="193" t="s">
        <v>93</v>
      </c>
      <c r="C53" s="193" t="s">
        <v>99</v>
      </c>
      <c r="D53" s="48" t="s">
        <v>47</v>
      </c>
      <c r="E53" s="48"/>
      <c r="F53" s="94" t="s">
        <v>13</v>
      </c>
      <c r="G53" s="94" t="s">
        <v>13</v>
      </c>
      <c r="H53" s="94" t="s">
        <v>13</v>
      </c>
      <c r="I53" s="81">
        <f t="shared" ref="I53:P53" si="5">SUM(I55:I61)</f>
        <v>5647.06</v>
      </c>
      <c r="J53" s="82">
        <f t="shared" si="5"/>
        <v>5614.6774000000005</v>
      </c>
      <c r="K53" s="83">
        <f t="shared" si="5"/>
        <v>7747.06</v>
      </c>
      <c r="L53" s="81">
        <f t="shared" si="5"/>
        <v>1614.9226000000001</v>
      </c>
      <c r="M53" s="81">
        <f t="shared" si="5"/>
        <v>5547.06</v>
      </c>
      <c r="N53" s="84">
        <f t="shared" si="5"/>
        <v>5275.6247000000003</v>
      </c>
      <c r="O53" s="85">
        <f t="shared" si="5"/>
        <v>8047.06</v>
      </c>
      <c r="P53" s="81">
        <f t="shared" si="5"/>
        <v>8047.06</v>
      </c>
      <c r="Q53" s="46"/>
    </row>
    <row r="54" spans="1:17" x14ac:dyDescent="0.25">
      <c r="A54" s="192"/>
      <c r="B54" s="193"/>
      <c r="C54" s="193"/>
      <c r="D54" s="39" t="s">
        <v>46</v>
      </c>
      <c r="E54" s="39"/>
      <c r="F54" s="39"/>
      <c r="G54" s="39"/>
      <c r="H54" s="39"/>
      <c r="I54" s="50"/>
      <c r="J54" s="80"/>
      <c r="K54" s="60"/>
      <c r="L54" s="50"/>
      <c r="M54" s="50"/>
      <c r="N54" s="61"/>
      <c r="O54" s="57"/>
      <c r="P54" s="50"/>
      <c r="Q54" s="39"/>
    </row>
    <row r="55" spans="1:17" ht="31.5" customHeight="1" x14ac:dyDescent="0.25">
      <c r="A55" s="192"/>
      <c r="B55" s="193"/>
      <c r="C55" s="193"/>
      <c r="D55" s="39" t="s">
        <v>72</v>
      </c>
      <c r="E55" s="40" t="s">
        <v>79</v>
      </c>
      <c r="F55" s="39"/>
      <c r="G55" s="39"/>
      <c r="H55" s="39"/>
      <c r="I55" s="50"/>
      <c r="J55" s="80"/>
      <c r="K55" s="60"/>
      <c r="L55" s="50"/>
      <c r="M55" s="50"/>
      <c r="N55" s="61"/>
      <c r="O55" s="57"/>
      <c r="P55" s="50"/>
      <c r="Q55" s="39"/>
    </row>
    <row r="56" spans="1:17" ht="15.75" customHeight="1" x14ac:dyDescent="0.25">
      <c r="A56" s="192"/>
      <c r="B56" s="193"/>
      <c r="C56" s="193"/>
      <c r="D56" s="39" t="s">
        <v>73</v>
      </c>
      <c r="E56" s="40" t="s">
        <v>80</v>
      </c>
      <c r="F56" s="65" t="s">
        <v>107</v>
      </c>
      <c r="G56" s="68" t="s">
        <v>13</v>
      </c>
      <c r="H56" s="65" t="s">
        <v>106</v>
      </c>
      <c r="I56" s="50">
        <v>5647.06</v>
      </c>
      <c r="J56" s="80">
        <v>5614.6774000000005</v>
      </c>
      <c r="K56" s="60">
        <v>7747.06</v>
      </c>
      <c r="L56" s="50">
        <v>1614.9226000000001</v>
      </c>
      <c r="M56" s="50">
        <v>5547.06</v>
      </c>
      <c r="N56" s="61">
        <v>5275.6247000000003</v>
      </c>
      <c r="O56" s="57">
        <v>8047.06</v>
      </c>
      <c r="P56" s="50">
        <v>8047.06</v>
      </c>
      <c r="Q56" s="39"/>
    </row>
    <row r="57" spans="1:17" ht="31.5" customHeight="1" x14ac:dyDescent="0.25">
      <c r="A57" s="192"/>
      <c r="B57" s="193"/>
      <c r="C57" s="193"/>
      <c r="D57" s="39" t="s">
        <v>74</v>
      </c>
      <c r="E57" s="40" t="s">
        <v>81</v>
      </c>
      <c r="F57" s="65"/>
      <c r="G57" s="65"/>
      <c r="H57" s="65"/>
      <c r="I57" s="50"/>
      <c r="J57" s="80"/>
      <c r="K57" s="60"/>
      <c r="L57" s="50"/>
      <c r="M57" s="50"/>
      <c r="N57" s="61"/>
      <c r="O57" s="57"/>
      <c r="P57" s="50"/>
      <c r="Q57" s="39"/>
    </row>
    <row r="58" spans="1:17" ht="31.5" customHeight="1" x14ac:dyDescent="0.25">
      <c r="A58" s="192"/>
      <c r="B58" s="193"/>
      <c r="C58" s="193"/>
      <c r="D58" s="39" t="s">
        <v>75</v>
      </c>
      <c r="E58" s="40" t="s">
        <v>82</v>
      </c>
      <c r="F58" s="39"/>
      <c r="G58" s="39"/>
      <c r="H58" s="39"/>
      <c r="I58" s="50"/>
      <c r="J58" s="80"/>
      <c r="K58" s="60"/>
      <c r="L58" s="50"/>
      <c r="M58" s="50"/>
      <c r="N58" s="61"/>
      <c r="O58" s="57"/>
      <c r="P58" s="50"/>
      <c r="Q58" s="39"/>
    </row>
    <row r="59" spans="1:17" ht="47.25" customHeight="1" x14ac:dyDescent="0.25">
      <c r="A59" s="192"/>
      <c r="B59" s="193"/>
      <c r="C59" s="193"/>
      <c r="D59" s="39" t="s">
        <v>76</v>
      </c>
      <c r="E59" s="40" t="s">
        <v>83</v>
      </c>
      <c r="F59" s="39"/>
      <c r="G59" s="39"/>
      <c r="H59" s="39"/>
      <c r="I59" s="50"/>
      <c r="J59" s="80"/>
      <c r="K59" s="60"/>
      <c r="L59" s="50"/>
      <c r="M59" s="50"/>
      <c r="N59" s="61"/>
      <c r="O59" s="57"/>
      <c r="P59" s="50"/>
      <c r="Q59" s="39"/>
    </row>
    <row r="60" spans="1:17" ht="31.5" customHeight="1" x14ac:dyDescent="0.25">
      <c r="A60" s="192"/>
      <c r="B60" s="193"/>
      <c r="C60" s="193"/>
      <c r="D60" s="39" t="s">
        <v>77</v>
      </c>
      <c r="E60" s="40" t="s">
        <v>84</v>
      </c>
      <c r="F60" s="39"/>
      <c r="G60" s="39"/>
      <c r="H60" s="39"/>
      <c r="I60" s="50"/>
      <c r="J60" s="80"/>
      <c r="K60" s="60"/>
      <c r="L60" s="50"/>
      <c r="M60" s="50"/>
      <c r="N60" s="61"/>
      <c r="O60" s="57"/>
      <c r="P60" s="50"/>
      <c r="Q60" s="39"/>
    </row>
    <row r="61" spans="1:17" ht="31.5" customHeight="1" thickBot="1" x14ac:dyDescent="0.3">
      <c r="A61" s="192"/>
      <c r="B61" s="193"/>
      <c r="C61" s="193"/>
      <c r="D61" s="39" t="s">
        <v>78</v>
      </c>
      <c r="E61" s="40" t="s">
        <v>85</v>
      </c>
      <c r="F61" s="39"/>
      <c r="G61" s="39"/>
      <c r="H61" s="39"/>
      <c r="I61" s="50"/>
      <c r="J61" s="80"/>
      <c r="K61" s="62"/>
      <c r="L61" s="63"/>
      <c r="M61" s="63"/>
      <c r="N61" s="64"/>
      <c r="O61" s="57"/>
      <c r="P61" s="50"/>
      <c r="Q61" s="39"/>
    </row>
    <row r="62" spans="1:17" ht="18.75" x14ac:dyDescent="0.25">
      <c r="A62" s="37"/>
    </row>
    <row r="63" spans="1:17" ht="18.75" x14ac:dyDescent="0.25">
      <c r="A63" s="37"/>
    </row>
    <row r="64" spans="1:17" ht="57.75" customHeight="1" x14ac:dyDescent="0.3">
      <c r="A64" s="167" t="str">
        <f>'1'!A54:B54</f>
        <v>Руководитель управления экономики, 
планирования и перспективного развития 
администрации Туруханского района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70"/>
      <c r="L64" s="170"/>
      <c r="N64" s="153" t="str">
        <f>'1'!G54</f>
        <v>Е. М. Нагорная</v>
      </c>
    </row>
    <row r="65" spans="1:1" ht="18.75" x14ac:dyDescent="0.25">
      <c r="A65" s="37"/>
    </row>
    <row r="66" spans="1:1" ht="18.75" x14ac:dyDescent="0.25">
      <c r="A66" s="37"/>
    </row>
    <row r="76" spans="1:1" x14ac:dyDescent="0.25">
      <c r="A76" s="36" t="str">
        <f>'1'!A61</f>
        <v>Моховикова Наталья Леонидовна</v>
      </c>
    </row>
    <row r="77" spans="1:1" x14ac:dyDescent="0.25">
      <c r="A77" s="36" t="str">
        <f>'1'!A62</f>
        <v>(39190) 44580</v>
      </c>
    </row>
  </sheetData>
  <mergeCells count="40">
    <mergeCell ref="A53:A61"/>
    <mergeCell ref="B53:B61"/>
    <mergeCell ref="C53:C61"/>
    <mergeCell ref="B35:B43"/>
    <mergeCell ref="C35:C43"/>
    <mergeCell ref="A44:A52"/>
    <mergeCell ref="A26:A34"/>
    <mergeCell ref="B26:B34"/>
    <mergeCell ref="C26:C34"/>
    <mergeCell ref="A35:A43"/>
    <mergeCell ref="B44:B52"/>
    <mergeCell ref="C44:C52"/>
    <mergeCell ref="C12:C15"/>
    <mergeCell ref="D12:D15"/>
    <mergeCell ref="E12:H13"/>
    <mergeCell ref="A17:A25"/>
    <mergeCell ref="B17:B25"/>
    <mergeCell ref="C17:C25"/>
    <mergeCell ref="A10:Q10"/>
    <mergeCell ref="A64:J64"/>
    <mergeCell ref="K64:L64"/>
    <mergeCell ref="Q12:Q15"/>
    <mergeCell ref="I13:J14"/>
    <mergeCell ref="K13:N13"/>
    <mergeCell ref="O13:P14"/>
    <mergeCell ref="E14:E15"/>
    <mergeCell ref="F14:F15"/>
    <mergeCell ref="G14:G15"/>
    <mergeCell ref="H14:H15"/>
    <mergeCell ref="K14:L14"/>
    <mergeCell ref="M14:N14"/>
    <mergeCell ref="I12:P12"/>
    <mergeCell ref="A12:A15"/>
    <mergeCell ref="B12:B15"/>
    <mergeCell ref="A9:Q9"/>
    <mergeCell ref="A7:Q7"/>
    <mergeCell ref="A4:Q4"/>
    <mergeCell ref="A5:Q5"/>
    <mergeCell ref="A6:Q6"/>
    <mergeCell ref="A8:Q8"/>
  </mergeCells>
  <pageMargins left="0.78740157480314965" right="0.78740157480314965" top="1.1811023622047245" bottom="0.67" header="0.31496062992125984" footer="0.31496062992125984"/>
  <pageSetup paperSize="9" scale="4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98"/>
  <sheetViews>
    <sheetView view="pageBreakPreview" zoomScale="60" zoomScaleNormal="85" workbookViewId="0">
      <selection activeCell="J2" sqref="J2"/>
    </sheetView>
  </sheetViews>
  <sheetFormatPr defaultRowHeight="15.75" x14ac:dyDescent="0.25"/>
  <cols>
    <col min="1" max="1" width="4.7109375" style="36" customWidth="1"/>
    <col min="2" max="2" width="16.85546875" style="36" customWidth="1"/>
    <col min="3" max="3" width="25" style="36" customWidth="1"/>
    <col min="4" max="4" width="37" style="36" customWidth="1"/>
    <col min="5" max="6" width="15.28515625" style="36" customWidth="1"/>
    <col min="7" max="10" width="13.5703125" style="36" customWidth="1"/>
    <col min="11" max="12" width="14.28515625" style="36" customWidth="1"/>
    <col min="13" max="13" width="14.85546875" style="36" customWidth="1"/>
    <col min="14" max="16384" width="9.140625" style="36"/>
  </cols>
  <sheetData>
    <row r="1" spans="1:13" ht="18.75" x14ac:dyDescent="0.25">
      <c r="J1" s="42" t="s">
        <v>169</v>
      </c>
    </row>
    <row r="2" spans="1:13" ht="18.75" x14ac:dyDescent="0.25">
      <c r="A2" s="41"/>
    </row>
    <row r="3" spans="1:13" ht="18.75" x14ac:dyDescent="0.25">
      <c r="A3" s="37"/>
    </row>
    <row r="4" spans="1:13" ht="18.75" x14ac:dyDescent="0.25">
      <c r="A4" s="182" t="s">
        <v>45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3" ht="18.75" x14ac:dyDescent="0.25">
      <c r="A5" s="182" t="s">
        <v>71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18.75" x14ac:dyDescent="0.25">
      <c r="A6" s="195" t="s">
        <v>95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ht="22.5" x14ac:dyDescent="0.25">
      <c r="A7" s="183" t="s">
        <v>61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1:13" ht="18.75" x14ac:dyDescent="0.25">
      <c r="A8" s="182" t="s">
        <v>70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</row>
    <row r="9" spans="1:13" ht="18.75" x14ac:dyDescent="0.25">
      <c r="A9" s="45"/>
      <c r="B9" s="45"/>
      <c r="C9" s="45"/>
      <c r="D9" s="45"/>
      <c r="E9" s="51"/>
      <c r="F9" s="51"/>
      <c r="G9" s="51"/>
      <c r="H9" s="51"/>
      <c r="I9" s="51"/>
      <c r="J9" s="51"/>
      <c r="K9" s="51"/>
      <c r="L9" s="51"/>
      <c r="M9" s="51"/>
    </row>
    <row r="10" spans="1:13" ht="19.5" thickBot="1" x14ac:dyDescent="0.3">
      <c r="M10" s="41" t="s">
        <v>69</v>
      </c>
    </row>
    <row r="11" spans="1:13" x14ac:dyDescent="0.25">
      <c r="A11" s="172" t="s">
        <v>41</v>
      </c>
      <c r="B11" s="172" t="s">
        <v>68</v>
      </c>
      <c r="C11" s="172" t="s">
        <v>57</v>
      </c>
      <c r="D11" s="172" t="s">
        <v>67</v>
      </c>
      <c r="E11" s="172">
        <f>'пр 9 к Пор'!E10</f>
        <v>2016</v>
      </c>
      <c r="F11" s="184"/>
      <c r="G11" s="185">
        <f>'пр 9 к Пор'!G10:J10</f>
        <v>2017</v>
      </c>
      <c r="H11" s="186"/>
      <c r="I11" s="186"/>
      <c r="J11" s="187"/>
      <c r="K11" s="188" t="s">
        <v>37</v>
      </c>
      <c r="L11" s="172"/>
      <c r="M11" s="172" t="s">
        <v>54</v>
      </c>
    </row>
    <row r="12" spans="1:13" x14ac:dyDescent="0.25">
      <c r="A12" s="172"/>
      <c r="B12" s="172"/>
      <c r="C12" s="172"/>
      <c r="D12" s="172"/>
      <c r="E12" s="172"/>
      <c r="F12" s="184"/>
      <c r="G12" s="189" t="s">
        <v>35</v>
      </c>
      <c r="H12" s="172"/>
      <c r="I12" s="172" t="s">
        <v>34</v>
      </c>
      <c r="J12" s="190"/>
      <c r="K12" s="188"/>
      <c r="L12" s="172"/>
      <c r="M12" s="172"/>
    </row>
    <row r="13" spans="1:13" x14ac:dyDescent="0.25">
      <c r="A13" s="172"/>
      <c r="B13" s="172"/>
      <c r="C13" s="172"/>
      <c r="D13" s="172"/>
      <c r="E13" s="52" t="s">
        <v>11</v>
      </c>
      <c r="F13" s="55" t="s">
        <v>12</v>
      </c>
      <c r="G13" s="58" t="s">
        <v>11</v>
      </c>
      <c r="H13" s="52" t="s">
        <v>12</v>
      </c>
      <c r="I13" s="52" t="s">
        <v>11</v>
      </c>
      <c r="J13" s="59" t="s">
        <v>12</v>
      </c>
      <c r="K13" s="56">
        <f>'пр 9 к Пор'!K12</f>
        <v>2018</v>
      </c>
      <c r="L13" s="52">
        <f>'пр 9 к Пор'!L12</f>
        <v>2019</v>
      </c>
      <c r="M13" s="172"/>
    </row>
    <row r="14" spans="1:13" x14ac:dyDescent="0.25">
      <c r="A14" s="40">
        <v>1</v>
      </c>
      <c r="B14" s="40">
        <v>2</v>
      </c>
      <c r="C14" s="40">
        <v>3</v>
      </c>
      <c r="D14" s="40">
        <v>4</v>
      </c>
      <c r="E14" s="52">
        <v>5</v>
      </c>
      <c r="F14" s="55">
        <v>6</v>
      </c>
      <c r="G14" s="58">
        <v>7</v>
      </c>
      <c r="H14" s="52">
        <v>8</v>
      </c>
      <c r="I14" s="52">
        <v>9</v>
      </c>
      <c r="J14" s="59">
        <v>10</v>
      </c>
      <c r="K14" s="56">
        <v>11</v>
      </c>
      <c r="L14" s="52">
        <v>12</v>
      </c>
      <c r="M14" s="52">
        <v>13</v>
      </c>
    </row>
    <row r="15" spans="1:13" x14ac:dyDescent="0.25">
      <c r="A15" s="196">
        <v>1</v>
      </c>
      <c r="B15" s="197" t="s">
        <v>48</v>
      </c>
      <c r="C15" s="197" t="str">
        <f>'пр 10 к Пор'!C17</f>
        <v>Развитие среднего и малого предпринимательства на территории муниципального образования Туруханский район</v>
      </c>
      <c r="D15" s="49" t="s">
        <v>66</v>
      </c>
      <c r="E15" s="75">
        <f>SUM(E17:E21)</f>
        <v>10372.060000000001</v>
      </c>
      <c r="F15" s="76">
        <f t="shared" ref="F15:L15" si="0">SUM(F17:F21)</f>
        <v>9814.6774000000005</v>
      </c>
      <c r="G15" s="77">
        <f t="shared" si="0"/>
        <v>8872.0600000000013</v>
      </c>
      <c r="H15" s="75">
        <f t="shared" si="0"/>
        <v>1614.9226000000001</v>
      </c>
      <c r="I15" s="75">
        <f t="shared" si="0"/>
        <v>6372.06</v>
      </c>
      <c r="J15" s="78">
        <f t="shared" si="0"/>
        <v>6100.6247000000003</v>
      </c>
      <c r="K15" s="79">
        <f t="shared" si="0"/>
        <v>8872.0600000000013</v>
      </c>
      <c r="L15" s="75">
        <f t="shared" si="0"/>
        <v>8872.0600000000013</v>
      </c>
      <c r="M15" s="86"/>
    </row>
    <row r="16" spans="1:13" x14ac:dyDescent="0.25">
      <c r="A16" s="196"/>
      <c r="B16" s="197"/>
      <c r="C16" s="197"/>
      <c r="D16" s="39" t="s">
        <v>65</v>
      </c>
      <c r="E16" s="50"/>
      <c r="F16" s="80"/>
      <c r="G16" s="60"/>
      <c r="H16" s="50"/>
      <c r="I16" s="50"/>
      <c r="J16" s="61"/>
      <c r="K16" s="57"/>
      <c r="L16" s="50"/>
      <c r="M16" s="39"/>
    </row>
    <row r="17" spans="1:13" x14ac:dyDescent="0.25">
      <c r="A17" s="196"/>
      <c r="B17" s="197"/>
      <c r="C17" s="197"/>
      <c r="D17" s="44" t="s">
        <v>87</v>
      </c>
      <c r="E17" s="50">
        <f t="shared" ref="E17:L21" si="1">SUMIF($D$22:$D$49,$D17,E$22:E$49)</f>
        <v>0</v>
      </c>
      <c r="F17" s="80">
        <f t="shared" si="1"/>
        <v>0</v>
      </c>
      <c r="G17" s="60">
        <f t="shared" si="1"/>
        <v>0</v>
      </c>
      <c r="H17" s="50">
        <f t="shared" si="1"/>
        <v>0</v>
      </c>
      <c r="I17" s="50">
        <f t="shared" si="1"/>
        <v>0</v>
      </c>
      <c r="J17" s="61">
        <f t="shared" si="1"/>
        <v>0</v>
      </c>
      <c r="K17" s="57">
        <f t="shared" si="1"/>
        <v>0</v>
      </c>
      <c r="L17" s="50">
        <f t="shared" si="1"/>
        <v>0</v>
      </c>
      <c r="M17" s="39"/>
    </row>
    <row r="18" spans="1:13" x14ac:dyDescent="0.25">
      <c r="A18" s="196"/>
      <c r="B18" s="197"/>
      <c r="C18" s="197"/>
      <c r="D18" s="39" t="s">
        <v>88</v>
      </c>
      <c r="E18" s="50">
        <f t="shared" si="1"/>
        <v>0</v>
      </c>
      <c r="F18" s="80">
        <f t="shared" si="1"/>
        <v>0</v>
      </c>
      <c r="G18" s="60">
        <f t="shared" si="1"/>
        <v>0</v>
      </c>
      <c r="H18" s="50">
        <f t="shared" si="1"/>
        <v>0</v>
      </c>
      <c r="I18" s="50">
        <f t="shared" si="1"/>
        <v>0</v>
      </c>
      <c r="J18" s="61">
        <f t="shared" si="1"/>
        <v>0</v>
      </c>
      <c r="K18" s="57">
        <f t="shared" si="1"/>
        <v>0</v>
      </c>
      <c r="L18" s="50">
        <f t="shared" si="1"/>
        <v>0</v>
      </c>
      <c r="M18" s="39"/>
    </row>
    <row r="19" spans="1:13" x14ac:dyDescent="0.25">
      <c r="A19" s="196"/>
      <c r="B19" s="197"/>
      <c r="C19" s="197"/>
      <c r="D19" s="39" t="s">
        <v>64</v>
      </c>
      <c r="E19" s="50">
        <f t="shared" si="1"/>
        <v>10372.060000000001</v>
      </c>
      <c r="F19" s="80">
        <f t="shared" si="1"/>
        <v>9814.6774000000005</v>
      </c>
      <c r="G19" s="60">
        <f t="shared" si="1"/>
        <v>8872.0600000000013</v>
      </c>
      <c r="H19" s="50">
        <f t="shared" si="1"/>
        <v>1614.9226000000001</v>
      </c>
      <c r="I19" s="50">
        <f t="shared" si="1"/>
        <v>6372.06</v>
      </c>
      <c r="J19" s="61">
        <f t="shared" si="1"/>
        <v>6100.6247000000003</v>
      </c>
      <c r="K19" s="57">
        <f t="shared" si="1"/>
        <v>8872.0600000000013</v>
      </c>
      <c r="L19" s="50">
        <f t="shared" si="1"/>
        <v>8872.0600000000013</v>
      </c>
      <c r="M19" s="39"/>
    </row>
    <row r="20" spans="1:13" ht="31.5" x14ac:dyDescent="0.25">
      <c r="A20" s="196"/>
      <c r="B20" s="197"/>
      <c r="C20" s="197"/>
      <c r="D20" s="43" t="s">
        <v>89</v>
      </c>
      <c r="E20" s="50">
        <f t="shared" si="1"/>
        <v>0</v>
      </c>
      <c r="F20" s="80">
        <f t="shared" si="1"/>
        <v>0</v>
      </c>
      <c r="G20" s="60">
        <f t="shared" si="1"/>
        <v>0</v>
      </c>
      <c r="H20" s="50">
        <f t="shared" si="1"/>
        <v>0</v>
      </c>
      <c r="I20" s="50">
        <f t="shared" si="1"/>
        <v>0</v>
      </c>
      <c r="J20" s="61">
        <f t="shared" si="1"/>
        <v>0</v>
      </c>
      <c r="K20" s="57">
        <f t="shared" si="1"/>
        <v>0</v>
      </c>
      <c r="L20" s="50">
        <f t="shared" si="1"/>
        <v>0</v>
      </c>
      <c r="M20" s="39"/>
    </row>
    <row r="21" spans="1:13" x14ac:dyDescent="0.25">
      <c r="A21" s="196"/>
      <c r="B21" s="197"/>
      <c r="C21" s="197"/>
      <c r="D21" s="39" t="s">
        <v>63</v>
      </c>
      <c r="E21" s="50">
        <f t="shared" si="1"/>
        <v>0</v>
      </c>
      <c r="F21" s="80">
        <f t="shared" si="1"/>
        <v>0</v>
      </c>
      <c r="G21" s="60">
        <f t="shared" si="1"/>
        <v>0</v>
      </c>
      <c r="H21" s="50">
        <f t="shared" si="1"/>
        <v>0</v>
      </c>
      <c r="I21" s="50">
        <f t="shared" si="1"/>
        <v>0</v>
      </c>
      <c r="J21" s="61">
        <f t="shared" si="1"/>
        <v>0</v>
      </c>
      <c r="K21" s="57">
        <f t="shared" si="1"/>
        <v>0</v>
      </c>
      <c r="L21" s="50">
        <f t="shared" si="1"/>
        <v>0</v>
      </c>
      <c r="M21" s="39"/>
    </row>
    <row r="22" spans="1:13" x14ac:dyDescent="0.25">
      <c r="A22" s="196">
        <v>2</v>
      </c>
      <c r="B22" s="197" t="s">
        <v>8</v>
      </c>
      <c r="C22" s="197" t="str">
        <f>'пр 10 к Пор'!C26</f>
        <v>Поддержка развития среднего и малого предпринимательства на территории муниципального образования Туруханский район</v>
      </c>
      <c r="D22" s="46" t="s">
        <v>66</v>
      </c>
      <c r="E22" s="87">
        <f>SUM(E24:E28)</f>
        <v>25</v>
      </c>
      <c r="F22" s="88">
        <f t="shared" ref="F22:L22" si="2">SUM(F24:F28)</f>
        <v>0</v>
      </c>
      <c r="G22" s="89">
        <f t="shared" si="2"/>
        <v>125</v>
      </c>
      <c r="H22" s="87">
        <f t="shared" si="2"/>
        <v>0</v>
      </c>
      <c r="I22" s="87">
        <f t="shared" si="2"/>
        <v>25</v>
      </c>
      <c r="J22" s="90">
        <f t="shared" si="2"/>
        <v>25</v>
      </c>
      <c r="K22" s="91">
        <f t="shared" si="2"/>
        <v>125</v>
      </c>
      <c r="L22" s="87">
        <f t="shared" si="2"/>
        <v>125</v>
      </c>
      <c r="M22" s="46"/>
    </row>
    <row r="23" spans="1:13" x14ac:dyDescent="0.25">
      <c r="A23" s="196"/>
      <c r="B23" s="197"/>
      <c r="C23" s="197"/>
      <c r="D23" s="39" t="s">
        <v>65</v>
      </c>
      <c r="E23" s="50"/>
      <c r="F23" s="80"/>
      <c r="G23" s="60"/>
      <c r="H23" s="50"/>
      <c r="I23" s="50"/>
      <c r="J23" s="61"/>
      <c r="K23" s="57"/>
      <c r="L23" s="50"/>
      <c r="M23" s="39"/>
    </row>
    <row r="24" spans="1:13" x14ac:dyDescent="0.25">
      <c r="A24" s="196"/>
      <c r="B24" s="197"/>
      <c r="C24" s="197"/>
      <c r="D24" s="44" t="s">
        <v>87</v>
      </c>
      <c r="E24" s="50"/>
      <c r="F24" s="80"/>
      <c r="G24" s="60"/>
      <c r="H24" s="50"/>
      <c r="I24" s="50"/>
      <c r="J24" s="61"/>
      <c r="K24" s="57"/>
      <c r="L24" s="50"/>
      <c r="M24" s="39"/>
    </row>
    <row r="25" spans="1:13" x14ac:dyDescent="0.25">
      <c r="A25" s="196"/>
      <c r="B25" s="197"/>
      <c r="C25" s="197"/>
      <c r="D25" s="39" t="s">
        <v>88</v>
      </c>
      <c r="E25" s="50"/>
      <c r="F25" s="80"/>
      <c r="G25" s="60"/>
      <c r="H25" s="50"/>
      <c r="I25" s="50"/>
      <c r="J25" s="61"/>
      <c r="K25" s="57"/>
      <c r="L25" s="50"/>
      <c r="M25" s="39"/>
    </row>
    <row r="26" spans="1:13" x14ac:dyDescent="0.25">
      <c r="A26" s="196"/>
      <c r="B26" s="197"/>
      <c r="C26" s="197"/>
      <c r="D26" s="39" t="s">
        <v>64</v>
      </c>
      <c r="E26" s="50">
        <v>25</v>
      </c>
      <c r="F26" s="80">
        <v>0</v>
      </c>
      <c r="G26" s="60">
        <v>125</v>
      </c>
      <c r="H26" s="50">
        <v>0</v>
      </c>
      <c r="I26" s="50">
        <v>25</v>
      </c>
      <c r="J26" s="61">
        <v>25</v>
      </c>
      <c r="K26" s="57">
        <v>125</v>
      </c>
      <c r="L26" s="50">
        <v>125</v>
      </c>
      <c r="M26" s="39"/>
    </row>
    <row r="27" spans="1:13" ht="31.5" x14ac:dyDescent="0.25">
      <c r="A27" s="196"/>
      <c r="B27" s="197"/>
      <c r="C27" s="197"/>
      <c r="D27" s="43" t="s">
        <v>89</v>
      </c>
      <c r="E27" s="50"/>
      <c r="F27" s="80"/>
      <c r="G27" s="60"/>
      <c r="H27" s="50"/>
      <c r="I27" s="50"/>
      <c r="J27" s="61"/>
      <c r="K27" s="57"/>
      <c r="L27" s="50"/>
      <c r="M27" s="39"/>
    </row>
    <row r="28" spans="1:13" x14ac:dyDescent="0.25">
      <c r="A28" s="196"/>
      <c r="B28" s="197"/>
      <c r="C28" s="197"/>
      <c r="D28" s="39" t="s">
        <v>63</v>
      </c>
      <c r="E28" s="50"/>
      <c r="F28" s="80"/>
      <c r="G28" s="60"/>
      <c r="H28" s="50"/>
      <c r="I28" s="50"/>
      <c r="J28" s="61"/>
      <c r="K28" s="57"/>
      <c r="L28" s="50"/>
      <c r="M28" s="39"/>
    </row>
    <row r="29" spans="1:13" ht="15.75" customHeight="1" x14ac:dyDescent="0.25">
      <c r="A29" s="196">
        <v>3</v>
      </c>
      <c r="B29" s="197" t="s">
        <v>86</v>
      </c>
      <c r="C29" s="197" t="str">
        <f>'пр 10 к Пор'!C35</f>
        <v>Развитие сельского хозяйства и регулирование рынков сельскохозяйственной продукции, сырья и продовольствия</v>
      </c>
      <c r="D29" s="46" t="s">
        <v>66</v>
      </c>
      <c r="E29" s="87">
        <f>SUM(E31:E35)</f>
        <v>4700</v>
      </c>
      <c r="F29" s="88">
        <f t="shared" ref="F29:L29" si="3">SUM(F31:F35)</f>
        <v>4200</v>
      </c>
      <c r="G29" s="89">
        <f t="shared" si="3"/>
        <v>900</v>
      </c>
      <c r="H29" s="87">
        <f t="shared" si="3"/>
        <v>0</v>
      </c>
      <c r="I29" s="87">
        <f t="shared" si="3"/>
        <v>800</v>
      </c>
      <c r="J29" s="90">
        <f t="shared" si="3"/>
        <v>800</v>
      </c>
      <c r="K29" s="91">
        <f t="shared" si="3"/>
        <v>600</v>
      </c>
      <c r="L29" s="87">
        <f t="shared" si="3"/>
        <v>600</v>
      </c>
      <c r="M29" s="46"/>
    </row>
    <row r="30" spans="1:13" x14ac:dyDescent="0.25">
      <c r="A30" s="196"/>
      <c r="B30" s="197"/>
      <c r="C30" s="197"/>
      <c r="D30" s="39" t="s">
        <v>65</v>
      </c>
      <c r="E30" s="50"/>
      <c r="F30" s="80"/>
      <c r="G30" s="60"/>
      <c r="H30" s="50"/>
      <c r="I30" s="50"/>
      <c r="J30" s="61"/>
      <c r="K30" s="57"/>
      <c r="L30" s="50"/>
      <c r="M30" s="39"/>
    </row>
    <row r="31" spans="1:13" x14ac:dyDescent="0.25">
      <c r="A31" s="196"/>
      <c r="B31" s="197"/>
      <c r="C31" s="197"/>
      <c r="D31" s="44" t="s">
        <v>87</v>
      </c>
      <c r="E31" s="50"/>
      <c r="F31" s="80"/>
      <c r="G31" s="60"/>
      <c r="H31" s="50"/>
      <c r="I31" s="50"/>
      <c r="J31" s="61"/>
      <c r="K31" s="57"/>
      <c r="L31" s="50"/>
      <c r="M31" s="39"/>
    </row>
    <row r="32" spans="1:13" x14ac:dyDescent="0.25">
      <c r="A32" s="196"/>
      <c r="B32" s="197"/>
      <c r="C32" s="197"/>
      <c r="D32" s="39" t="s">
        <v>88</v>
      </c>
      <c r="E32" s="50"/>
      <c r="F32" s="80"/>
      <c r="G32" s="60"/>
      <c r="H32" s="50"/>
      <c r="I32" s="50"/>
      <c r="J32" s="61"/>
      <c r="K32" s="57"/>
      <c r="L32" s="50"/>
      <c r="M32" s="39"/>
    </row>
    <row r="33" spans="1:13" x14ac:dyDescent="0.25">
      <c r="A33" s="196"/>
      <c r="B33" s="197"/>
      <c r="C33" s="197"/>
      <c r="D33" s="39" t="s">
        <v>64</v>
      </c>
      <c r="E33" s="50">
        <v>4700</v>
      </c>
      <c r="F33" s="80">
        <v>4200</v>
      </c>
      <c r="G33" s="60">
        <v>900</v>
      </c>
      <c r="H33" s="50">
        <v>0</v>
      </c>
      <c r="I33" s="50">
        <v>800</v>
      </c>
      <c r="J33" s="61">
        <v>800</v>
      </c>
      <c r="K33" s="57">
        <v>600</v>
      </c>
      <c r="L33" s="50">
        <v>600</v>
      </c>
      <c r="M33" s="39"/>
    </row>
    <row r="34" spans="1:13" ht="31.5" x14ac:dyDescent="0.25">
      <c r="A34" s="196"/>
      <c r="B34" s="197"/>
      <c r="C34" s="197"/>
      <c r="D34" s="43" t="s">
        <v>89</v>
      </c>
      <c r="E34" s="50"/>
      <c r="F34" s="80"/>
      <c r="G34" s="60"/>
      <c r="H34" s="50"/>
      <c r="I34" s="50"/>
      <c r="J34" s="61"/>
      <c r="K34" s="57"/>
      <c r="L34" s="50"/>
      <c r="M34" s="39"/>
    </row>
    <row r="35" spans="1:13" x14ac:dyDescent="0.25">
      <c r="A35" s="196"/>
      <c r="B35" s="197"/>
      <c r="C35" s="198"/>
      <c r="D35" s="39" t="s">
        <v>63</v>
      </c>
      <c r="E35" s="50"/>
      <c r="F35" s="80"/>
      <c r="G35" s="60"/>
      <c r="H35" s="50"/>
      <c r="I35" s="50"/>
      <c r="J35" s="61"/>
      <c r="K35" s="57"/>
      <c r="L35" s="50"/>
      <c r="M35" s="39"/>
    </row>
    <row r="36" spans="1:13" ht="15.75" customHeight="1" x14ac:dyDescent="0.25">
      <c r="A36" s="196">
        <v>4</v>
      </c>
      <c r="B36" s="197" t="s">
        <v>92</v>
      </c>
      <c r="C36" s="198" t="str">
        <f>'пр 10 к Пор'!C44</f>
        <v>Предоставление субсидий на возмещение части затрат, связанных с поставкой и обеспечением населения Туруханского района продуктами питания</v>
      </c>
      <c r="D36" s="46" t="s">
        <v>66</v>
      </c>
      <c r="E36" s="87">
        <f>SUM(E38:E42)</f>
        <v>0</v>
      </c>
      <c r="F36" s="88">
        <f t="shared" ref="F36:L36" si="4">SUM(F38:F42)</f>
        <v>0</v>
      </c>
      <c r="G36" s="89">
        <f t="shared" si="4"/>
        <v>100</v>
      </c>
      <c r="H36" s="87">
        <f t="shared" si="4"/>
        <v>0</v>
      </c>
      <c r="I36" s="87">
        <f t="shared" si="4"/>
        <v>0</v>
      </c>
      <c r="J36" s="90">
        <f t="shared" si="4"/>
        <v>0</v>
      </c>
      <c r="K36" s="91">
        <f t="shared" si="4"/>
        <v>100</v>
      </c>
      <c r="L36" s="87">
        <f t="shared" si="4"/>
        <v>100</v>
      </c>
      <c r="M36" s="46"/>
    </row>
    <row r="37" spans="1:13" x14ac:dyDescent="0.25">
      <c r="A37" s="196"/>
      <c r="B37" s="197"/>
      <c r="C37" s="198"/>
      <c r="D37" s="39" t="s">
        <v>65</v>
      </c>
      <c r="E37" s="50"/>
      <c r="F37" s="80"/>
      <c r="G37" s="60"/>
      <c r="H37" s="50"/>
      <c r="I37" s="50"/>
      <c r="J37" s="61"/>
      <c r="K37" s="57"/>
      <c r="L37" s="50"/>
      <c r="M37" s="39"/>
    </row>
    <row r="38" spans="1:13" x14ac:dyDescent="0.25">
      <c r="A38" s="196"/>
      <c r="B38" s="197"/>
      <c r="C38" s="198"/>
      <c r="D38" s="44" t="s">
        <v>87</v>
      </c>
      <c r="E38" s="50"/>
      <c r="F38" s="80"/>
      <c r="G38" s="60"/>
      <c r="H38" s="50"/>
      <c r="I38" s="50"/>
      <c r="J38" s="61"/>
      <c r="K38" s="57"/>
      <c r="L38" s="50"/>
      <c r="M38" s="39"/>
    </row>
    <row r="39" spans="1:13" x14ac:dyDescent="0.25">
      <c r="A39" s="196"/>
      <c r="B39" s="197"/>
      <c r="C39" s="198"/>
      <c r="D39" s="39" t="s">
        <v>88</v>
      </c>
      <c r="E39" s="50"/>
      <c r="F39" s="80"/>
      <c r="G39" s="60"/>
      <c r="H39" s="50"/>
      <c r="I39" s="50"/>
      <c r="J39" s="61"/>
      <c r="K39" s="57"/>
      <c r="L39" s="50"/>
      <c r="M39" s="39"/>
    </row>
    <row r="40" spans="1:13" x14ac:dyDescent="0.25">
      <c r="A40" s="196"/>
      <c r="B40" s="197"/>
      <c r="C40" s="198"/>
      <c r="D40" s="39" t="s">
        <v>64</v>
      </c>
      <c r="E40" s="50"/>
      <c r="F40" s="80"/>
      <c r="G40" s="60">
        <v>100</v>
      </c>
      <c r="H40" s="50">
        <v>0</v>
      </c>
      <c r="I40" s="50"/>
      <c r="J40" s="61"/>
      <c r="K40" s="57">
        <v>100</v>
      </c>
      <c r="L40" s="50">
        <v>100</v>
      </c>
      <c r="M40" s="39"/>
    </row>
    <row r="41" spans="1:13" ht="31.5" x14ac:dyDescent="0.25">
      <c r="A41" s="196"/>
      <c r="B41" s="197"/>
      <c r="C41" s="198"/>
      <c r="D41" s="43" t="s">
        <v>89</v>
      </c>
      <c r="E41" s="50"/>
      <c r="F41" s="80"/>
      <c r="G41" s="60"/>
      <c r="H41" s="50"/>
      <c r="I41" s="50"/>
      <c r="J41" s="61"/>
      <c r="K41" s="57"/>
      <c r="L41" s="50"/>
      <c r="M41" s="39"/>
    </row>
    <row r="42" spans="1:13" x14ac:dyDescent="0.25">
      <c r="A42" s="196"/>
      <c r="B42" s="197"/>
      <c r="C42" s="198"/>
      <c r="D42" s="39" t="s">
        <v>63</v>
      </c>
      <c r="E42" s="50"/>
      <c r="F42" s="80"/>
      <c r="G42" s="60"/>
      <c r="H42" s="50"/>
      <c r="I42" s="50"/>
      <c r="J42" s="61"/>
      <c r="K42" s="57"/>
      <c r="L42" s="50"/>
      <c r="M42" s="39"/>
    </row>
    <row r="43" spans="1:13" ht="15.75" customHeight="1" x14ac:dyDescent="0.25">
      <c r="A43" s="196">
        <v>5</v>
      </c>
      <c r="B43" s="197" t="s">
        <v>93</v>
      </c>
      <c r="C43" s="198" t="str">
        <f>'пр 10 к Пор'!C53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муниципального образования Туруханский район</v>
      </c>
      <c r="D43" s="46" t="s">
        <v>66</v>
      </c>
      <c r="E43" s="87">
        <f>SUM(E45:E49)</f>
        <v>5647.06</v>
      </c>
      <c r="F43" s="88">
        <f t="shared" ref="F43:L43" si="5">SUM(F45:F49)</f>
        <v>5614.6774000000005</v>
      </c>
      <c r="G43" s="89">
        <f t="shared" si="5"/>
        <v>7747.06</v>
      </c>
      <c r="H43" s="87">
        <f t="shared" si="5"/>
        <v>1614.9226000000001</v>
      </c>
      <c r="I43" s="87">
        <f t="shared" si="5"/>
        <v>5547.06</v>
      </c>
      <c r="J43" s="90">
        <f t="shared" si="5"/>
        <v>5275.6247000000003</v>
      </c>
      <c r="K43" s="91">
        <f t="shared" si="5"/>
        <v>8047.06</v>
      </c>
      <c r="L43" s="87">
        <f t="shared" si="5"/>
        <v>8047.06</v>
      </c>
      <c r="M43" s="46"/>
    </row>
    <row r="44" spans="1:13" x14ac:dyDescent="0.25">
      <c r="A44" s="196"/>
      <c r="B44" s="197"/>
      <c r="C44" s="197"/>
      <c r="D44" s="39" t="s">
        <v>65</v>
      </c>
      <c r="E44" s="50"/>
      <c r="F44" s="80"/>
      <c r="G44" s="60"/>
      <c r="H44" s="50"/>
      <c r="I44" s="50"/>
      <c r="J44" s="61"/>
      <c r="K44" s="57"/>
      <c r="L44" s="50"/>
      <c r="M44" s="39"/>
    </row>
    <row r="45" spans="1:13" x14ac:dyDescent="0.25">
      <c r="A45" s="196"/>
      <c r="B45" s="197"/>
      <c r="C45" s="197"/>
      <c r="D45" s="44" t="s">
        <v>87</v>
      </c>
      <c r="E45" s="50"/>
      <c r="F45" s="80"/>
      <c r="G45" s="60"/>
      <c r="H45" s="50"/>
      <c r="I45" s="50"/>
      <c r="J45" s="61"/>
      <c r="K45" s="57"/>
      <c r="L45" s="50"/>
      <c r="M45" s="39"/>
    </row>
    <row r="46" spans="1:13" x14ac:dyDescent="0.25">
      <c r="A46" s="196"/>
      <c r="B46" s="197"/>
      <c r="C46" s="197"/>
      <c r="D46" s="39" t="s">
        <v>88</v>
      </c>
      <c r="E46" s="50"/>
      <c r="F46" s="80"/>
      <c r="G46" s="60"/>
      <c r="H46" s="50"/>
      <c r="I46" s="50"/>
      <c r="J46" s="61"/>
      <c r="K46" s="57"/>
      <c r="L46" s="50"/>
      <c r="M46" s="39"/>
    </row>
    <row r="47" spans="1:13" x14ac:dyDescent="0.25">
      <c r="A47" s="196"/>
      <c r="B47" s="197"/>
      <c r="C47" s="197"/>
      <c r="D47" s="39" t="s">
        <v>64</v>
      </c>
      <c r="E47" s="50">
        <v>5647.06</v>
      </c>
      <c r="F47" s="80">
        <v>5614.6774000000005</v>
      </c>
      <c r="G47" s="60">
        <v>7747.06</v>
      </c>
      <c r="H47" s="50">
        <v>1614.9226000000001</v>
      </c>
      <c r="I47" s="50">
        <v>5547.06</v>
      </c>
      <c r="J47" s="61">
        <v>5275.6247000000003</v>
      </c>
      <c r="K47" s="57">
        <v>8047.06</v>
      </c>
      <c r="L47" s="50">
        <v>8047.06</v>
      </c>
      <c r="M47" s="39"/>
    </row>
    <row r="48" spans="1:13" ht="31.5" x14ac:dyDescent="0.25">
      <c r="A48" s="196"/>
      <c r="B48" s="197"/>
      <c r="C48" s="197"/>
      <c r="D48" s="43" t="s">
        <v>89</v>
      </c>
      <c r="E48" s="50"/>
      <c r="F48" s="80"/>
      <c r="G48" s="60"/>
      <c r="H48" s="50"/>
      <c r="I48" s="50"/>
      <c r="J48" s="61"/>
      <c r="K48" s="57"/>
      <c r="L48" s="50"/>
      <c r="M48" s="39"/>
    </row>
    <row r="49" spans="1:13" ht="16.5" thickBot="1" x14ac:dyDescent="0.3">
      <c r="A49" s="196"/>
      <c r="B49" s="197"/>
      <c r="C49" s="197"/>
      <c r="D49" s="39" t="s">
        <v>63</v>
      </c>
      <c r="E49" s="50"/>
      <c r="F49" s="80"/>
      <c r="G49" s="62"/>
      <c r="H49" s="63"/>
      <c r="I49" s="63"/>
      <c r="J49" s="64"/>
      <c r="K49" s="57"/>
      <c r="L49" s="50"/>
      <c r="M49" s="39"/>
    </row>
    <row r="52" spans="1:13" ht="52.5" customHeight="1" x14ac:dyDescent="0.3">
      <c r="A52" s="167" t="str">
        <f>'пр 10 к Пор'!A64:J64</f>
        <v>Руководитель управления экономики, 
планирования и перспективного развития 
администрации Туруханского района</v>
      </c>
      <c r="B52" s="168"/>
      <c r="C52" s="168"/>
      <c r="D52" s="168"/>
      <c r="E52" s="168"/>
      <c r="F52" s="168"/>
      <c r="G52" s="168"/>
      <c r="H52" s="168"/>
      <c r="I52" s="168"/>
      <c r="J52" s="154" t="str">
        <f>'пр 10 к Пор'!N64</f>
        <v>Е. М. Нагорная</v>
      </c>
      <c r="K52" s="170"/>
      <c r="L52" s="170"/>
      <c r="M52" s="38"/>
    </row>
    <row r="83" spans="1:12" x14ac:dyDescent="0.25">
      <c r="A83" s="36" t="str">
        <f>'пр 10 к Пор'!A76</f>
        <v>Моховикова Наталья Леонидовна</v>
      </c>
    </row>
    <row r="84" spans="1:12" x14ac:dyDescent="0.25">
      <c r="A84" s="36" t="str">
        <f>'пр 10 к Пор'!A77</f>
        <v>(39190) 44580</v>
      </c>
    </row>
    <row r="94" spans="1:12" x14ac:dyDescent="0.25">
      <c r="E94" s="36" t="b">
        <f>E15='пр 10 к Пор'!I17</f>
        <v>1</v>
      </c>
      <c r="F94" s="36" t="b">
        <f>F15='пр 10 к Пор'!J17</f>
        <v>1</v>
      </c>
      <c r="G94" s="36" t="b">
        <f>G15='пр 10 к Пор'!K17</f>
        <v>1</v>
      </c>
      <c r="H94" s="36" t="b">
        <f>H15='пр 10 к Пор'!L17</f>
        <v>1</v>
      </c>
      <c r="I94" s="36" t="b">
        <f>I15='пр 10 к Пор'!M17</f>
        <v>1</v>
      </c>
      <c r="J94" s="36" t="b">
        <f>J15='пр 10 к Пор'!N17</f>
        <v>1</v>
      </c>
      <c r="K94" s="36" t="b">
        <f>K15='пр 10 к Пор'!O17</f>
        <v>1</v>
      </c>
      <c r="L94" s="36" t="b">
        <f>L15='пр 10 к Пор'!P17</f>
        <v>1</v>
      </c>
    </row>
    <row r="95" spans="1:12" x14ac:dyDescent="0.25">
      <c r="E95" s="36" t="b">
        <f>E22='пр 10 к Пор'!I26</f>
        <v>1</v>
      </c>
      <c r="F95" s="36" t="b">
        <f>F22='пр 10 к Пор'!J26</f>
        <v>1</v>
      </c>
      <c r="G95" s="36" t="b">
        <f>G22='пр 10 к Пор'!K26</f>
        <v>1</v>
      </c>
      <c r="H95" s="36" t="b">
        <f>H22='пр 10 к Пор'!L26</f>
        <v>1</v>
      </c>
      <c r="I95" s="36" t="b">
        <f>I22='пр 10 к Пор'!M26</f>
        <v>1</v>
      </c>
      <c r="J95" s="36" t="b">
        <f>J22='пр 10 к Пор'!N26</f>
        <v>1</v>
      </c>
      <c r="K95" s="36" t="b">
        <f>K22='пр 10 к Пор'!O26</f>
        <v>1</v>
      </c>
      <c r="L95" s="36" t="b">
        <f>L22='пр 10 к Пор'!P26</f>
        <v>1</v>
      </c>
    </row>
    <row r="96" spans="1:12" x14ac:dyDescent="0.25">
      <c r="E96" s="36" t="b">
        <f>E29='пр 10 к Пор'!I35</f>
        <v>1</v>
      </c>
      <c r="F96" s="36" t="b">
        <f>F29='пр 10 к Пор'!J35</f>
        <v>1</v>
      </c>
      <c r="G96" s="36" t="b">
        <f>G29='пр 10 к Пор'!K35</f>
        <v>1</v>
      </c>
      <c r="H96" s="36" t="b">
        <f>H29='пр 10 к Пор'!L35</f>
        <v>1</v>
      </c>
      <c r="I96" s="36" t="b">
        <f>I29='пр 10 к Пор'!M35</f>
        <v>1</v>
      </c>
      <c r="J96" s="36" t="b">
        <f>J29='пр 10 к Пор'!N35</f>
        <v>1</v>
      </c>
      <c r="K96" s="36" t="b">
        <f>K29='пр 10 к Пор'!O35</f>
        <v>1</v>
      </c>
      <c r="L96" s="36" t="b">
        <f>L29='пр 10 к Пор'!P35</f>
        <v>1</v>
      </c>
    </row>
    <row r="97" spans="5:12" x14ac:dyDescent="0.25">
      <c r="E97" s="36" t="b">
        <f>E36='пр 10 к Пор'!I44</f>
        <v>1</v>
      </c>
      <c r="F97" s="36" t="b">
        <f>F36='пр 10 к Пор'!J44</f>
        <v>1</v>
      </c>
      <c r="G97" s="36" t="b">
        <f>G36='пр 10 к Пор'!K44</f>
        <v>1</v>
      </c>
      <c r="H97" s="36" t="b">
        <f>H36='пр 10 к Пор'!L44</f>
        <v>1</v>
      </c>
      <c r="I97" s="36" t="b">
        <f>I36='пр 10 к Пор'!M44</f>
        <v>1</v>
      </c>
      <c r="J97" s="36" t="b">
        <f>J36='пр 10 к Пор'!N44</f>
        <v>1</v>
      </c>
      <c r="K97" s="36" t="b">
        <f>K36='пр 10 к Пор'!O44</f>
        <v>1</v>
      </c>
      <c r="L97" s="36" t="b">
        <f>L36='пр 10 к Пор'!P44</f>
        <v>1</v>
      </c>
    </row>
    <row r="98" spans="5:12" x14ac:dyDescent="0.25">
      <c r="E98" s="36" t="b">
        <f>E43='пр 10 к Пор'!I53</f>
        <v>1</v>
      </c>
      <c r="F98" s="36" t="b">
        <f>F43='пр 10 к Пор'!J53</f>
        <v>1</v>
      </c>
      <c r="G98" s="36" t="b">
        <f>G43='пр 10 к Пор'!K53</f>
        <v>1</v>
      </c>
      <c r="H98" s="36" t="b">
        <f>H43='пр 10 к Пор'!L53</f>
        <v>1</v>
      </c>
      <c r="I98" s="36" t="b">
        <f>I43='пр 10 к Пор'!M53</f>
        <v>1</v>
      </c>
      <c r="J98" s="36" t="b">
        <f>J43='пр 10 к Пор'!N53</f>
        <v>1</v>
      </c>
      <c r="K98" s="36" t="b">
        <f>K43='пр 10 к Пор'!O53</f>
        <v>1</v>
      </c>
      <c r="L98" s="36" t="b">
        <f>L43='пр 10 к Пор'!P53</f>
        <v>1</v>
      </c>
    </row>
  </sheetData>
  <mergeCells count="32">
    <mergeCell ref="A43:A49"/>
    <mergeCell ref="B43:B49"/>
    <mergeCell ref="C43:C49"/>
    <mergeCell ref="A22:A28"/>
    <mergeCell ref="B22:B28"/>
    <mergeCell ref="C22:C28"/>
    <mergeCell ref="K52:L52"/>
    <mergeCell ref="A8:M8"/>
    <mergeCell ref="A7:M7"/>
    <mergeCell ref="A52:I52"/>
    <mergeCell ref="K11:L12"/>
    <mergeCell ref="M11:M13"/>
    <mergeCell ref="G12:H12"/>
    <mergeCell ref="I12:J12"/>
    <mergeCell ref="A15:A21"/>
    <mergeCell ref="B15:B21"/>
    <mergeCell ref="C15:C21"/>
    <mergeCell ref="A11:A13"/>
    <mergeCell ref="B11:B13"/>
    <mergeCell ref="C11:C13"/>
    <mergeCell ref="D11:D13"/>
    <mergeCell ref="E11:F12"/>
    <mergeCell ref="A4:M4"/>
    <mergeCell ref="A5:M5"/>
    <mergeCell ref="A6:M6"/>
    <mergeCell ref="A36:A42"/>
    <mergeCell ref="A29:A35"/>
    <mergeCell ref="B29:B35"/>
    <mergeCell ref="G11:J11"/>
    <mergeCell ref="C29:C35"/>
    <mergeCell ref="B36:B42"/>
    <mergeCell ref="C36:C42"/>
  </mergeCells>
  <pageMargins left="0.78740157480314965" right="0.78740157480314965" top="1.1811023622047245" bottom="0.36" header="0.31496062992125984" footer="0.31496062992125984"/>
  <pageSetup paperSize="9" scale="60" fitToHeight="0" orientation="landscape" horizontalDpi="0" verticalDpi="0" r:id="rId1"/>
  <rowBreaks count="1" manualBreakCount="1">
    <brk id="4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7"/>
  <sheetViews>
    <sheetView view="pageBreakPreview" zoomScale="60" zoomScaleNormal="100" workbookViewId="0">
      <selection activeCell="A18" sqref="A18"/>
    </sheetView>
  </sheetViews>
  <sheetFormatPr defaultRowHeight="15" x14ac:dyDescent="0.25"/>
  <cols>
    <col min="1" max="1" width="56.5703125" style="4" customWidth="1"/>
    <col min="2" max="2" width="20.42578125" style="4" customWidth="1"/>
    <col min="3" max="3" width="15.7109375" style="4" customWidth="1"/>
    <col min="4" max="4" width="14.5703125" style="4" customWidth="1"/>
    <col min="5" max="5" width="22.7109375" style="4" customWidth="1"/>
    <col min="6" max="6" width="33.140625" style="4" customWidth="1"/>
    <col min="7" max="7" width="16.42578125" style="103" customWidth="1"/>
    <col min="8" max="8" width="9.140625" style="4"/>
    <col min="9" max="14" width="9.140625" style="73"/>
    <col min="15" max="16384" width="9.140625" style="4"/>
  </cols>
  <sheetData>
    <row r="1" spans="1:7" x14ac:dyDescent="0.25">
      <c r="D1" s="201" t="s">
        <v>170</v>
      </c>
      <c r="E1" s="201"/>
    </row>
    <row r="4" spans="1:7" ht="30.75" customHeight="1" x14ac:dyDescent="0.25">
      <c r="A4" s="199" t="s">
        <v>0</v>
      </c>
      <c r="B4" s="199"/>
      <c r="C4" s="199"/>
      <c r="D4" s="199"/>
      <c r="E4" s="199"/>
    </row>
    <row r="5" spans="1:7" x14ac:dyDescent="0.25">
      <c r="A5" s="5"/>
      <c r="B5" s="5"/>
      <c r="C5" s="5"/>
      <c r="D5" s="5"/>
      <c r="E5" s="5"/>
    </row>
    <row r="6" spans="1:7" x14ac:dyDescent="0.25">
      <c r="A6" s="200" t="s">
        <v>1</v>
      </c>
      <c r="B6" s="200" t="s">
        <v>2</v>
      </c>
      <c r="C6" s="200"/>
      <c r="D6" s="200"/>
      <c r="E6" s="200" t="s">
        <v>3</v>
      </c>
    </row>
    <row r="7" spans="1:7" ht="90" x14ac:dyDescent="0.25">
      <c r="A7" s="200"/>
      <c r="B7" s="15" t="s">
        <v>4</v>
      </c>
      <c r="C7" s="15" t="s">
        <v>5</v>
      </c>
      <c r="D7" s="15" t="s">
        <v>6</v>
      </c>
      <c r="E7" s="200"/>
    </row>
    <row r="8" spans="1:7" x14ac:dyDescent="0.25">
      <c r="A8" s="1">
        <v>1</v>
      </c>
      <c r="B8" s="1">
        <v>2</v>
      </c>
      <c r="C8" s="1">
        <v>3</v>
      </c>
      <c r="D8" s="1">
        <v>4</v>
      </c>
      <c r="E8" s="1" t="s">
        <v>9</v>
      </c>
    </row>
    <row r="9" spans="1:7" ht="15.75" x14ac:dyDescent="0.25">
      <c r="A9" s="24" t="s">
        <v>7</v>
      </c>
      <c r="B9" s="25">
        <f>B10+B13+B16+B18</f>
        <v>6100.6247000000003</v>
      </c>
      <c r="C9" s="25">
        <f>C10+C13+C16+C18</f>
        <v>271.4353000000001</v>
      </c>
      <c r="D9" s="25">
        <f>D10+D13+D16+D18</f>
        <v>6372.06</v>
      </c>
      <c r="E9" s="28">
        <f>(B9+C9)/D9</f>
        <v>1</v>
      </c>
    </row>
    <row r="10" spans="1:7" ht="47.25" x14ac:dyDescent="0.25">
      <c r="A10" s="2" t="str">
        <f>CONCATENATE("Подпрограмма 1",". ",'пр 10 к Пор'!C26)</f>
        <v>Подпрограмма 1. Поддержка развития среднего и малого предпринимательства на территории муниципального образования Туруханский район</v>
      </c>
      <c r="B10" s="26">
        <f>SUM(B11:B12)</f>
        <v>25</v>
      </c>
      <c r="C10" s="26">
        <f>SUM(C11:C12)</f>
        <v>0</v>
      </c>
      <c r="D10" s="26">
        <f>SUM(D11:D12)</f>
        <v>25</v>
      </c>
      <c r="E10" s="29">
        <f t="shared" ref="E10:E19" si="0">(B10+C10)/D10</f>
        <v>1</v>
      </c>
    </row>
    <row r="11" spans="1:7" ht="15.75" x14ac:dyDescent="0.25">
      <c r="A11" s="3" t="s">
        <v>100</v>
      </c>
      <c r="B11" s="27">
        <v>0</v>
      </c>
      <c r="C11" s="27"/>
      <c r="D11" s="27">
        <v>0</v>
      </c>
      <c r="E11" s="30"/>
      <c r="G11" s="104">
        <f t="shared" ref="G11:G17" si="1">B11-D11</f>
        <v>0</v>
      </c>
    </row>
    <row r="12" spans="1:7" ht="31.5" x14ac:dyDescent="0.25">
      <c r="A12" s="3" t="s">
        <v>101</v>
      </c>
      <c r="B12" s="27">
        <v>25</v>
      </c>
      <c r="C12" s="27"/>
      <c r="D12" s="27">
        <v>25</v>
      </c>
      <c r="E12" s="30">
        <f t="shared" si="0"/>
        <v>1</v>
      </c>
      <c r="G12" s="104">
        <f t="shared" si="1"/>
        <v>0</v>
      </c>
    </row>
    <row r="13" spans="1:7" ht="47.25" x14ac:dyDescent="0.25">
      <c r="A13" s="2" t="str">
        <f>CONCATENATE("Подпрограмма 2",". ",'пр 10 к Пор'!C35)</f>
        <v>Подпрограмма 2. Развитие сельского хозяйства и регулирование рынков сельскохозяйственной продукции, сырья и продовольствия</v>
      </c>
      <c r="B13" s="26">
        <f>SUM(B14:B15)</f>
        <v>800</v>
      </c>
      <c r="C13" s="26">
        <f>SUM(C14:C15)</f>
        <v>0</v>
      </c>
      <c r="D13" s="26">
        <f>SUM(D14:D15)</f>
        <v>800</v>
      </c>
      <c r="E13" s="29">
        <f t="shared" si="0"/>
        <v>1</v>
      </c>
      <c r="G13" s="104"/>
    </row>
    <row r="14" spans="1:7" ht="47.25" x14ac:dyDescent="0.25">
      <c r="A14" s="3" t="s">
        <v>102</v>
      </c>
      <c r="B14" s="27">
        <v>800</v>
      </c>
      <c r="C14" s="27"/>
      <c r="D14" s="27">
        <v>800</v>
      </c>
      <c r="E14" s="30">
        <f t="shared" si="0"/>
        <v>1</v>
      </c>
      <c r="G14" s="104">
        <f t="shared" si="1"/>
        <v>0</v>
      </c>
    </row>
    <row r="15" spans="1:7" ht="63" x14ac:dyDescent="0.25">
      <c r="A15" s="3" t="s">
        <v>103</v>
      </c>
      <c r="B15" s="27">
        <v>0</v>
      </c>
      <c r="C15" s="27"/>
      <c r="D15" s="27">
        <v>0</v>
      </c>
      <c r="E15" s="30"/>
      <c r="G15" s="104">
        <f t="shared" si="1"/>
        <v>0</v>
      </c>
    </row>
    <row r="16" spans="1:7" ht="63" x14ac:dyDescent="0.25">
      <c r="A16" s="2" t="str">
        <f>CONCATENATE("Подпрограмма 3",". ",'пр 10 к Пор'!C44)</f>
        <v>Подпрограмма 3. Предоставление субсидий на возмещение части затрат, связанных с поставкой и обеспечением населения Туруханского района продуктами питания</v>
      </c>
      <c r="B16" s="26">
        <f>SUM(B17:B17)</f>
        <v>0</v>
      </c>
      <c r="C16" s="26">
        <f>SUM(C17:C17)</f>
        <v>0</v>
      </c>
      <c r="D16" s="26">
        <f>SUM(D17:D17)</f>
        <v>0</v>
      </c>
      <c r="E16" s="29"/>
      <c r="G16" s="104"/>
    </row>
    <row r="17" spans="1:7" ht="47.25" x14ac:dyDescent="0.25">
      <c r="A17" s="3" t="s">
        <v>104</v>
      </c>
      <c r="B17" s="27">
        <v>0</v>
      </c>
      <c r="C17" s="27"/>
      <c r="D17" s="27">
        <v>0</v>
      </c>
      <c r="E17" s="30"/>
      <c r="G17" s="104">
        <f t="shared" si="1"/>
        <v>0</v>
      </c>
    </row>
    <row r="18" spans="1:7" ht="78.75" x14ac:dyDescent="0.25">
      <c r="A18" s="2" t="str">
        <f>CONCATENATE("Подпрограмма 4",". ",'пр 10 к Пор'!C53)</f>
        <v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муниципального образования Туруханский район</v>
      </c>
      <c r="B18" s="26">
        <f>SUM(B19:B19)</f>
        <v>5275.6247000000003</v>
      </c>
      <c r="C18" s="26">
        <f>SUM(C19:C19)</f>
        <v>271.4353000000001</v>
      </c>
      <c r="D18" s="26">
        <f>SUM(D19:D19)</f>
        <v>5547.06</v>
      </c>
      <c r="E18" s="29">
        <f t="shared" si="0"/>
        <v>1</v>
      </c>
      <c r="G18" s="104"/>
    </row>
    <row r="19" spans="1:7" ht="47.25" x14ac:dyDescent="0.25">
      <c r="A19" s="3" t="s">
        <v>105</v>
      </c>
      <c r="B19" s="27">
        <v>5275.6247000000003</v>
      </c>
      <c r="C19" s="152">
        <f>D19-B19</f>
        <v>271.4353000000001</v>
      </c>
      <c r="D19" s="27">
        <v>5547.06</v>
      </c>
      <c r="E19" s="30">
        <f t="shared" si="0"/>
        <v>1</v>
      </c>
      <c r="G19" s="104"/>
    </row>
    <row r="23" spans="1:7" ht="45" x14ac:dyDescent="0.25">
      <c r="A23" s="155" t="str">
        <f>'пр 11 к Пор'!A52:I52</f>
        <v>Руководитель управления экономики, 
планирования и перспективного развития 
администрации Туруханского района</v>
      </c>
      <c r="E23" s="156" t="str">
        <f>'пр 11 к Пор'!J52</f>
        <v>Е. М. Нагорная</v>
      </c>
    </row>
    <row r="26" spans="1:7" x14ac:dyDescent="0.25">
      <c r="A26" s="4" t="str">
        <f>'пр 11 к Пор'!A83</f>
        <v>Моховикова Наталья Леонидовна</v>
      </c>
    </row>
    <row r="27" spans="1:7" x14ac:dyDescent="0.25">
      <c r="A27" s="4" t="str">
        <f>'пр 11 к Пор'!A84</f>
        <v>(39190) 44580</v>
      </c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19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7"/>
  <sheetViews>
    <sheetView zoomScaleNormal="100" zoomScaleSheetLayoutView="100" workbookViewId="0">
      <selection activeCell="A52" sqref="A52"/>
    </sheetView>
  </sheetViews>
  <sheetFormatPr defaultRowHeight="15" x14ac:dyDescent="0.25"/>
  <cols>
    <col min="1" max="1" width="44.7109375" style="4" customWidth="1"/>
    <col min="2" max="2" width="10.42578125" style="4" customWidth="1"/>
    <col min="3" max="4" width="10.85546875" style="4" customWidth="1"/>
    <col min="5" max="5" width="20.85546875" style="4" customWidth="1"/>
    <col min="6" max="7" width="16" style="4" customWidth="1"/>
    <col min="8" max="8" width="9.140625" style="4"/>
    <col min="9" max="14" width="9.140625" style="73"/>
    <col min="15" max="16384" width="9.140625" style="4"/>
  </cols>
  <sheetData>
    <row r="1" spans="1:14" x14ac:dyDescent="0.25">
      <c r="E1" s="202" t="s">
        <v>171</v>
      </c>
      <c r="F1" s="202"/>
      <c r="G1" s="202"/>
    </row>
    <row r="2" spans="1:14" x14ac:dyDescent="0.25">
      <c r="F2" s="10"/>
      <c r="G2" s="11"/>
    </row>
    <row r="3" spans="1:14" x14ac:dyDescent="0.25">
      <c r="F3" s="10"/>
      <c r="G3" s="11"/>
    </row>
    <row r="4" spans="1:14" ht="46.5" customHeight="1" x14ac:dyDescent="0.25">
      <c r="A4" s="199" t="s">
        <v>21</v>
      </c>
      <c r="B4" s="199"/>
      <c r="C4" s="199"/>
      <c r="D4" s="199"/>
      <c r="E4" s="199"/>
      <c r="F4" s="199"/>
      <c r="G4" s="199"/>
    </row>
    <row r="5" spans="1:14" x14ac:dyDescent="0.25">
      <c r="A5" s="5"/>
      <c r="B5" s="5"/>
      <c r="C5" s="5"/>
      <c r="D5" s="5"/>
      <c r="E5" s="5"/>
      <c r="F5" s="5"/>
      <c r="G5" s="5"/>
    </row>
    <row r="6" spans="1:14" ht="80.25" customHeight="1" x14ac:dyDescent="0.25">
      <c r="A6" s="200" t="s">
        <v>31</v>
      </c>
      <c r="B6" s="200" t="s">
        <v>10</v>
      </c>
      <c r="C6" s="200" t="s">
        <v>22</v>
      </c>
      <c r="D6" s="200"/>
      <c r="E6" s="200" t="s">
        <v>23</v>
      </c>
      <c r="F6" s="203" t="s">
        <v>24</v>
      </c>
      <c r="G6" s="204" t="s">
        <v>29</v>
      </c>
    </row>
    <row r="7" spans="1:14" x14ac:dyDescent="0.25">
      <c r="A7" s="200"/>
      <c r="B7" s="200"/>
      <c r="C7" s="69" t="s">
        <v>11</v>
      </c>
      <c r="D7" s="69" t="s">
        <v>12</v>
      </c>
      <c r="E7" s="200"/>
      <c r="F7" s="203"/>
      <c r="G7" s="204"/>
    </row>
    <row r="8" spans="1:14" x14ac:dyDescent="0.25">
      <c r="A8" s="8">
        <v>1</v>
      </c>
      <c r="B8" s="8">
        <f>A8+1</f>
        <v>2</v>
      </c>
      <c r="C8" s="8">
        <f t="shared" ref="C8:G8" si="0">B8+1</f>
        <v>3</v>
      </c>
      <c r="D8" s="8">
        <f t="shared" si="0"/>
        <v>4</v>
      </c>
      <c r="E8" s="8">
        <f t="shared" si="0"/>
        <v>5</v>
      </c>
      <c r="F8" s="8">
        <f t="shared" si="0"/>
        <v>6</v>
      </c>
      <c r="G8" s="8">
        <f t="shared" si="0"/>
        <v>7</v>
      </c>
    </row>
    <row r="9" spans="1:14" s="18" customFormat="1" ht="14.25" x14ac:dyDescent="0.2">
      <c r="A9" s="107" t="s">
        <v>7</v>
      </c>
      <c r="B9" s="22" t="s">
        <v>13</v>
      </c>
      <c r="C9" s="22" t="s">
        <v>13</v>
      </c>
      <c r="D9" s="22" t="s">
        <v>13</v>
      </c>
      <c r="E9" s="22" t="s">
        <v>13</v>
      </c>
      <c r="F9" s="22" t="s">
        <v>13</v>
      </c>
      <c r="G9" s="23">
        <f>AVERAGE(F10:F25)</f>
        <v>0.83331028871729984</v>
      </c>
      <c r="I9" s="74"/>
      <c r="J9" s="74"/>
      <c r="K9" s="74"/>
      <c r="L9" s="74"/>
      <c r="M9" s="74"/>
      <c r="N9" s="74"/>
    </row>
    <row r="10" spans="1:14" ht="30" x14ac:dyDescent="0.25">
      <c r="A10" s="108" t="str">
        <f>'пр 9 к Пор'!B15</f>
        <v>Число вновь созданных субъектов малого предпринимательства</v>
      </c>
      <c r="B10" s="31" t="str">
        <f>'пр 9 к Пор'!C15</f>
        <v>ед.</v>
      </c>
      <c r="C10" s="67">
        <f>'пр 9 к Пор'!I15</f>
        <v>1</v>
      </c>
      <c r="D10" s="67">
        <f>'пр 9 к Пор'!J15</f>
        <v>33</v>
      </c>
      <c r="E10" s="31" t="s">
        <v>94</v>
      </c>
      <c r="F10" s="32">
        <f t="shared" ref="F10" si="1">IF(AND(C10=0,D10=0),1,IF(E10="нет или увеличение",IF(D10/C10&gt;1,1,D10/C10),IF(E10="снижение",IF(D10=0,1,IF(C10/D10&gt;1,1,C10/D10)))))</f>
        <v>1</v>
      </c>
      <c r="G10" s="7" t="s">
        <v>13</v>
      </c>
    </row>
    <row r="11" spans="1:14" ht="45" x14ac:dyDescent="0.25">
      <c r="A11" s="108" t="str">
        <f>'пр 9 к Пор'!B16</f>
        <v>Количество малого и среднего предпринимательства получивших субсидии
в том числе:</v>
      </c>
      <c r="B11" s="31" t="str">
        <f>'пр 9 к Пор'!C16</f>
        <v>ед.</v>
      </c>
      <c r="C11" s="67">
        <f>'пр 9 к Пор'!I16</f>
        <v>1</v>
      </c>
      <c r="D11" s="67">
        <f>'пр 9 к Пор'!J16</f>
        <v>0</v>
      </c>
      <c r="E11" s="31" t="s">
        <v>94</v>
      </c>
      <c r="F11" s="32">
        <f t="shared" ref="F11:F25" si="2">IF(AND(C11=0,D11=0),1,IF(E11="нет или увеличение",IF(D11/C11&gt;1,1,D11/C11),IF(E11="снижение",IF(D11=0,1,IF(C11/D11&gt;1,1,C11/D11)))))</f>
        <v>0</v>
      </c>
      <c r="G11" s="7" t="s">
        <v>13</v>
      </c>
    </row>
    <row r="12" spans="1:14" ht="75" x14ac:dyDescent="0.25">
      <c r="A12" s="108" t="str">
        <f>'пр 9 к Пор'!B17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B12" s="31" t="str">
        <f>'пр 9 к Пор'!C17</f>
        <v>ед.</v>
      </c>
      <c r="C12" s="67">
        <f>'пр 9 к Пор'!I17</f>
        <v>0</v>
      </c>
      <c r="D12" s="67">
        <f>'пр 9 к Пор'!J17</f>
        <v>0</v>
      </c>
      <c r="E12" s="31" t="s">
        <v>94</v>
      </c>
      <c r="F12" s="32">
        <f t="shared" si="2"/>
        <v>1</v>
      </c>
      <c r="G12" s="7" t="s">
        <v>13</v>
      </c>
    </row>
    <row r="13" spans="1:14" ht="82.5" customHeight="1" x14ac:dyDescent="0.25">
      <c r="A13" s="108" t="str">
        <f>'пр 9 к Пор'!B18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B13" s="31" t="str">
        <f>'пр 9 к Пор'!C18</f>
        <v>ед.</v>
      </c>
      <c r="C13" s="67">
        <f>'пр 9 к Пор'!I18</f>
        <v>0</v>
      </c>
      <c r="D13" s="67">
        <f>'пр 9 к Пор'!J18</f>
        <v>0</v>
      </c>
      <c r="E13" s="31" t="s">
        <v>94</v>
      </c>
      <c r="F13" s="32">
        <f t="shared" si="2"/>
        <v>1</v>
      </c>
      <c r="G13" s="7" t="s">
        <v>13</v>
      </c>
    </row>
    <row r="14" spans="1:14" ht="75" x14ac:dyDescent="0.25">
      <c r="A14" s="108" t="str">
        <f>'пр 9 к Пор'!B19</f>
        <v xml:space="preserve">Количество молодежи принявших участие в конкурсах по мероприятию "Вовлечение молодежи в предпринимательскую деятельность" 
</v>
      </c>
      <c r="B14" s="31" t="str">
        <f>'пр 9 к Пор'!C19</f>
        <v>чел.</v>
      </c>
      <c r="C14" s="67">
        <f>'пр 9 к Пор'!I19</f>
        <v>1</v>
      </c>
      <c r="D14" s="67">
        <f>'пр 9 к Пор'!J19</f>
        <v>1</v>
      </c>
      <c r="E14" s="31" t="s">
        <v>94</v>
      </c>
      <c r="F14" s="32">
        <f t="shared" si="2"/>
        <v>1</v>
      </c>
      <c r="G14" s="7" t="s">
        <v>13</v>
      </c>
    </row>
    <row r="15" spans="1:14" ht="15.75" x14ac:dyDescent="0.25">
      <c r="A15" s="108" t="str">
        <f>'пр 9 к Пор'!B21</f>
        <v>Производства мяса скота и птицы</v>
      </c>
      <c r="B15" s="31" t="str">
        <f>'пр 9 к Пор'!C21</f>
        <v>тн.</v>
      </c>
      <c r="C15" s="31">
        <f>'пр 9 к Пор'!I21</f>
        <v>12.33711340206186</v>
      </c>
      <c r="D15" s="31">
        <f>'пр 9 к Пор'!J21</f>
        <v>8</v>
      </c>
      <c r="E15" s="31" t="s">
        <v>94</v>
      </c>
      <c r="F15" s="32">
        <f t="shared" si="2"/>
        <v>0.64844990390239809</v>
      </c>
      <c r="G15" s="7" t="s">
        <v>13</v>
      </c>
    </row>
    <row r="16" spans="1:14" ht="15.75" x14ac:dyDescent="0.25">
      <c r="A16" s="108" t="str">
        <f>'пр 9 к Пор'!B22</f>
        <v>Крупно рогатого скота</v>
      </c>
      <c r="B16" s="31" t="str">
        <f>'пр 9 к Пор'!C22</f>
        <v>тн.</v>
      </c>
      <c r="C16" s="31">
        <f>'пр 9 к Пор'!I22</f>
        <v>10.937113402061859</v>
      </c>
      <c r="D16" s="31">
        <f>'пр 9 к Пор'!J22</f>
        <v>7</v>
      </c>
      <c r="E16" s="31" t="s">
        <v>94</v>
      </c>
      <c r="F16" s="32">
        <f t="shared" si="2"/>
        <v>0.64002262230181894</v>
      </c>
      <c r="G16" s="7" t="s">
        <v>13</v>
      </c>
    </row>
    <row r="17" spans="1:7" ht="15.75" x14ac:dyDescent="0.25">
      <c r="A17" s="108" t="str">
        <f>'пр 9 к Пор'!B23</f>
        <v>Птицы</v>
      </c>
      <c r="B17" s="31" t="str">
        <f>'пр 9 к Пор'!C23</f>
        <v>тн.</v>
      </c>
      <c r="C17" s="31">
        <f>'пр 9 к Пор'!I23</f>
        <v>1.4</v>
      </c>
      <c r="D17" s="31">
        <f>'пр 9 к Пор'!J23</f>
        <v>1</v>
      </c>
      <c r="E17" s="31" t="s">
        <v>94</v>
      </c>
      <c r="F17" s="32">
        <f t="shared" si="2"/>
        <v>0.7142857142857143</v>
      </c>
      <c r="G17" s="7" t="s">
        <v>13</v>
      </c>
    </row>
    <row r="18" spans="1:7" ht="15.75" x14ac:dyDescent="0.25">
      <c r="A18" s="108" t="str">
        <f>'пр 9 к Пор'!B24</f>
        <v>Свиньи</v>
      </c>
      <c r="B18" s="31" t="str">
        <f>'пр 9 к Пор'!C24</f>
        <v>тн.</v>
      </c>
      <c r="C18" s="31">
        <f>'пр 9 к Пор'!I24</f>
        <v>0</v>
      </c>
      <c r="D18" s="31">
        <f>'пр 9 к Пор'!J24</f>
        <v>0</v>
      </c>
      <c r="E18" s="31" t="s">
        <v>94</v>
      </c>
      <c r="F18" s="32">
        <f t="shared" si="2"/>
        <v>1</v>
      </c>
      <c r="G18" s="7" t="s">
        <v>13</v>
      </c>
    </row>
    <row r="19" spans="1:7" ht="15.75" x14ac:dyDescent="0.25">
      <c r="A19" s="108" t="str">
        <f>'пр 9 к Пор'!B25</f>
        <v>Производство молока</v>
      </c>
      <c r="B19" s="31" t="str">
        <f>'пр 9 к Пор'!C25</f>
        <v>тн.</v>
      </c>
      <c r="C19" s="31">
        <f>'пр 9 к Пор'!I25</f>
        <v>130</v>
      </c>
      <c r="D19" s="31">
        <f>'пр 9 к Пор'!J25</f>
        <v>100</v>
      </c>
      <c r="E19" s="31" t="s">
        <v>94</v>
      </c>
      <c r="F19" s="32">
        <f t="shared" si="2"/>
        <v>0.76923076923076927</v>
      </c>
      <c r="G19" s="7" t="s">
        <v>13</v>
      </c>
    </row>
    <row r="20" spans="1:7" ht="15.75" x14ac:dyDescent="0.25">
      <c r="A20" s="108" t="str">
        <f>'пр 9 к Пор'!B26</f>
        <v>Производство яиц</v>
      </c>
      <c r="B20" s="31" t="str">
        <f>'пр 9 к Пор'!C26</f>
        <v>тыс.шт.</v>
      </c>
      <c r="C20" s="31">
        <f>'пр 9 к Пор'!I26</f>
        <v>410</v>
      </c>
      <c r="D20" s="31">
        <f>'пр 9 к Пор'!J26</f>
        <v>230</v>
      </c>
      <c r="E20" s="31" t="s">
        <v>94</v>
      </c>
      <c r="F20" s="32">
        <f t="shared" si="2"/>
        <v>0.56097560975609762</v>
      </c>
      <c r="G20" s="7" t="s">
        <v>13</v>
      </c>
    </row>
    <row r="21" spans="1:7" ht="75" x14ac:dyDescent="0.25">
      <c r="A21" s="108" t="str">
        <f>'пр 9 к Пор'!B27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B21" s="31" t="str">
        <f>'пр 9 к Пор'!C27</f>
        <v>ед.</v>
      </c>
      <c r="C21" s="31">
        <f>'пр 9 к Пор'!I27</f>
        <v>0</v>
      </c>
      <c r="D21" s="31">
        <f>'пр 9 к Пор'!J27</f>
        <v>0</v>
      </c>
      <c r="E21" s="31" t="s">
        <v>94</v>
      </c>
      <c r="F21" s="32">
        <f t="shared" si="2"/>
        <v>1</v>
      </c>
      <c r="G21" s="7" t="s">
        <v>13</v>
      </c>
    </row>
    <row r="22" spans="1:7" ht="15.75" x14ac:dyDescent="0.25">
      <c r="A22" s="108" t="str">
        <f>'пр 9 к Пор'!B28</f>
        <v>коров</v>
      </c>
      <c r="B22" s="31" t="str">
        <f>'пр 9 к Пор'!C28</f>
        <v>ед.</v>
      </c>
      <c r="C22" s="31">
        <f>'пр 9 к Пор'!I28</f>
        <v>0</v>
      </c>
      <c r="D22" s="31">
        <f>'пр 9 к Пор'!J28</f>
        <v>0</v>
      </c>
      <c r="E22" s="31" t="s">
        <v>94</v>
      </c>
      <c r="F22" s="32">
        <f t="shared" si="2"/>
        <v>1</v>
      </c>
      <c r="G22" s="7" t="s">
        <v>13</v>
      </c>
    </row>
    <row r="23" spans="1:7" ht="15.75" x14ac:dyDescent="0.25">
      <c r="A23" s="108" t="str">
        <f>'пр 9 к Пор'!B29</f>
        <v>нетелей</v>
      </c>
      <c r="B23" s="31" t="str">
        <f>'пр 9 к Пор'!C29</f>
        <v>ед.</v>
      </c>
      <c r="C23" s="31">
        <f>'пр 9 к Пор'!I29</f>
        <v>0</v>
      </c>
      <c r="D23" s="31">
        <f>'пр 9 к Пор'!J29</f>
        <v>0</v>
      </c>
      <c r="E23" s="31" t="s">
        <v>94</v>
      </c>
      <c r="F23" s="32">
        <f t="shared" si="2"/>
        <v>1</v>
      </c>
      <c r="G23" s="7" t="s">
        <v>13</v>
      </c>
    </row>
    <row r="24" spans="1:7" ht="30" x14ac:dyDescent="0.25">
      <c r="A24" s="108" t="str">
        <f>'пр 9 к Пор'!B31</f>
        <v>Объем завезенных социально-значимых товаров</v>
      </c>
      <c r="B24" s="31" t="str">
        <f>'пр 9 к Пор'!C31</f>
        <v>тн.</v>
      </c>
      <c r="C24" s="31">
        <f>'пр 9 к Пор'!I31</f>
        <v>0</v>
      </c>
      <c r="D24" s="31">
        <f>'пр 9 к Пор'!J31</f>
        <v>0</v>
      </c>
      <c r="E24" s="31" t="s">
        <v>94</v>
      </c>
      <c r="F24" s="32">
        <f t="shared" si="2"/>
        <v>1</v>
      </c>
      <c r="G24" s="7" t="s">
        <v>13</v>
      </c>
    </row>
    <row r="25" spans="1:7" ht="30" x14ac:dyDescent="0.25">
      <c r="A25" s="108" t="str">
        <f>CONCATENATE('пр 9 к Пор'!B$33," ",'пр 9 к Пор'!B34)</f>
        <v>Размер ставки субсидирования: г. Игарка и п. Светлогорск</v>
      </c>
      <c r="B25" s="31" t="str">
        <f>'пр 9 к Пор'!C34</f>
        <v>руб.</v>
      </c>
      <c r="C25" s="67">
        <f>'пр 9 к Пор'!I34</f>
        <v>2</v>
      </c>
      <c r="D25" s="67">
        <f>'пр 9 к Пор'!J34</f>
        <v>2</v>
      </c>
      <c r="E25" s="31" t="s">
        <v>94</v>
      </c>
      <c r="F25" s="32">
        <f t="shared" si="2"/>
        <v>1</v>
      </c>
      <c r="G25" s="7" t="s">
        <v>13</v>
      </c>
    </row>
    <row r="26" spans="1:7" ht="30" x14ac:dyDescent="0.25">
      <c r="A26" s="108" t="str">
        <f>CONCATENATE('пр 9 к Пор'!B$33," ",'пр 9 к Пор'!B35)</f>
        <v>Размер ставки субсидирования: с. Туруханск, с.Верхнеимбатск, п. Бор, с.Ворогово, с.Зотино</v>
      </c>
      <c r="B26" s="31" t="str">
        <f>'пр 9 к Пор'!C35</f>
        <v>руб.</v>
      </c>
      <c r="C26" s="67">
        <f>'пр 9 к Пор'!I35</f>
        <v>10</v>
      </c>
      <c r="D26" s="67">
        <f>'пр 9 к Пор'!J35</f>
        <v>10</v>
      </c>
      <c r="E26" s="31" t="s">
        <v>94</v>
      </c>
      <c r="F26" s="32">
        <f t="shared" ref="F26:F27" si="3">IF(AND(C26=0,D26=0),1,IF(E26="нет или увеличение",IF(D26/C26&gt;1,1,D26/C26),IF(E26="снижение",IF(D26=0,1,IF(C26/D26&gt;1,1,C26/D26)))))</f>
        <v>1</v>
      </c>
      <c r="G26" s="7" t="s">
        <v>13</v>
      </c>
    </row>
    <row r="27" spans="1:7" ht="15.75" x14ac:dyDescent="0.25">
      <c r="A27" s="108" t="str">
        <f>'пр 9 к Пор'!B36</f>
        <v>Объем произведенного хлеба</v>
      </c>
      <c r="B27" s="31" t="str">
        <f>'пр 9 к Пор'!C36</f>
        <v>тн.</v>
      </c>
      <c r="C27" s="67">
        <f>'пр 9 к Пор'!I36</f>
        <v>766.72</v>
      </c>
      <c r="D27" s="67">
        <f>'пр 9 к Пор'!J36</f>
        <v>767.66</v>
      </c>
      <c r="E27" s="31" t="s">
        <v>94</v>
      </c>
      <c r="F27" s="32">
        <f t="shared" si="3"/>
        <v>1</v>
      </c>
      <c r="G27" s="7" t="s">
        <v>13</v>
      </c>
    </row>
    <row r="31" spans="1:7" ht="45" x14ac:dyDescent="0.25">
      <c r="A31" s="155" t="str">
        <f>'бюджетные ассигнования'!A23</f>
        <v>Руководитель управления экономики, 
планирования и перспективного развития 
администрации Туруханского района</v>
      </c>
      <c r="G31" s="4" t="str">
        <f>'бюджетные ассигнования'!E23</f>
        <v>Е. М. Нагорная</v>
      </c>
    </row>
    <row r="46" spans="1:1" x14ac:dyDescent="0.25">
      <c r="A46" s="4" t="str">
        <f>'бюджетные ассигнования'!A26</f>
        <v>Моховикова Наталья Леонидовна</v>
      </c>
    </row>
    <row r="47" spans="1:1" x14ac:dyDescent="0.25">
      <c r="A47" s="4" t="str">
        <f>'бюджетные ассигнования'!A27</f>
        <v>(39190) 44580</v>
      </c>
    </row>
  </sheetData>
  <mergeCells count="8">
    <mergeCell ref="E1:G1"/>
    <mergeCell ref="A4:G4"/>
    <mergeCell ref="A6:A7"/>
    <mergeCell ref="B6:B7"/>
    <mergeCell ref="C6:D6"/>
    <mergeCell ref="E6:E7"/>
    <mergeCell ref="F6:F7"/>
    <mergeCell ref="G6:G7"/>
  </mergeCells>
  <conditionalFormatting sqref="A10:E27">
    <cfRule type="expression" dxfId="3" priority="1">
      <formula>A10=""</formula>
    </cfRule>
  </conditionalFormatting>
  <pageMargins left="0.78740157480314965" right="0.78740157480314965" top="1.1811023622047245" bottom="0.74803149606299213" header="0.31496062992125984" footer="0.31496062992125984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8"/>
  <sheetViews>
    <sheetView view="pageBreakPreview" topLeftCell="A19" zoomScale="70" zoomScaleNormal="85" zoomScaleSheetLayoutView="70" workbookViewId="0">
      <selection activeCell="G1" sqref="G1:H1"/>
    </sheetView>
  </sheetViews>
  <sheetFormatPr defaultRowHeight="15" x14ac:dyDescent="0.25"/>
  <cols>
    <col min="1" max="1" width="33.28515625" style="4" customWidth="1"/>
    <col min="2" max="2" width="9.140625" style="103"/>
    <col min="3" max="3" width="10.28515625" style="4" customWidth="1"/>
    <col min="4" max="4" width="9.28515625" style="4" customWidth="1"/>
    <col min="5" max="5" width="15.42578125" style="4" customWidth="1"/>
    <col min="6" max="6" width="8.7109375" style="4" customWidth="1"/>
    <col min="7" max="8" width="26.28515625" style="4" customWidth="1"/>
    <col min="9" max="14" width="9.140625" style="73"/>
    <col min="15" max="16384" width="9.140625" style="4"/>
  </cols>
  <sheetData>
    <row r="1" spans="1:14" x14ac:dyDescent="0.25">
      <c r="G1" s="206" t="s">
        <v>172</v>
      </c>
      <c r="H1" s="206"/>
    </row>
    <row r="2" spans="1:14" x14ac:dyDescent="0.25">
      <c r="F2" s="13"/>
      <c r="G2" s="13"/>
      <c r="H2" s="14"/>
    </row>
    <row r="3" spans="1:14" x14ac:dyDescent="0.25">
      <c r="F3" s="13"/>
      <c r="G3" s="13"/>
      <c r="H3" s="14"/>
    </row>
    <row r="4" spans="1:14" ht="46.5" customHeight="1" x14ac:dyDescent="0.25">
      <c r="A4" s="199" t="s">
        <v>33</v>
      </c>
      <c r="B4" s="199"/>
      <c r="C4" s="199"/>
      <c r="D4" s="199"/>
      <c r="E4" s="199"/>
      <c r="F4" s="199"/>
      <c r="G4" s="199"/>
      <c r="H4" s="199"/>
    </row>
    <row r="5" spans="1:14" x14ac:dyDescent="0.25">
      <c r="A5" s="5"/>
      <c r="B5" s="106"/>
      <c r="C5" s="5"/>
      <c r="D5" s="5"/>
      <c r="E5" s="5"/>
      <c r="F5" s="5"/>
      <c r="G5" s="5"/>
      <c r="H5" s="5"/>
    </row>
    <row r="6" spans="1:14" ht="59.25" customHeight="1" x14ac:dyDescent="0.25">
      <c r="A6" s="200" t="s">
        <v>31</v>
      </c>
      <c r="B6" s="200" t="s">
        <v>10</v>
      </c>
      <c r="C6" s="207" t="s">
        <v>25</v>
      </c>
      <c r="D6" s="208"/>
      <c r="E6" s="209" t="s">
        <v>23</v>
      </c>
      <c r="F6" s="211" t="s">
        <v>26</v>
      </c>
      <c r="G6" s="211" t="s">
        <v>30</v>
      </c>
      <c r="H6" s="204" t="s">
        <v>27</v>
      </c>
    </row>
    <row r="7" spans="1:14" ht="73.5" customHeight="1" x14ac:dyDescent="0.25">
      <c r="A7" s="200"/>
      <c r="B7" s="200"/>
      <c r="C7" s="15" t="s">
        <v>11</v>
      </c>
      <c r="D7" s="16" t="s">
        <v>12</v>
      </c>
      <c r="E7" s="210"/>
      <c r="F7" s="212"/>
      <c r="G7" s="212"/>
      <c r="H7" s="204"/>
    </row>
    <row r="8" spans="1:14" x14ac:dyDescent="0.25">
      <c r="A8" s="8">
        <v>1</v>
      </c>
      <c r="B8" s="8">
        <f>A8+1</f>
        <v>2</v>
      </c>
      <c r="C8" s="8">
        <f t="shared" ref="C8:F8" si="0">B8+1</f>
        <v>3</v>
      </c>
      <c r="D8" s="8">
        <f t="shared" si="0"/>
        <v>4</v>
      </c>
      <c r="E8" s="8">
        <f t="shared" si="0"/>
        <v>5</v>
      </c>
      <c r="F8" s="8">
        <f t="shared" si="0"/>
        <v>6</v>
      </c>
      <c r="G8" s="8">
        <f t="shared" ref="G8:H8" si="1">F8+1</f>
        <v>7</v>
      </c>
      <c r="H8" s="8">
        <f t="shared" si="1"/>
        <v>8</v>
      </c>
    </row>
    <row r="9" spans="1:14" s="18" customFormat="1" ht="14.25" x14ac:dyDescent="0.2">
      <c r="A9" s="21" t="s">
        <v>7</v>
      </c>
      <c r="B9" s="22" t="s">
        <v>13</v>
      </c>
      <c r="C9" s="22" t="s">
        <v>13</v>
      </c>
      <c r="D9" s="22" t="s">
        <v>13</v>
      </c>
      <c r="E9" s="22" t="s">
        <v>13</v>
      </c>
      <c r="F9" s="22" t="s">
        <v>13</v>
      </c>
      <c r="G9" s="66">
        <f>(G10*H10+G15*H15+G25*H25+G27*H27)/H9</f>
        <v>0.97571053293719678</v>
      </c>
      <c r="H9" s="23">
        <f>H10+H15+H25+H27</f>
        <v>6100.6247000000003</v>
      </c>
      <c r="I9" s="74"/>
      <c r="J9" s="74"/>
      <c r="K9" s="74"/>
      <c r="L9" s="74"/>
      <c r="M9" s="74"/>
      <c r="N9" s="74"/>
    </row>
    <row r="10" spans="1:14" s="18" customFormat="1" ht="103.5" customHeight="1" x14ac:dyDescent="0.2">
      <c r="A10" s="20" t="str">
        <f>CONCATENATE("Всего по подпрограмме 1. ",'пр 10 к Пор'!C26)</f>
        <v>Всего по подпрограмме 1. Поддержка развития среднего и малого предпринимательства на территории муниципального образования Туруханский район</v>
      </c>
      <c r="B10" s="19" t="s">
        <v>13</v>
      </c>
      <c r="C10" s="19" t="s">
        <v>13</v>
      </c>
      <c r="D10" s="19" t="s">
        <v>13</v>
      </c>
      <c r="E10" s="19" t="s">
        <v>13</v>
      </c>
      <c r="F10" s="19" t="s">
        <v>13</v>
      </c>
      <c r="G10" s="35">
        <f>AVERAGE(F11:F14)</f>
        <v>1</v>
      </c>
      <c r="H10" s="17">
        <f>'бюджетные ассигнования'!B10</f>
        <v>25</v>
      </c>
      <c r="I10" s="74"/>
      <c r="J10" s="74"/>
      <c r="K10" s="74"/>
      <c r="L10" s="74"/>
      <c r="M10" s="74"/>
      <c r="N10" s="74"/>
    </row>
    <row r="11" spans="1:14" ht="60" x14ac:dyDescent="0.25">
      <c r="A11" s="33" t="str">
        <f>'пр 9 к Пор'!B39</f>
        <v>Количество малого и среднего предпринимательства получивших субсидии
в том числе:</v>
      </c>
      <c r="B11" s="31" t="str">
        <f>'пр 9 к Пор'!C39</f>
        <v>ед.</v>
      </c>
      <c r="C11" s="33">
        <f>'пр 9 к Пор'!I39</f>
        <v>0</v>
      </c>
      <c r="D11" s="33">
        <f>'пр 9 к Пор'!J39</f>
        <v>0</v>
      </c>
      <c r="E11" s="31" t="s">
        <v>94</v>
      </c>
      <c r="F11" s="7">
        <f t="shared" ref="F11:F12" si="2">IF(AND(C11=0,D11=0),1,IF(E11="нет или увеличение",IF(D11/C11&gt;1,1,D11/C11),IF(E11="снижение",IF(D11=0,1,IF(C11/D11&gt;1,1,C11/D11)))))</f>
        <v>1</v>
      </c>
      <c r="G11" s="7" t="s">
        <v>13</v>
      </c>
      <c r="H11" s="7" t="s">
        <v>13</v>
      </c>
    </row>
    <row r="12" spans="1:14" ht="105" x14ac:dyDescent="0.25">
      <c r="A12" s="33" t="str">
        <f>'пр 9 к Пор'!B40</f>
        <v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v>
      </c>
      <c r="B12" s="31" t="str">
        <f>'пр 9 к Пор'!C40</f>
        <v>ед.</v>
      </c>
      <c r="C12" s="33">
        <f>'пр 9 к Пор'!I40</f>
        <v>0</v>
      </c>
      <c r="D12" s="33">
        <f>'пр 9 к Пор'!J40</f>
        <v>0</v>
      </c>
      <c r="E12" s="31" t="s">
        <v>94</v>
      </c>
      <c r="F12" s="7">
        <f t="shared" si="2"/>
        <v>1</v>
      </c>
      <c r="G12" s="7" t="s">
        <v>13</v>
      </c>
      <c r="H12" s="7" t="s">
        <v>13</v>
      </c>
    </row>
    <row r="13" spans="1:14" ht="120" x14ac:dyDescent="0.25">
      <c r="A13" s="33" t="str">
        <f>'пр 9 к Пор'!B41</f>
        <v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v>
      </c>
      <c r="B13" s="31" t="str">
        <f>'пр 9 к Пор'!C41</f>
        <v>ед.</v>
      </c>
      <c r="C13" s="33">
        <f>'пр 9 к Пор'!I41</f>
        <v>0</v>
      </c>
      <c r="D13" s="33">
        <f>'пр 9 к Пор'!J41</f>
        <v>0</v>
      </c>
      <c r="E13" s="31" t="s">
        <v>94</v>
      </c>
      <c r="F13" s="7">
        <f t="shared" ref="F13:F14" si="3">IF(AND(C13=0,D13=0),1,IF(E13="нет или увеличение",IF(D13/C13&gt;1,1,D13/C13),IF(E13="снижение",IF(D13=0,1,IF(C13/D13&gt;1,1,C13/D13)))))</f>
        <v>1</v>
      </c>
      <c r="G13" s="7" t="s">
        <v>13</v>
      </c>
      <c r="H13" s="7" t="s">
        <v>13</v>
      </c>
    </row>
    <row r="14" spans="1:14" ht="30" x14ac:dyDescent="0.25">
      <c r="A14" s="33">
        <f>'пр 9 к Пор'!B42</f>
        <v>0</v>
      </c>
      <c r="B14" s="31" t="str">
        <f>'пр 9 к Пор'!C42</f>
        <v>чел.</v>
      </c>
      <c r="C14" s="33">
        <f>'пр 9 к Пор'!I42</f>
        <v>1</v>
      </c>
      <c r="D14" s="33">
        <f>'пр 9 к Пор'!J42</f>
        <v>1</v>
      </c>
      <c r="E14" s="31" t="s">
        <v>94</v>
      </c>
      <c r="F14" s="7">
        <f t="shared" si="3"/>
        <v>1</v>
      </c>
      <c r="G14" s="7" t="s">
        <v>13</v>
      </c>
      <c r="H14" s="7" t="s">
        <v>13</v>
      </c>
    </row>
    <row r="15" spans="1:14" ht="85.5" x14ac:dyDescent="0.25">
      <c r="A15" s="20" t="str">
        <f>CONCATENATE("Всего по подпрограмме 2. ",'пр 10 к Пор'!C35)</f>
        <v>Всего по подпрограмме 2. Развитие сельского хозяйства и регулирование рынков сельскохозяйственной продукции, сырья и продовольствия</v>
      </c>
      <c r="B15" s="19" t="s">
        <v>13</v>
      </c>
      <c r="C15" s="19" t="s">
        <v>13</v>
      </c>
      <c r="D15" s="19" t="s">
        <v>13</v>
      </c>
      <c r="E15" s="19" t="s">
        <v>13</v>
      </c>
      <c r="F15" s="19" t="s">
        <v>13</v>
      </c>
      <c r="G15" s="35">
        <f>AVERAGE(F16:F24)</f>
        <v>0.81477384660853314</v>
      </c>
      <c r="H15" s="17">
        <f>'бюджетные ассигнования'!B13</f>
        <v>800</v>
      </c>
    </row>
    <row r="16" spans="1:14" ht="30" x14ac:dyDescent="0.25">
      <c r="A16" s="33" t="str">
        <f>'пр 9 к Пор'!B45</f>
        <v>Производства мяса скота и птицы</v>
      </c>
      <c r="B16" s="31" t="str">
        <f>'пр 9 к Пор'!C45</f>
        <v>тн.</v>
      </c>
      <c r="C16" s="31">
        <f>'пр 9 к Пор'!I45</f>
        <v>12.33711340206186</v>
      </c>
      <c r="D16" s="31">
        <f>'пр 9 к Пор'!J45</f>
        <v>8</v>
      </c>
      <c r="E16" s="31" t="s">
        <v>94</v>
      </c>
      <c r="F16" s="7">
        <f t="shared" ref="F16" si="4">IF(AND(C16=0,D16=0),1,IF(E16="нет или увеличение",IF(D16/C16&gt;1,1,D16/C16),IF(E16="снижение",IF(D16=0,1,IF(C16/D16&gt;1,1,C16/D16)))))</f>
        <v>0.64844990390239809</v>
      </c>
      <c r="G16" s="7" t="s">
        <v>13</v>
      </c>
      <c r="H16" s="7" t="s">
        <v>13</v>
      </c>
    </row>
    <row r="17" spans="1:8" ht="30" x14ac:dyDescent="0.25">
      <c r="A17" s="33" t="str">
        <f>'пр 9 к Пор'!B46</f>
        <v>Крупно рогатого скота</v>
      </c>
      <c r="B17" s="31" t="str">
        <f>'пр 9 к Пор'!C46</f>
        <v>тн.</v>
      </c>
      <c r="C17" s="31">
        <f>'пр 9 к Пор'!I46</f>
        <v>10.937113402061859</v>
      </c>
      <c r="D17" s="31">
        <f>'пр 9 к Пор'!J46</f>
        <v>7</v>
      </c>
      <c r="E17" s="31" t="s">
        <v>94</v>
      </c>
      <c r="F17" s="7">
        <f t="shared" ref="F17:F24" si="5">IF(AND(C17=0,D17=0),1,IF(E17="нет или увеличение",IF(D17/C17&gt;1,1,D17/C17),IF(E17="снижение",IF(D17=0,1,IF(C17/D17&gt;1,1,C17/D17)))))</f>
        <v>0.64002262230181894</v>
      </c>
      <c r="G17" s="7" t="s">
        <v>13</v>
      </c>
      <c r="H17" s="7" t="s">
        <v>13</v>
      </c>
    </row>
    <row r="18" spans="1:8" ht="30" x14ac:dyDescent="0.25">
      <c r="A18" s="33" t="str">
        <f>'пр 9 к Пор'!B47</f>
        <v>Птицы</v>
      </c>
      <c r="B18" s="31" t="str">
        <f>'пр 9 к Пор'!C47</f>
        <v>тн.</v>
      </c>
      <c r="C18" s="31">
        <f>'пр 9 к Пор'!I47</f>
        <v>1.4</v>
      </c>
      <c r="D18" s="31">
        <f>'пр 9 к Пор'!J47</f>
        <v>1</v>
      </c>
      <c r="E18" s="31" t="s">
        <v>94</v>
      </c>
      <c r="F18" s="7">
        <f t="shared" si="5"/>
        <v>0.7142857142857143</v>
      </c>
      <c r="G18" s="7" t="s">
        <v>13</v>
      </c>
      <c r="H18" s="7" t="s">
        <v>13</v>
      </c>
    </row>
    <row r="19" spans="1:8" ht="30" x14ac:dyDescent="0.25">
      <c r="A19" s="33" t="str">
        <f>'пр 9 к Пор'!B48</f>
        <v>Свиньи</v>
      </c>
      <c r="B19" s="31" t="str">
        <f>'пр 9 к Пор'!C48</f>
        <v>тн.</v>
      </c>
      <c r="C19" s="31">
        <f>'пр 9 к Пор'!I48</f>
        <v>0</v>
      </c>
      <c r="D19" s="31">
        <f>'пр 9 к Пор'!J48</f>
        <v>0</v>
      </c>
      <c r="E19" s="31" t="s">
        <v>94</v>
      </c>
      <c r="F19" s="7">
        <f t="shared" si="5"/>
        <v>1</v>
      </c>
      <c r="G19" s="7" t="s">
        <v>13</v>
      </c>
      <c r="H19" s="7" t="s">
        <v>13</v>
      </c>
    </row>
    <row r="20" spans="1:8" ht="30" x14ac:dyDescent="0.25">
      <c r="A20" s="33" t="str">
        <f>'пр 9 к Пор'!B49</f>
        <v>Производство молока</v>
      </c>
      <c r="B20" s="31" t="str">
        <f>'пр 9 к Пор'!C49</f>
        <v>тн.</v>
      </c>
      <c r="C20" s="31">
        <f>'пр 9 к Пор'!I49</f>
        <v>130</v>
      </c>
      <c r="D20" s="31">
        <f>'пр 9 к Пор'!J49</f>
        <v>100</v>
      </c>
      <c r="E20" s="31" t="s">
        <v>94</v>
      </c>
      <c r="F20" s="7">
        <f t="shared" si="5"/>
        <v>0.76923076923076927</v>
      </c>
      <c r="G20" s="7" t="s">
        <v>13</v>
      </c>
      <c r="H20" s="7" t="s">
        <v>13</v>
      </c>
    </row>
    <row r="21" spans="1:8" ht="30" x14ac:dyDescent="0.25">
      <c r="A21" s="33" t="str">
        <f>'пр 9 к Пор'!B50</f>
        <v>Производство яиц</v>
      </c>
      <c r="B21" s="31" t="str">
        <f>'пр 9 к Пор'!C50</f>
        <v>тыс.шт.</v>
      </c>
      <c r="C21" s="31">
        <f>'пр 9 к Пор'!I50</f>
        <v>410</v>
      </c>
      <c r="D21" s="31">
        <f>'пр 9 к Пор'!J50</f>
        <v>230</v>
      </c>
      <c r="E21" s="31" t="s">
        <v>94</v>
      </c>
      <c r="F21" s="7">
        <f t="shared" si="5"/>
        <v>0.56097560975609762</v>
      </c>
      <c r="G21" s="7" t="s">
        <v>13</v>
      </c>
      <c r="H21" s="7" t="s">
        <v>13</v>
      </c>
    </row>
    <row r="22" spans="1:8" ht="120" x14ac:dyDescent="0.25">
      <c r="A22" s="33" t="str">
        <f>'пр 9 к Пор'!B51</f>
        <v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v>
      </c>
      <c r="B22" s="31" t="str">
        <f>'пр 9 к Пор'!C51</f>
        <v>ед.</v>
      </c>
      <c r="C22" s="31">
        <f>'пр 9 к Пор'!I51</f>
        <v>0</v>
      </c>
      <c r="D22" s="31">
        <f>'пр 9 к Пор'!J51</f>
        <v>0</v>
      </c>
      <c r="E22" s="31" t="s">
        <v>94</v>
      </c>
      <c r="F22" s="7">
        <f t="shared" si="5"/>
        <v>1</v>
      </c>
      <c r="G22" s="7" t="s">
        <v>13</v>
      </c>
      <c r="H22" s="7" t="s">
        <v>13</v>
      </c>
    </row>
    <row r="23" spans="1:8" ht="30" x14ac:dyDescent="0.25">
      <c r="A23" s="33" t="str">
        <f>'пр 9 к Пор'!B52</f>
        <v>коров</v>
      </c>
      <c r="B23" s="31" t="str">
        <f>'пр 9 к Пор'!C52</f>
        <v>ед.</v>
      </c>
      <c r="C23" s="31">
        <f>'пр 9 к Пор'!I52</f>
        <v>0</v>
      </c>
      <c r="D23" s="31">
        <f>'пр 9 к Пор'!J52</f>
        <v>0</v>
      </c>
      <c r="E23" s="31" t="s">
        <v>94</v>
      </c>
      <c r="F23" s="7">
        <f t="shared" si="5"/>
        <v>1</v>
      </c>
      <c r="G23" s="7" t="s">
        <v>13</v>
      </c>
      <c r="H23" s="7" t="s">
        <v>13</v>
      </c>
    </row>
    <row r="24" spans="1:8" ht="30" x14ac:dyDescent="0.25">
      <c r="A24" s="33" t="str">
        <f>'пр 9 к Пор'!B53</f>
        <v>нетелей</v>
      </c>
      <c r="B24" s="31" t="str">
        <f>'пр 9 к Пор'!C53</f>
        <v>ед.</v>
      </c>
      <c r="C24" s="31">
        <f>'пр 9 к Пор'!I53</f>
        <v>0</v>
      </c>
      <c r="D24" s="31">
        <f>'пр 9 к Пор'!J53</f>
        <v>0</v>
      </c>
      <c r="E24" s="31" t="s">
        <v>94</v>
      </c>
      <c r="F24" s="7">
        <f t="shared" si="5"/>
        <v>1</v>
      </c>
      <c r="G24" s="7" t="s">
        <v>13</v>
      </c>
      <c r="H24" s="7" t="s">
        <v>13</v>
      </c>
    </row>
    <row r="25" spans="1:8" ht="99.75" x14ac:dyDescent="0.25">
      <c r="A25" s="20" t="str">
        <f>CONCATENATE("Всего по подпрограмме 3. ",'пр 10 к Пор'!C44)</f>
        <v>Всего по подпрограмме 3. Предоставление субсидий на возмещение части затрат, связанных с поставкой и обеспечением населения Туруханского района продуктами питания</v>
      </c>
      <c r="B25" s="19" t="s">
        <v>13</v>
      </c>
      <c r="C25" s="19" t="s">
        <v>13</v>
      </c>
      <c r="D25" s="19" t="s">
        <v>13</v>
      </c>
      <c r="E25" s="19" t="s">
        <v>13</v>
      </c>
      <c r="F25" s="19" t="s">
        <v>13</v>
      </c>
      <c r="G25" s="35">
        <f>AVERAGE(F26:F26)</f>
        <v>1</v>
      </c>
      <c r="H25" s="17">
        <f>'бюджетные ассигнования'!B16</f>
        <v>0</v>
      </c>
    </row>
    <row r="26" spans="1:8" ht="30" x14ac:dyDescent="0.25">
      <c r="A26" s="33" t="str">
        <f>'пр 9 к Пор'!B56</f>
        <v>Объем завезенных социально-значимых товаров</v>
      </c>
      <c r="B26" s="31" t="str">
        <f>'пр 9 к Пор'!C56</f>
        <v>тн.</v>
      </c>
      <c r="C26" s="67">
        <f>'пр 9 к Пор'!I56</f>
        <v>0</v>
      </c>
      <c r="D26" s="67">
        <f>'пр 9 к Пор'!J56</f>
        <v>0</v>
      </c>
      <c r="E26" s="31" t="s">
        <v>94</v>
      </c>
      <c r="F26" s="7">
        <f t="shared" ref="F26" si="6">IF(AND(C26=0,D26=0),1,IF(E26="нет или увеличение",IF(D26/C26&gt;1,1,D26/C26),IF(E26="снижение",IF(D26=0,1,IF(C26/D26&gt;1,1,C26/D26)))))</f>
        <v>1</v>
      </c>
      <c r="G26" s="7" t="s">
        <v>13</v>
      </c>
      <c r="H26" s="7" t="s">
        <v>13</v>
      </c>
    </row>
    <row r="27" spans="1:8" ht="128.25" x14ac:dyDescent="0.25">
      <c r="A27" s="20" t="str">
        <f>CONCATENATE("Всего по подпрограмме 4. ",'пр 10 к Пор'!C53)</f>
        <v>Всего по подпрограмме 4. Обеспечение стабильной деятельности производителей хлеба и возмещение части затрат, связанных с производством и реализацией хлеба на территории муниципального образования Туруханский район</v>
      </c>
      <c r="B27" s="19" t="s">
        <v>13</v>
      </c>
      <c r="C27" s="19" t="s">
        <v>13</v>
      </c>
      <c r="D27" s="19" t="s">
        <v>13</v>
      </c>
      <c r="E27" s="19" t="s">
        <v>13</v>
      </c>
      <c r="F27" s="19" t="s">
        <v>13</v>
      </c>
      <c r="G27" s="35">
        <f>AVERAGE(F28:F30)</f>
        <v>1</v>
      </c>
      <c r="H27" s="17">
        <f>'бюджетные ассигнования'!B18</f>
        <v>5275.6247000000003</v>
      </c>
    </row>
    <row r="28" spans="1:8" ht="38.25" customHeight="1" x14ac:dyDescent="0.25">
      <c r="A28" s="33" t="str">
        <f>CONCATENATE('пр 9 к Пор'!B$59," ",'пр 9 к Пор'!B60)</f>
        <v>Размер ставки субсидирования: г. Игарка и п. Светлогорск</v>
      </c>
      <c r="B28" s="31" t="str">
        <f>'пр 9 к Пор'!C60</f>
        <v>руб.</v>
      </c>
      <c r="C28" s="67">
        <f>'пр 9 к Пор'!I60</f>
        <v>2</v>
      </c>
      <c r="D28" s="67">
        <f>'пр 9 к Пор'!J60</f>
        <v>2</v>
      </c>
      <c r="E28" s="31" t="s">
        <v>94</v>
      </c>
      <c r="F28" s="7">
        <f t="shared" ref="F28:F30" si="7">IF(AND(C28=0,D28=0),1,IF(E28="нет или увеличение",IF(D28/C28&gt;1,1,D28/C28),IF(E28="снижение",IF(D28=0,1,IF(C28/D28&gt;1,1,C28/D28)))))</f>
        <v>1</v>
      </c>
      <c r="G28" s="7" t="s">
        <v>13</v>
      </c>
      <c r="H28" s="7" t="s">
        <v>13</v>
      </c>
    </row>
    <row r="29" spans="1:8" ht="45" x14ac:dyDescent="0.25">
      <c r="A29" s="33" t="str">
        <f>CONCATENATE('пр 9 к Пор'!B$59," ",'пр 9 к Пор'!B61)</f>
        <v>Размер ставки субсидирования: с. Туруханск, с.Верхнеимбатск, п. Бор, с.Ворогово, с.Зотино</v>
      </c>
      <c r="B29" s="31" t="str">
        <f>'пр 9 к Пор'!C61</f>
        <v>руб.</v>
      </c>
      <c r="C29" s="67">
        <f>'пр 9 к Пор'!I61</f>
        <v>10</v>
      </c>
      <c r="D29" s="67">
        <f>'пр 9 к Пор'!J61</f>
        <v>10</v>
      </c>
      <c r="E29" s="31" t="s">
        <v>94</v>
      </c>
      <c r="F29" s="7">
        <f t="shared" si="7"/>
        <v>1</v>
      </c>
      <c r="G29" s="7" t="s">
        <v>13</v>
      </c>
      <c r="H29" s="7" t="s">
        <v>13</v>
      </c>
    </row>
    <row r="30" spans="1:8" ht="30" x14ac:dyDescent="0.25">
      <c r="A30" s="33" t="str">
        <f>'пр 9 к Пор'!B62</f>
        <v>Объем произведенного хлеба</v>
      </c>
      <c r="B30" s="31" t="str">
        <f>'пр 9 к Пор'!C62</f>
        <v>тн.</v>
      </c>
      <c r="C30" s="67">
        <f>'пр 9 к Пор'!I62</f>
        <v>766.72</v>
      </c>
      <c r="D30" s="67">
        <f>'пр 9 к Пор'!J62</f>
        <v>767.66</v>
      </c>
      <c r="E30" s="31" t="s">
        <v>94</v>
      </c>
      <c r="F30" s="7">
        <f t="shared" si="7"/>
        <v>1</v>
      </c>
      <c r="G30" s="7" t="s">
        <v>13</v>
      </c>
      <c r="H30" s="7" t="s">
        <v>13</v>
      </c>
    </row>
    <row r="32" spans="1:8" ht="67.5" customHeight="1" x14ac:dyDescent="0.25">
      <c r="A32" s="205" t="str">
        <f>'целевые показатели'!A31</f>
        <v>Руководитель управления экономики, 
планирования и перспективного развития 
администрации Туруханского района</v>
      </c>
      <c r="B32" s="205"/>
      <c r="C32" s="205"/>
      <c r="H32" s="4" t="str">
        <f>'целевые показатели'!G31</f>
        <v>Е. М. Нагорная</v>
      </c>
    </row>
    <row r="35" spans="1:1" x14ac:dyDescent="0.25">
      <c r="A35" s="4" t="str">
        <f>'целевые показатели'!A46</f>
        <v>Моховикова Наталья Леонидовна</v>
      </c>
    </row>
    <row r="36" spans="1:1" x14ac:dyDescent="0.25">
      <c r="A36" s="4" t="str">
        <f>'целевые показатели'!A47</f>
        <v>(39190) 44580</v>
      </c>
    </row>
    <row r="38" spans="1:1" ht="56.25" customHeight="1" x14ac:dyDescent="0.25"/>
  </sheetData>
  <mergeCells count="10">
    <mergeCell ref="A32:C32"/>
    <mergeCell ref="G1:H1"/>
    <mergeCell ref="A4:H4"/>
    <mergeCell ref="A6:A7"/>
    <mergeCell ref="B6:B7"/>
    <mergeCell ref="C6:D6"/>
    <mergeCell ref="E6:E7"/>
    <mergeCell ref="F6:F7"/>
    <mergeCell ref="H6:H7"/>
    <mergeCell ref="G6:G7"/>
  </mergeCells>
  <conditionalFormatting sqref="A11:E14 A28:E30">
    <cfRule type="expression" dxfId="2" priority="9">
      <formula>A11=""</formula>
    </cfRule>
  </conditionalFormatting>
  <conditionalFormatting sqref="A16:E24">
    <cfRule type="expression" dxfId="1" priority="8">
      <formula>A16=""</formula>
    </cfRule>
  </conditionalFormatting>
  <conditionalFormatting sqref="A26:E26">
    <cfRule type="expression" dxfId="0" priority="7">
      <formula>A26=""</formula>
    </cfRule>
  </conditionalFormatting>
  <pageMargins left="0.78740157480314965" right="0.78740157480314965" top="1.1811023622047245" bottom="0.25" header="0.31496062992125984" footer="0.31496062992125984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24"/>
  <sheetViews>
    <sheetView view="pageBreakPreview" zoomScale="115" zoomScaleNormal="100" zoomScaleSheetLayoutView="115" workbookViewId="0">
      <selection activeCell="F31" sqref="F31"/>
    </sheetView>
  </sheetViews>
  <sheetFormatPr defaultRowHeight="15" x14ac:dyDescent="0.25"/>
  <cols>
    <col min="1" max="1" width="23.140625" style="4" customWidth="1"/>
    <col min="2" max="3" width="28.42578125" style="4" customWidth="1"/>
    <col min="4" max="4" width="24.7109375" style="4" customWidth="1"/>
    <col min="5" max="5" width="25.85546875" style="4" customWidth="1"/>
    <col min="6" max="16384" width="9.140625" style="4"/>
  </cols>
  <sheetData>
    <row r="1" spans="1:5" x14ac:dyDescent="0.25">
      <c r="D1" s="214" t="s">
        <v>173</v>
      </c>
      <c r="E1" s="215"/>
    </row>
    <row r="2" spans="1:5" x14ac:dyDescent="0.25">
      <c r="D2" s="13"/>
      <c r="E2" s="14"/>
    </row>
    <row r="4" spans="1:5" ht="19.5" customHeight="1" x14ac:dyDescent="0.25">
      <c r="A4" s="199" t="s">
        <v>14</v>
      </c>
      <c r="B4" s="199"/>
      <c r="C4" s="199"/>
      <c r="D4" s="199"/>
      <c r="E4" s="199"/>
    </row>
    <row r="5" spans="1:5" x14ac:dyDescent="0.25">
      <c r="A5" s="5"/>
      <c r="B5" s="5"/>
      <c r="C5" s="5"/>
      <c r="D5" s="5"/>
      <c r="E5" s="5"/>
    </row>
    <row r="6" spans="1:5" x14ac:dyDescent="0.25">
      <c r="A6" s="200" t="s">
        <v>15</v>
      </c>
      <c r="B6" s="200" t="s">
        <v>16</v>
      </c>
      <c r="C6" s="200"/>
      <c r="D6" s="200"/>
      <c r="E6" s="213" t="s">
        <v>17</v>
      </c>
    </row>
    <row r="7" spans="1:5" ht="90" x14ac:dyDescent="0.25">
      <c r="A7" s="200"/>
      <c r="B7" s="6" t="s">
        <v>18</v>
      </c>
      <c r="C7" s="6" t="s">
        <v>28</v>
      </c>
      <c r="D7" s="6" t="s">
        <v>32</v>
      </c>
      <c r="E7" s="213"/>
    </row>
    <row r="8" spans="1:5" x14ac:dyDescent="0.25">
      <c r="A8" s="8">
        <v>1</v>
      </c>
      <c r="B8" s="8">
        <f>A8+1</f>
        <v>2</v>
      </c>
      <c r="C8" s="8">
        <f t="shared" ref="C8:E8" si="0">B8+1</f>
        <v>3</v>
      </c>
      <c r="D8" s="8">
        <f t="shared" si="0"/>
        <v>4</v>
      </c>
      <c r="E8" s="8">
        <f t="shared" si="0"/>
        <v>5</v>
      </c>
    </row>
    <row r="9" spans="1:5" x14ac:dyDescent="0.25">
      <c r="A9" s="12" t="s">
        <v>19</v>
      </c>
      <c r="B9" s="157">
        <f>'бюджетные ассигнования'!E9</f>
        <v>1</v>
      </c>
      <c r="C9" s="157">
        <f>'целевые показатели'!G9</f>
        <v>0.83331028871729984</v>
      </c>
      <c r="D9" s="157">
        <f>'показатели результативности'!G9</f>
        <v>0.97571053293719678</v>
      </c>
      <c r="E9" s="158">
        <f>POWER((B9*C9*D9),(1/3))</f>
        <v>0.93334580339734863</v>
      </c>
    </row>
    <row r="10" spans="1:5" ht="15.75" x14ac:dyDescent="0.25">
      <c r="A10" s="9" t="s">
        <v>20</v>
      </c>
      <c r="B10" s="34" t="str">
        <f>IF(B9&gt;=0.9,"Высокая",IF(B9&gt;=0.8,"Средняя",IF(B9&gt;=0.7,"Удовлетворительная","Неудовлетворительная")))</f>
        <v>Высокая</v>
      </c>
      <c r="C10" s="34" t="str">
        <f>IF(C9&gt;=0.9,"Высокая",IF(C9&gt;=0.8,"Средняя",IF(C9&gt;=0.7,"Удовлетворительная","Неудовлетворительная")))</f>
        <v>Средняя</v>
      </c>
      <c r="D10" s="34" t="str">
        <f>IF(D9&gt;=0.9,"Высокая",IF(D9&gt;=0.8,"Средняя",IF(D9&gt;=0.7,"Удовлетворительная","Неудовлетворительная")))</f>
        <v>Высокая</v>
      </c>
      <c r="E10" s="34" t="str">
        <f>IF(E9&gt;=0.9,"Высокая",IF(E9&gt;=0.8,"Средняя",IF(E9&gt;=0.7,"Удовлетворительная","Неудовлетворительная")))</f>
        <v>Высокая</v>
      </c>
    </row>
    <row r="14" spans="1:5" ht="44.25" customHeight="1" x14ac:dyDescent="0.25">
      <c r="A14" s="205" t="str">
        <f>'показатели результативности'!A32:C32</f>
        <v>Руководитель управления экономики, 
планирования и перспективного развития 
администрации Туруханского района</v>
      </c>
      <c r="B14" s="205"/>
      <c r="E14" s="4" t="str">
        <f>'показатели результативности'!H32</f>
        <v>Е. М. Нагорная</v>
      </c>
    </row>
    <row r="23" spans="1:1" x14ac:dyDescent="0.25">
      <c r="A23" s="4" t="str">
        <f>'показатели результативности'!A35</f>
        <v>Моховикова Наталья Леонидовна</v>
      </c>
    </row>
    <row r="24" spans="1:1" x14ac:dyDescent="0.25">
      <c r="A24" s="4" t="str">
        <f>'показатели результативности'!A36</f>
        <v>(39190) 44580</v>
      </c>
    </row>
  </sheetData>
  <mergeCells count="6">
    <mergeCell ref="D1:E1"/>
    <mergeCell ref="A14:B14"/>
    <mergeCell ref="A4:E4"/>
    <mergeCell ref="A6:A7"/>
    <mergeCell ref="B6:D6"/>
    <mergeCell ref="E6:E7"/>
  </mergeCells>
  <pageMargins left="0.78740157480314965" right="0.78740157480314965" top="1.1811023622047245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1</vt:lpstr>
      <vt:lpstr>пр 9 к Пор</vt:lpstr>
      <vt:lpstr>пр 10 к Пор</vt:lpstr>
      <vt:lpstr>пр 11 к Пор</vt:lpstr>
      <vt:lpstr>бюджетные ассигнования</vt:lpstr>
      <vt:lpstr>целевые показатели</vt:lpstr>
      <vt:lpstr>показатели результативности</vt:lpstr>
      <vt:lpstr>свод</vt:lpstr>
      <vt:lpstr>'1'!Заголовки_для_печати</vt:lpstr>
      <vt:lpstr>'бюджетные ассигнования'!Заголовки_для_печати</vt:lpstr>
      <vt:lpstr>'показатели результативности'!Заголовки_для_печати</vt:lpstr>
      <vt:lpstr>'пр 10 к Пор'!Заголовки_для_печати</vt:lpstr>
      <vt:lpstr>'пр 11 к Пор'!Заголовки_для_печати</vt:lpstr>
      <vt:lpstr>'пр 9 к Пор'!Заголовки_для_печати</vt:lpstr>
      <vt:lpstr>'целевые показатели'!Заголовки_для_печати</vt:lpstr>
      <vt:lpstr>'бюджетные ассигнования'!Область_печати</vt:lpstr>
      <vt:lpstr>'пр 11 к Пор'!Область_печати</vt:lpstr>
      <vt:lpstr>'пр 9 к Пор'!Область_печати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2018-02-28T10:03:38Z</dcterms:modified>
</cp:coreProperties>
</file>