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2" activeTab="3"/>
  </bookViews>
  <sheets>
    <sheet name="прил 1" sheetId="5" r:id="rId1"/>
    <sheet name="прил 2" sheetId="6" r:id="rId2"/>
    <sheet name="прил 3" sheetId="7" r:id="rId3"/>
    <sheet name="прил 4" sheetId="1" r:id="rId4"/>
    <sheet name="прил 5" sheetId="2" r:id="rId5"/>
    <sheet name="прил 6" sheetId="4" r:id="rId6"/>
    <sheet name="прил 7" sheetId="3" r:id="rId7"/>
  </sheets>
  <definedNames>
    <definedName name="_xlnm.Print_Titles" localSheetId="0">'прил 1'!$16:$19</definedName>
    <definedName name="_xlnm.Print_Titles" localSheetId="1">'прил 2'!$18:$22</definedName>
    <definedName name="_xlnm.Print_Titles" localSheetId="2">'прил 3'!$17:$20</definedName>
    <definedName name="_xlnm.Print_Titles" localSheetId="3">'прил 4'!$7:$9</definedName>
    <definedName name="_xlnm.Print_Titles" localSheetId="4">'прил 5'!$6:$7</definedName>
    <definedName name="_xlnm.Print_Titles" localSheetId="5">'прил 6'!$6:$7</definedName>
  </definedNames>
  <calcPr calcId="152511"/>
</workbook>
</file>

<file path=xl/calcChain.xml><?xml version="1.0" encoding="utf-8"?>
<calcChain xmlns="http://schemas.openxmlformats.org/spreadsheetml/2006/main">
  <c r="D33" i="1" l="1"/>
  <c r="B33" i="1"/>
  <c r="C36" i="1"/>
  <c r="E36" i="1" s="1"/>
  <c r="N26" i="6"/>
  <c r="K26" i="6"/>
  <c r="N39" i="6"/>
  <c r="K39" i="6"/>
  <c r="G27" i="7"/>
  <c r="M25" i="6"/>
  <c r="M26" i="6"/>
  <c r="M39" i="6"/>
  <c r="M23" i="6" l="1"/>
  <c r="C39" i="1" l="1"/>
  <c r="C38" i="1"/>
  <c r="C35" i="1"/>
  <c r="C34" i="1"/>
  <c r="C32" i="1"/>
  <c r="C31" i="1"/>
  <c r="C30" i="1"/>
  <c r="C29" i="1"/>
  <c r="C27" i="1"/>
  <c r="C26" i="1"/>
  <c r="C24" i="1"/>
  <c r="E24" i="1" s="1"/>
  <c r="C23" i="1"/>
  <c r="E23" i="1" s="1"/>
  <c r="C22" i="1"/>
  <c r="E22" i="1" s="1"/>
  <c r="C21" i="1"/>
  <c r="C20" i="1"/>
  <c r="C19" i="1"/>
  <c r="C18" i="1"/>
  <c r="C17" i="1"/>
  <c r="C16" i="1"/>
  <c r="C15" i="1"/>
  <c r="C14" i="1"/>
  <c r="C13" i="1"/>
  <c r="C12" i="1"/>
  <c r="L49" i="7"/>
  <c r="K49" i="7"/>
  <c r="J49" i="7"/>
  <c r="I49" i="7"/>
  <c r="H49" i="7"/>
  <c r="G49" i="7"/>
  <c r="F49" i="7"/>
  <c r="E49" i="7"/>
  <c r="L35" i="7"/>
  <c r="K35" i="7"/>
  <c r="J35" i="7"/>
  <c r="I35" i="7"/>
  <c r="H35" i="7"/>
  <c r="G35" i="7"/>
  <c r="F35" i="7"/>
  <c r="E35" i="7"/>
  <c r="L42" i="7"/>
  <c r="K42" i="7"/>
  <c r="J42" i="7"/>
  <c r="I42" i="7"/>
  <c r="H42" i="7"/>
  <c r="G42" i="7"/>
  <c r="F42" i="7"/>
  <c r="E42" i="7"/>
  <c r="F23" i="7"/>
  <c r="G23" i="7"/>
  <c r="H23" i="7"/>
  <c r="I23" i="7"/>
  <c r="J23" i="7"/>
  <c r="K23" i="7"/>
  <c r="L23" i="7"/>
  <c r="F24" i="7"/>
  <c r="G24" i="7"/>
  <c r="H24" i="7"/>
  <c r="I24" i="7"/>
  <c r="J24" i="7"/>
  <c r="K24" i="7"/>
  <c r="L24" i="7"/>
  <c r="F25" i="7"/>
  <c r="G25" i="7"/>
  <c r="H25" i="7"/>
  <c r="I25" i="7"/>
  <c r="J25" i="7"/>
  <c r="K25" i="7"/>
  <c r="L25" i="7"/>
  <c r="F26" i="7"/>
  <c r="G26" i="7"/>
  <c r="H26" i="7"/>
  <c r="I26" i="7"/>
  <c r="J26" i="7"/>
  <c r="K26" i="7"/>
  <c r="L26" i="7"/>
  <c r="F27" i="7"/>
  <c r="H27" i="7"/>
  <c r="I27" i="7"/>
  <c r="J27" i="7"/>
  <c r="K27" i="7"/>
  <c r="L27" i="7"/>
  <c r="E24" i="7"/>
  <c r="E25" i="7"/>
  <c r="E26" i="7"/>
  <c r="E27" i="7"/>
  <c r="E23" i="7"/>
  <c r="L56" i="7"/>
  <c r="K56" i="7"/>
  <c r="J56" i="7"/>
  <c r="I56" i="7"/>
  <c r="H56" i="7"/>
  <c r="G56" i="7"/>
  <c r="F56" i="7"/>
  <c r="E56" i="7"/>
  <c r="E17" i="7"/>
  <c r="I19" i="6"/>
  <c r="G16" i="5"/>
  <c r="K18" i="5" s="1"/>
  <c r="L28" i="7"/>
  <c r="K28" i="7"/>
  <c r="J28" i="7"/>
  <c r="I28" i="7"/>
  <c r="H28" i="7"/>
  <c r="G28" i="7"/>
  <c r="F28" i="7"/>
  <c r="E28" i="7"/>
  <c r="J25" i="6"/>
  <c r="K25" i="6"/>
  <c r="K23" i="6" s="1"/>
  <c r="L25" i="6"/>
  <c r="N25" i="6"/>
  <c r="N23" i="6" s="1"/>
  <c r="O25" i="6"/>
  <c r="O23" i="6" s="1"/>
  <c r="P25" i="6"/>
  <c r="I25" i="6"/>
  <c r="P43" i="6"/>
  <c r="O43" i="6"/>
  <c r="N43" i="6"/>
  <c r="M43" i="6"/>
  <c r="L43" i="6"/>
  <c r="K43" i="6"/>
  <c r="J43" i="6"/>
  <c r="I43" i="6"/>
  <c r="P39" i="6"/>
  <c r="O39" i="6"/>
  <c r="L39" i="6"/>
  <c r="J39" i="6"/>
  <c r="I39" i="6"/>
  <c r="P35" i="6"/>
  <c r="O35" i="6"/>
  <c r="N35" i="6"/>
  <c r="M35" i="6"/>
  <c r="L35" i="6"/>
  <c r="K35" i="6"/>
  <c r="J35" i="6"/>
  <c r="I35" i="6"/>
  <c r="P31" i="6"/>
  <c r="O31" i="6"/>
  <c r="N31" i="6"/>
  <c r="M31" i="6"/>
  <c r="L31" i="6"/>
  <c r="K31" i="6"/>
  <c r="J31" i="6"/>
  <c r="I31" i="6"/>
  <c r="I27" i="6"/>
  <c r="J27" i="6"/>
  <c r="K27" i="6"/>
  <c r="L27" i="6"/>
  <c r="M27" i="6"/>
  <c r="N27" i="6"/>
  <c r="O27" i="6"/>
  <c r="P27" i="6"/>
  <c r="I21" i="7" l="1"/>
  <c r="L21" i="7"/>
  <c r="J21" i="7"/>
  <c r="F21" i="7"/>
  <c r="K21" i="7"/>
  <c r="G21" i="7"/>
  <c r="K19" i="7"/>
  <c r="O21" i="6"/>
  <c r="L18" i="5"/>
  <c r="K19" i="6"/>
  <c r="G17" i="7"/>
  <c r="P23" i="6"/>
  <c r="J23" i="6"/>
  <c r="L23" i="6"/>
  <c r="H21" i="7"/>
  <c r="E21" i="7"/>
  <c r="I23" i="6"/>
  <c r="F19" i="4"/>
  <c r="G18" i="4" s="1"/>
  <c r="F17" i="4"/>
  <c r="F15" i="4"/>
  <c r="F13" i="4"/>
  <c r="F11" i="4"/>
  <c r="G10" i="4" s="1"/>
  <c r="F13" i="2"/>
  <c r="F14" i="2"/>
  <c r="F10" i="2"/>
  <c r="F11" i="2"/>
  <c r="F12" i="2"/>
  <c r="G12" i="4" l="1"/>
  <c r="G14" i="4"/>
  <c r="G16" i="4"/>
  <c r="P21" i="6"/>
  <c r="L19" i="7"/>
  <c r="G9" i="2"/>
  <c r="C9" i="3" s="1"/>
  <c r="E39" i="1"/>
  <c r="E38" i="1"/>
  <c r="E35" i="1"/>
  <c r="E34" i="1"/>
  <c r="E32" i="1"/>
  <c r="E31" i="1"/>
  <c r="E30" i="1"/>
  <c r="E29" i="1"/>
  <c r="E26" i="1"/>
  <c r="E21" i="1"/>
  <c r="E20" i="1"/>
  <c r="E19" i="1"/>
  <c r="E18" i="1"/>
  <c r="E17" i="1"/>
  <c r="E16" i="1"/>
  <c r="E15" i="1"/>
  <c r="E13" i="1"/>
  <c r="E12" i="1"/>
  <c r="D37" i="1"/>
  <c r="C37" i="1"/>
  <c r="B37" i="1"/>
  <c r="C33" i="1"/>
  <c r="H16" i="4"/>
  <c r="D28" i="1"/>
  <c r="C28" i="1"/>
  <c r="B28" i="1"/>
  <c r="H14" i="4" s="1"/>
  <c r="D25" i="1"/>
  <c r="C25" i="1"/>
  <c r="B25" i="1"/>
  <c r="H12" i="4" s="1"/>
  <c r="C11" i="1"/>
  <c r="D11" i="1"/>
  <c r="B11" i="1"/>
  <c r="H18" i="4" l="1"/>
  <c r="C10" i="1"/>
  <c r="B10" i="1"/>
  <c r="D10" i="1"/>
  <c r="H10" i="4"/>
  <c r="E28" i="1"/>
  <c r="E33" i="1"/>
  <c r="E25" i="1"/>
  <c r="E37" i="1"/>
  <c r="C10" i="3"/>
  <c r="E11" i="1"/>
  <c r="B8" i="4"/>
  <c r="C8" i="4" s="1"/>
  <c r="D8" i="4" s="1"/>
  <c r="E8" i="4" s="1"/>
  <c r="F8" i="4" s="1"/>
  <c r="G8" i="4" s="1"/>
  <c r="H8" i="4" s="1"/>
  <c r="H9" i="4" l="1"/>
  <c r="G9" i="4" s="1"/>
  <c r="D9" i="3" s="1"/>
  <c r="D10" i="3" s="1"/>
  <c r="E10" i="1"/>
  <c r="B9" i="3" s="1"/>
  <c r="B10" i="3" s="1"/>
  <c r="B8" i="3"/>
  <c r="C8" i="3" s="1"/>
  <c r="D8" i="3" s="1"/>
  <c r="E8" i="3" s="1"/>
  <c r="B8" i="2"/>
  <c r="C8" i="2" s="1"/>
  <c r="D8" i="2" s="1"/>
  <c r="E8" i="2" s="1"/>
  <c r="F8" i="2" s="1"/>
  <c r="G8" i="2" s="1"/>
  <c r="E9" i="3" l="1"/>
  <c r="E10" i="3" s="1"/>
</calcChain>
</file>

<file path=xl/sharedStrings.xml><?xml version="1.0" encoding="utf-8"?>
<sst xmlns="http://schemas.openxmlformats.org/spreadsheetml/2006/main" count="450" uniqueCount="177">
  <si>
    <t>Оценка эффективности реализации Программы по критерию 
"Полнота и эффективность использования бюджетных ассигнований на реализацию Программы"</t>
  </si>
  <si>
    <t>Наименование подпрограммы / мероприятия</t>
  </si>
  <si>
    <t>Объем бюджетных ассигнований, тыс. руб.</t>
  </si>
  <si>
    <t>фактически направленных на реализацию программы</t>
  </si>
  <si>
    <t>неиспользованных по объективным причинам *</t>
  </si>
  <si>
    <t>плановый (сводная бюджетная роспись на отчетную дату)</t>
  </si>
  <si>
    <t>ВСЕГО по Программе</t>
  </si>
  <si>
    <t>Подпрограмма 1</t>
  </si>
  <si>
    <t>5= (2+3)/4</t>
  </si>
  <si>
    <t>Ед. изм.</t>
  </si>
  <si>
    <t>план</t>
  </si>
  <si>
    <t>факт</t>
  </si>
  <si>
    <t>Х</t>
  </si>
  <si>
    <t>Итоговая оценка эффективности реализации Программы в отчетном году</t>
  </si>
  <si>
    <t>Показатель</t>
  </si>
  <si>
    <t>Критерий</t>
  </si>
  <si>
    <t>Итоговая оценка эффективности Программы</t>
  </si>
  <si>
    <t>Полнота и эффективность использования бюджетных ассигнований на реализацию Программы</t>
  </si>
  <si>
    <t>Оценка критерия</t>
  </si>
  <si>
    <t>Эффективность</t>
  </si>
  <si>
    <t>Оценка эффективности реализации Программы по критериям 
"Степень достижения целевых показателей Программы"</t>
  </si>
  <si>
    <t xml:space="preserve">Значение целевого показателя </t>
  </si>
  <si>
    <t>Исполнение целевого показателя</t>
  </si>
  <si>
    <t>Значение показателя результативности</t>
  </si>
  <si>
    <t>Исполнение показателя результативности</t>
  </si>
  <si>
    <t>Объем бюджетных ассигнований, фактически направленных на реализацию подпрограмм (отдельных мероприятий) Программы</t>
  </si>
  <si>
    <t>Степень достижения целевых показателей Программы</t>
  </si>
  <si>
    <t xml:space="preserve">Степень достижения целевых показателей Программы </t>
  </si>
  <si>
    <t>Степень достижения показателей результативности подпрограмм (отдельных мероприятий) Программы
 / средний уровень достижения показателей результативности</t>
  </si>
  <si>
    <t>Наименование Программы / 
подпрограммы / 
целевого показателя</t>
  </si>
  <si>
    <t>Степень достижения показателей результативности подпрограмм и (или) отдельных мероприятий Программы</t>
  </si>
  <si>
    <t>Оценка эффективности реализации Программы по критериям 
"Степень достижения показателей результативности подпрограмм и (или) отдельных мероприятий Программы"</t>
  </si>
  <si>
    <t>(ФИО)</t>
  </si>
  <si>
    <t>(подпись)</t>
  </si>
  <si>
    <t>Руководитель структурного подразделения администрации  Туруханского района - 
ответственного исполнителя муниципальной программы  Туруханского района</t>
  </si>
  <si>
    <t>значение на конец года</t>
  </si>
  <si>
    <t>январь - июнь</t>
  </si>
  <si>
    <t>Примечание (причины невыполнения показателей по муниципальной программе Туруханского района, выбор действий по преодолению)</t>
  </si>
  <si>
    <t>Плановый период</t>
  </si>
  <si>
    <t>Весовой критерий</t>
  </si>
  <si>
    <t>Ед. измерения</t>
  </si>
  <si>
    <t>Цель, целевые показатели, задачи, показатели результативности</t>
  </si>
  <si>
    <t>№ п/п</t>
  </si>
  <si>
    <t xml:space="preserve"> и показателях результативности подпрограмм и отдельных мероприятий програмы</t>
  </si>
  <si>
    <t>(наименование программы)</t>
  </si>
  <si>
    <t>о целевых показателях муниципальной программы Туруханского района</t>
  </si>
  <si>
    <t>ИНФОРМАЦИЯ</t>
  </si>
  <si>
    <t>в том числе по ГРБС:</t>
  </si>
  <si>
    <t>всего расходные обязательства</t>
  </si>
  <si>
    <t>Муниципальная программа Туруханского района</t>
  </si>
  <si>
    <t>ВР</t>
  </si>
  <si>
    <t>ЦСР</t>
  </si>
  <si>
    <t>РзПр</t>
  </si>
  <si>
    <t>ГРБС</t>
  </si>
  <si>
    <t>плановый период</t>
  </si>
  <si>
    <t>Примечание</t>
  </si>
  <si>
    <t>Расходы по годам</t>
  </si>
  <si>
    <t>Код бюджетной классификации</t>
  </si>
  <si>
    <t>Наименование муниципальной программы Туруханского района, подпрограммы</t>
  </si>
  <si>
    <t>Статус (муниципальная программа Туруханского района, подпрограмма)</t>
  </si>
  <si>
    <t>отдельным мероприятиям муниципальной программы Туруханского района, а также по годам реализации муниципальной программы Туруханского района)</t>
  </si>
  <si>
    <t xml:space="preserve">с указанием плановых и фактических значений (с расшифровкой по главным распорядителям средств районного бюджета,  подпрограммам, </t>
  </si>
  <si>
    <t xml:space="preserve">                                                                                                        (наименование программы)</t>
  </si>
  <si>
    <t>об использовании бюджетных ассигнований районного бюджета и иных средств на реализацию подпрограмм и отдельных мероприятий</t>
  </si>
  <si>
    <t>внебюджетные источники</t>
  </si>
  <si>
    <t>районный бюджет</t>
  </si>
  <si>
    <t>в том числе:</t>
  </si>
  <si>
    <t>всего</t>
  </si>
  <si>
    <t>Источники финансирования</t>
  </si>
  <si>
    <t>Статус</t>
  </si>
  <si>
    <t>(тыс. рублей)</t>
  </si>
  <si>
    <t>с указанием плановых и фактических значений</t>
  </si>
  <si>
    <t>об использовании бюджетных ассигнований районного бюджета и иных средств на реализацию</t>
  </si>
  <si>
    <t>Управление социальной защиты населения администрации Туруханского района</t>
  </si>
  <si>
    <t>246</t>
  </si>
  <si>
    <t>Подпрограмма 2</t>
  </si>
  <si>
    <t>федеральный бюджет</t>
  </si>
  <si>
    <t>краевой бюджет</t>
  </si>
  <si>
    <t>бюджеты муниципальных образований Туруханского района</t>
  </si>
  <si>
    <t>"Социальная поддержка жителей Туруханского района"</t>
  </si>
  <si>
    <t>"Повышение качества жизни  отдельных категорий граждан, степени их социальной защищенности"</t>
  </si>
  <si>
    <t>"Социальная поддержка семей , имеющих детей"</t>
  </si>
  <si>
    <t>"Обеспечение  социальной поддержки граждан  на оплату жилого помещения и коммунальных услуг"</t>
  </si>
  <si>
    <t>"Повышение качества и доступности  социальных услуг населению"</t>
  </si>
  <si>
    <t>Подпрограмма 3</t>
  </si>
  <si>
    <t>Подпрограмма 4</t>
  </si>
  <si>
    <t>Подпрограмма 5</t>
  </si>
  <si>
    <t>"Обеспечение условий реализации муниципальной программы"</t>
  </si>
  <si>
    <t>%</t>
  </si>
  <si>
    <t>Подпрограмма 3: Обеспечение социальной поддержки граждан на оплату жилого помещения и коммунальных услуг</t>
  </si>
  <si>
    <t>Доля оздоровленных детей из числа детей находящихся в трудной жизненной ситуации подлещащих оздоровлению в Туруханском районе</t>
  </si>
  <si>
    <t>1.1</t>
  </si>
  <si>
    <t>ед.</t>
  </si>
  <si>
    <t>Уровень исполнения субвенций на реализацию переданных полномочий края</t>
  </si>
  <si>
    <t xml:space="preserve">Исп.: Вагнер Татьяна Валерьевна </t>
  </si>
  <si>
    <t>8(39190) 4-45-35</t>
  </si>
  <si>
    <t xml:space="preserve">РуководительУправления социальной защиты населения администрации  Туруханского района </t>
  </si>
  <si>
    <t>Руководитель Управления социальной защиты населения администрации  Туруханского района</t>
  </si>
  <si>
    <t>Е.М. Горбачева</t>
  </si>
  <si>
    <t>Исп.: Вагнер Т.В.</t>
  </si>
  <si>
    <t xml:space="preserve"> муниципальной программы Туруханского района "Социальная поддержка жителей Туруханского района"</t>
  </si>
  <si>
    <t>*</t>
  </si>
  <si>
    <t>мероприятие 1: Предоставление дополнительных мер социальной поддержки обратившимся гражданам, находящимся в трудной жизненной ситуации за счет средств местного бюджета</t>
  </si>
  <si>
    <t>мероприятие 2: Предоставление дополнительных мер социальной поддержки по зубопротезированию (кроме драгоценных металлов и металлокерамики) неработающим пенсионерам по возрасту: женщинам в возрасте старше 55 лет, мужчинам старше 60 лет)</t>
  </si>
  <si>
    <t>мероприятие 3: Адресная материальная помощь по подписке на районные газеты ветеранам ВОВ, ветеранам труда, ветеранам труда края, вдовам погибших и умерших воинов, труженникам тыла, реабилитированным, инвалидам, пенсионерам старше 60 лет)</t>
  </si>
  <si>
    <t>мероприятие 4: Приобретение оздоровительных путевок  для неработающих пенсионеров старше 65 лет)</t>
  </si>
  <si>
    <t>мероприятие 5: Материальная поддержка районным, местным общественным ветеранским организациям, обществу инвалидов</t>
  </si>
  <si>
    <t>мероприятие 6:  Поздравление и приобретение подарков юбилярам, оказание ветеранам ВОВ дополнительных мер социальной поддержки к памятным датам</t>
  </si>
  <si>
    <t>мероприятие 7:  Дополнительные меры социальной поддержки лицам, осуществляющим погребение умерших, у которых отсутствуют близкие родственники, а так же малообеспеченным  близким родственникам</t>
  </si>
  <si>
    <t xml:space="preserve">мероприятие 8: Доплаты к пенсиям муниципальных служащих </t>
  </si>
  <si>
    <t>мероприятие 9: Организация питания нуждающихся граждан, после прохождения стационарного лечения или родоразрешения, поступивших из сельских поселений и сельских населенных пунктов, находящихся на межселенной территории Туруханского района, в краевое государственное бюджетное учреждение здравоохранения "Туруханская районная больница"</t>
  </si>
  <si>
    <t>мероприятие 10: Организация питания нуждающихся граждан, после прохождения стационарного лечения или родоразрешения, поступивших из сельских поселений и сельских населенных пунктов, находящихся на межселенной территории Туруханского района, в краевое государственное бюджетное учреждение здравоохранения "Туруханская районная больница"</t>
  </si>
  <si>
    <t>мероприятие 11:  Предоставление дополнительных мер социальной поддержки отдельным категориям жителей Туруханского района в виде оплаты проезда к месту получения специализированной медицинской помощи и обратно</t>
  </si>
  <si>
    <t>мероприятие 12: Компенсационные выплаты работникам учреждений здравоохранения, расположенных на территории Туруханского района (специалистам МСЭ)</t>
  </si>
  <si>
    <t>мероприятие 13: Выплата ежемесячной социальной стипендии Давыдову Рустему Романовичу на весь период обучения на факультете физического воспитания Красноярского государственного педагогического университета</t>
  </si>
  <si>
    <t>Подпрограмма 2: Социальная поддержка семей, имеющих детей</t>
  </si>
  <si>
    <t>мероприятие 1: Обеспечение бесплатного проезда детей до места нахождения детских оздоровительных лагерей и обратно (в соответствии с Законом края от 09 декабря 2010 года N 11-5393 « О социальной поддержке семей, имеющих детей, в Красноярском крае») с учетом расходов на доставку и пересылку.</t>
  </si>
  <si>
    <t xml:space="preserve">мероприятие 2: Организация отдыха и оздоровления детей в стационарных лагерях за счет средств районного бюджета </t>
  </si>
  <si>
    <t>мероприятие 1: Предоставление, доставка и пересылка  субсидии населению по оплате жилых помещений и коммунальных услуг за счет средств</t>
  </si>
  <si>
    <t>мероприятие 2: Предоставление, доставка и пересылка  субсидии населению по оплате жилых помещений и коммунальных услуг за счет средств</t>
  </si>
  <si>
    <t>мероприятие 3: Меры социальной поддержки жителям Тупуханского района, проживающим в жилых помещениях с центральным отоплением за счет средств районного бюджета</t>
  </si>
  <si>
    <t>мероприятие 4: Меры социальной поддержки жителям Тупуханского района, проживающим в жилых помещениях с центральным отоплением за счет средств районного бюджета</t>
  </si>
  <si>
    <t>мероприятие 1: Финансирование расходов по содержанию детского приюта,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09 декабря 2010 года № 11-5397 "О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социальной поддержки граждан", Законом Красноярского края от 16.12.2014 № 7-3023 "Об организации социального обслуживания граждан в Красноярском крае</t>
  </si>
  <si>
    <t>мероприятие 2: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Красноярского края от 16.12.2014 № 7-3023 "Об организации социального обслуживания граждан в Красноярском крае</t>
  </si>
  <si>
    <t>Подпрограмма 5: "Обеспечение условий реализации муниципальной программы"</t>
  </si>
  <si>
    <t xml:space="preserve">мероприятие 1: Осуществление государственных полномочий по организации деятельности органов управления системой социальной защиты населения </t>
  </si>
  <si>
    <t>мероприятие 2: Руководство и управление в сфере установленных функций</t>
  </si>
  <si>
    <t>нет или увеличение</t>
  </si>
  <si>
    <t>Ед.</t>
  </si>
  <si>
    <t>социальной защиты</t>
  </si>
  <si>
    <t>Руководитель Управления</t>
  </si>
  <si>
    <t>Приложение № 1</t>
  </si>
  <si>
    <t>Приложение № 2</t>
  </si>
  <si>
    <t>Приложение № 3</t>
  </si>
  <si>
    <t>Приложение № 4</t>
  </si>
  <si>
    <t>Приложение № 5</t>
  </si>
  <si>
    <t>Приложение № 6</t>
  </si>
  <si>
    <t>Приложение № 7</t>
  </si>
  <si>
    <t>Управление  жилищно-коммунального хозяйства и строительства</t>
  </si>
  <si>
    <t>247</t>
  </si>
  <si>
    <t>доля граждан, получающих денежные выплаты, от числа граждан, имеющих на них право</t>
  </si>
  <si>
    <t xml:space="preserve">Доля граждан, получающих денежные выплаты, от числа граждан, имеющих на них право на предоставление мер социальной поддержки и субсидий на оплату жилого помещения и коммунальных услуг </t>
  </si>
  <si>
    <t>Охват нуждающихся граждан пожилого возраста и инвалидов всеми видами социального обслуживания</t>
  </si>
  <si>
    <t>показатель результативности 1: доля граждан, получающих денежные выплаты, от числа граждан, имеющих на них право</t>
  </si>
  <si>
    <t xml:space="preserve">ВСЕГО по Программе: "Социальная поддержка жителей Туруханского района " </t>
  </si>
  <si>
    <t>Всего по подпрограмме 1: Повышение качества жизни отдельных категорий граждан, степени их социальной защищенности</t>
  </si>
  <si>
    <t>Всего по подпрограмме 2: Социальная поддержка семей, имеющих детей</t>
  </si>
  <si>
    <t>показатель результативности 1: Доля оздоровленных детей из числа детей находящихся в трудной жизненной ситуации подлещащих оздоровлению в Туруханском районе</t>
  </si>
  <si>
    <t>Всего по подпрограмме 3: Обеспечение социальной поддержки граждан на оплату жилого помещения и коммунальных услуг</t>
  </si>
  <si>
    <t xml:space="preserve">показатель результативности 1: Доля граждан, получающих денежные выплаты, от числа граждан, имеющих на них право на предоставление мер социальной поддержки и субсидий на оплату жилого помещения и коммунальных услуг </t>
  </si>
  <si>
    <t>Всего по подпрограмме 4: Повышение качества и доступности социальных услуг населению</t>
  </si>
  <si>
    <t>показатель результативности 1: Охват нуждающихся граждан пожилого возраста и инвалидов всеми видами социального обслуживания</t>
  </si>
  <si>
    <t>Всего по подпрограмме 5: Обеспечение условий реализации муниципальной программы</t>
  </si>
  <si>
    <t>показатель результативности 1: Уровень исполнения субвенций на реализацию переданных полномочий края</t>
  </si>
  <si>
    <t>Подпрограмма 1: Повышение качества жизни  отдельных категорий граждан, степени их социальной защищенности</t>
  </si>
  <si>
    <t>Задача 1. Своевременное, адресное предоставление мер социальной поддержки отдельным категориям граждан, в соответствии с действующим законодательством, снижение показателей уровня общей смертности населения</t>
  </si>
  <si>
    <t>Задача 2: Своевременное и адресное предоставление мер социальной поддержки семьям, имеющим детей в соответствии с действующим законодательством, укрепление института семьи, поддержание престижа материнства и отцовства, развитие и сохранение семейных ценностей.</t>
  </si>
  <si>
    <t>Задача 3: Своевременное и адресное предоставление мер социальной поддержки и субсидий на оплату жилого помещения и коммунальных услуг отдельным категориям граждан в форме денежных выплат.</t>
  </si>
  <si>
    <t>Подпрограмма 3: Обеспечение социальной поддержки граждан  на оплату жилого помещения и коммунальных услуг</t>
  </si>
  <si>
    <t>Задача 4: Обеспечение доступности и качества услуг социального обслуживания, оказываемых в соответствии с муниципальным заданием,повышение мотивации работников учреждений к качественному предоставлению услуг</t>
  </si>
  <si>
    <t>Подпрограмма 4: Повышение качества и доступности  социальных услуг населению</t>
  </si>
  <si>
    <t>Задача 5: Обеспечение реализации государственной и муниципальной социальной политики на территории Туруханского района.г</t>
  </si>
  <si>
    <t>Подпрограмма 5: Обеспечение условий реализации муниципальной программы</t>
  </si>
  <si>
    <t>ВСЕГО по Программе: Социальная поддержка жителей Туруханского района</t>
  </si>
  <si>
    <t xml:space="preserve">мероприятие 3: Расходы на капитальный ремонт  МКУ «Социальный приют для детей и подростков «Забота» за счет безвозмездных поступлений ООО «РН-Ванкор» </t>
  </si>
  <si>
    <r>
      <t>муниципальной программы Туруханского района "</t>
    </r>
    <r>
      <rPr>
        <u/>
        <sz val="14"/>
        <rFont val="Times New Roman"/>
        <family val="2"/>
        <charset val="204"/>
      </rPr>
      <t>Социальная поддержка жителей Туруханского района</t>
    </r>
    <r>
      <rPr>
        <sz val="14"/>
        <rFont val="Times New Roman"/>
        <family val="2"/>
        <charset val="204"/>
      </rPr>
      <t xml:space="preserve"> " </t>
    </r>
  </si>
  <si>
    <r>
      <t xml:space="preserve">Полнота и эффективность использования бюджетных ассигнований на реализацию Программы
</t>
    </r>
    <r>
      <rPr>
        <i/>
        <sz val="9"/>
        <rFont val="Times New Roman"/>
        <family val="1"/>
        <charset val="204"/>
      </rPr>
      <t>(гр. 2+ гр.3) / гр. 4</t>
    </r>
  </si>
  <si>
    <r>
      <t xml:space="preserve">Желаемая тенденция развития показателя 
</t>
    </r>
    <r>
      <rPr>
        <i/>
        <sz val="11"/>
        <rFont val="Times New Roman"/>
        <family val="1"/>
        <charset val="204"/>
      </rPr>
      <t>(нет или увеличение / снижение)</t>
    </r>
  </si>
  <si>
    <r>
      <t xml:space="preserve">доля граждан ,получающих </t>
    </r>
    <r>
      <rPr>
        <strike/>
        <sz val="11"/>
        <rFont val="Times New Roman"/>
        <family val="1"/>
        <charset val="204"/>
      </rPr>
      <t xml:space="preserve">регулярные </t>
    </r>
    <r>
      <rPr>
        <sz val="11"/>
        <rFont val="Times New Roman"/>
        <family val="1"/>
        <charset val="204"/>
      </rPr>
      <t>денежные выплаты , от числа граждан , имеющих на них право</t>
    </r>
  </si>
  <si>
    <r>
      <rPr>
        <u/>
        <sz val="14"/>
        <rFont val="Times New Roman"/>
        <family val="2"/>
        <charset val="204"/>
      </rPr>
      <t>"Социальная поддержка жителей Туруханского района "</t>
    </r>
    <r>
      <rPr>
        <sz val="14"/>
        <rFont val="Times New Roman"/>
        <family val="2"/>
        <charset val="204"/>
      </rPr>
      <t xml:space="preserve"> </t>
    </r>
  </si>
  <si>
    <r>
      <rPr>
        <b/>
        <sz val="12"/>
        <rFont val="Times New Roman"/>
        <family val="2"/>
        <charset val="204"/>
      </rPr>
      <t>1</t>
    </r>
    <r>
      <rPr>
        <sz val="12"/>
        <rFont val="Times New Roman"/>
        <family val="2"/>
        <charset val="204"/>
      </rPr>
      <t>. Цель: Выполнение  обязательств Туруханского района по социальной поддержке отдельных категорий граждан, создание условий для повышения качества жизни отдельных категорий граждан, степени их социальной защищенности.</t>
    </r>
  </si>
  <si>
    <r>
      <rPr>
        <b/>
        <sz val="12"/>
        <rFont val="Times New Roman"/>
        <family val="2"/>
        <charset val="204"/>
      </rPr>
      <t>2</t>
    </r>
    <r>
      <rPr>
        <sz val="12"/>
        <rFont val="Times New Roman"/>
        <family val="2"/>
        <charset val="204"/>
      </rPr>
      <t>. Цель: Выполнение обязательств Красноярского края, района по социальной поддержке отдельных категорий граждан, создание благоприятных условий для функционирования института семьи,  рождения детей.</t>
    </r>
  </si>
  <si>
    <r>
      <rPr>
        <b/>
        <sz val="12"/>
        <rFont val="Times New Roman"/>
        <family val="2"/>
        <charset val="204"/>
      </rPr>
      <t>3</t>
    </r>
    <r>
      <rPr>
        <sz val="12"/>
        <rFont val="Times New Roman"/>
        <family val="2"/>
        <charset val="204"/>
      </rPr>
      <t>. Цель: Социальная поддержка граждан при оплате жилого помещения и коммунальных услуг.</t>
    </r>
  </si>
  <si>
    <r>
      <rPr>
        <b/>
        <sz val="12"/>
        <rFont val="Times New Roman"/>
        <family val="2"/>
        <charset val="204"/>
      </rPr>
      <t xml:space="preserve">4. </t>
    </r>
    <r>
      <rPr>
        <sz val="12"/>
        <rFont val="Times New Roman"/>
        <family val="2"/>
        <charset val="204"/>
      </rPr>
      <t xml:space="preserve">Цель: Повышение уровня, качества и безопасности социального обслуживания населения.  </t>
    </r>
  </si>
  <si>
    <r>
      <rPr>
        <b/>
        <sz val="12"/>
        <rFont val="Times New Roman"/>
        <family val="2"/>
        <charset val="204"/>
      </rPr>
      <t xml:space="preserve">5. </t>
    </r>
    <r>
      <rPr>
        <sz val="12"/>
        <rFont val="Times New Roman"/>
        <family val="2"/>
        <charset val="204"/>
      </rPr>
      <t>Цель: Создание условий для эффективного, ответственного и прозрачного управления финансовыми ресурсами в рамках выполнения установленных функций и  переданных государственных полномочий по социальной поддержке и социальному обслуживанию.</t>
    </r>
  </si>
  <si>
    <t>Доля граждан, получающих регулярные денежные выплаты , от числа граждан , имеющих на них право</t>
  </si>
  <si>
    <t>Подпрограмма 4: "Повышение качества и доступности социальных услуг населению"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</si>
</sst>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р_._-;\-* #,##0.00_р_._-;_-* &quot;-&quot;??_р_._-;_-@_-"/>
    <numFmt numFmtId="164" formatCode="_(* #,##0.00_);_(* \(#,##0.00\);_(* &quot;-&quot;??_);_(@_)"/>
    <numFmt numFmtId="165" formatCode="_-* #,##0.0_р_._-;\-* #,##0.0_р_._-;_-* &quot;-&quot;??_р_._-;_-@_-"/>
    <numFmt numFmtId="166" formatCode="_-* #,##0.000_р_._-;\-* #,##0.000_р_._-;_-* &quot;-&quot;??_р_._-;_-@_-"/>
    <numFmt numFmtId="167" formatCode="#,##0.00_ ;\-#,##0.00\ "/>
    <numFmt numFmtId="168" formatCode="#,##0.000"/>
    <numFmt numFmtId="169" formatCode="_-* #,##0_р_._-;\-* #,##0_р_._-;_-* &quot;-&quot;??_р_._-;_-@_-"/>
    <numFmt numFmtId="170" formatCode="0.0"/>
  </numFmts>
  <fonts count="2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2"/>
      <charset val="204"/>
    </font>
    <font>
      <u/>
      <sz val="12"/>
      <color theme="10"/>
      <name val="Times New Roman"/>
      <family val="2"/>
      <charset val="204"/>
    </font>
    <font>
      <sz val="10"/>
      <name val="Times New Roman"/>
      <family val="2"/>
      <charset val="204"/>
    </font>
    <font>
      <b/>
      <sz val="10"/>
      <name val="Times New Roman"/>
      <family val="2"/>
      <charset val="204"/>
    </font>
    <font>
      <sz val="11"/>
      <color indexed="8"/>
      <name val="Calibri"/>
      <family val="2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4"/>
      <name val="Times New Roman"/>
      <family val="2"/>
      <charset val="204"/>
    </font>
    <font>
      <b/>
      <sz val="12"/>
      <name val="Times New Roman"/>
      <family val="2"/>
      <charset val="204"/>
    </font>
    <font>
      <u/>
      <sz val="14"/>
      <name val="Times New Roman"/>
      <family val="2"/>
      <charset val="204"/>
    </font>
    <font>
      <i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trike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7" fillId="0" borderId="0"/>
  </cellStyleXfs>
  <cellXfs count="150">
    <xf numFmtId="0" fontId="0" fillId="0" borderId="0" xfId="0"/>
    <xf numFmtId="0" fontId="5" fillId="2" borderId="1" xfId="2" applyFont="1" applyFill="1" applyBorder="1" applyAlignment="1">
      <alignment vertical="center" wrapText="1"/>
    </xf>
    <xf numFmtId="0" fontId="5" fillId="0" borderId="1" xfId="2" applyFont="1" applyBorder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3" fontId="6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0" fillId="2" borderId="1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left" vertical="center" wrapText="1"/>
    </xf>
    <xf numFmtId="0" fontId="10" fillId="3" borderId="2" xfId="2" applyFont="1" applyFill="1" applyBorder="1" applyAlignment="1">
      <alignment horizontal="left" vertical="center" wrapText="1"/>
    </xf>
    <xf numFmtId="0" fontId="10" fillId="3" borderId="1" xfId="2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3" fontId="10" fillId="2" borderId="1" xfId="2" applyNumberFormat="1" applyFont="1" applyFill="1" applyBorder="1" applyAlignment="1">
      <alignment horizontal="center" vertical="center" wrapText="1"/>
    </xf>
    <xf numFmtId="0" fontId="11" fillId="0" borderId="0" xfId="4" applyFont="1"/>
    <xf numFmtId="0" fontId="13" fillId="0" borderId="0" xfId="4" applyFont="1" applyAlignment="1">
      <alignment horizontal="justify" vertical="center"/>
    </xf>
    <xf numFmtId="0" fontId="13" fillId="0" borderId="0" xfId="4" applyFont="1" applyAlignment="1">
      <alignment horizontal="right" wrapText="1"/>
    </xf>
    <xf numFmtId="0" fontId="11" fillId="0" borderId="1" xfId="4" applyFont="1" applyBorder="1" applyAlignment="1">
      <alignment vertical="center" wrapText="1"/>
    </xf>
    <xf numFmtId="0" fontId="13" fillId="0" borderId="0" xfId="4" applyFont="1" applyAlignment="1">
      <alignment horizontal="right" vertical="center"/>
    </xf>
    <xf numFmtId="0" fontId="13" fillId="0" borderId="0" xfId="4" applyFont="1" applyAlignment="1">
      <alignment horizontal="left" vertical="center" indent="40"/>
    </xf>
    <xf numFmtId="0" fontId="13" fillId="0" borderId="0" xfId="4" applyFont="1" applyAlignment="1">
      <alignment horizontal="left" vertical="center" indent="2"/>
    </xf>
    <xf numFmtId="0" fontId="11" fillId="0" borderId="1" xfId="4" applyFont="1" applyBorder="1" applyAlignment="1">
      <alignment wrapText="1"/>
    </xf>
    <xf numFmtId="0" fontId="11" fillId="0" borderId="1" xfId="5" applyFont="1" applyBorder="1" applyAlignment="1">
      <alignment vertical="center" wrapText="1"/>
    </xf>
    <xf numFmtId="0" fontId="11" fillId="4" borderId="1" xfId="4" applyFont="1" applyFill="1" applyBorder="1" applyAlignment="1">
      <alignment vertical="center" wrapText="1"/>
    </xf>
    <xf numFmtId="0" fontId="11" fillId="0" borderId="0" xfId="4" applyFont="1" applyBorder="1" applyAlignment="1">
      <alignment vertical="center" wrapText="1"/>
    </xf>
    <xf numFmtId="166" fontId="11" fillId="0" borderId="1" xfId="1" applyNumberFormat="1" applyFont="1" applyBorder="1" applyAlignment="1">
      <alignment vertical="center" wrapText="1"/>
    </xf>
    <xf numFmtId="166" fontId="15" fillId="0" borderId="1" xfId="1" applyNumberFormat="1" applyFont="1" applyBorder="1" applyAlignment="1">
      <alignment vertical="center" wrapText="1"/>
    </xf>
    <xf numFmtId="166" fontId="16" fillId="4" borderId="1" xfId="1" applyNumberFormat="1" applyFont="1" applyFill="1" applyBorder="1" applyAlignment="1">
      <alignment vertical="center" wrapText="1"/>
    </xf>
    <xf numFmtId="49" fontId="11" fillId="0" borderId="1" xfId="4" applyNumberFormat="1" applyFont="1" applyBorder="1" applyAlignment="1">
      <alignment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7" xfId="4" applyFont="1" applyBorder="1"/>
    <xf numFmtId="0" fontId="13" fillId="0" borderId="0" xfId="4" applyFont="1" applyAlignment="1">
      <alignment wrapText="1"/>
    </xf>
    <xf numFmtId="0" fontId="13" fillId="0" borderId="7" xfId="4" applyFont="1" applyBorder="1" applyAlignment="1">
      <alignment wrapText="1"/>
    </xf>
    <xf numFmtId="0" fontId="6" fillId="0" borderId="0" xfId="0" applyFont="1" applyFill="1"/>
    <xf numFmtId="0" fontId="6" fillId="6" borderId="0" xfId="0" applyFont="1" applyFill="1" applyBorder="1"/>
    <xf numFmtId="0" fontId="6" fillId="0" borderId="0" xfId="0" applyFont="1" applyFill="1" applyBorder="1" applyAlignment="1">
      <alignment horizontal="center"/>
    </xf>
    <xf numFmtId="0" fontId="18" fillId="6" borderId="0" xfId="0" applyFont="1" applyFill="1" applyBorder="1"/>
    <xf numFmtId="0" fontId="19" fillId="6" borderId="0" xfId="0" applyFont="1" applyFill="1" applyBorder="1"/>
    <xf numFmtId="0" fontId="19" fillId="0" borderId="0" xfId="0" applyFont="1" applyFill="1" applyBorder="1"/>
    <xf numFmtId="0" fontId="19" fillId="0" borderId="0" xfId="0" applyFont="1" applyFill="1"/>
    <xf numFmtId="0" fontId="19" fillId="0" borderId="7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11" fillId="0" borderId="1" xfId="4" applyFont="1" applyBorder="1" applyAlignment="1">
      <alignment horizontal="right" vertical="center" wrapText="1"/>
    </xf>
    <xf numFmtId="43" fontId="9" fillId="0" borderId="1" xfId="1" applyFont="1" applyFill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166" fontId="11" fillId="0" borderId="1" xfId="1" applyNumberFormat="1" applyFont="1" applyFill="1" applyBorder="1" applyAlignment="1">
      <alignment vertical="center" wrapText="1"/>
    </xf>
    <xf numFmtId="166" fontId="11" fillId="4" borderId="1" xfId="1" applyNumberFormat="1" applyFont="1" applyFill="1" applyBorder="1" applyAlignment="1">
      <alignment vertical="center" wrapText="1"/>
    </xf>
    <xf numFmtId="166" fontId="9" fillId="2" borderId="1" xfId="1" applyNumberFormat="1" applyFont="1" applyFill="1" applyBorder="1" applyAlignment="1">
      <alignment vertical="center" wrapText="1"/>
    </xf>
    <xf numFmtId="166" fontId="9" fillId="0" borderId="1" xfId="1" applyNumberFormat="1" applyFont="1" applyBorder="1" applyAlignment="1">
      <alignment vertical="center" wrapText="1"/>
    </xf>
    <xf numFmtId="166" fontId="12" fillId="3" borderId="1" xfId="1" applyNumberFormat="1" applyFont="1" applyFill="1" applyBorder="1" applyAlignment="1">
      <alignment vertical="center" wrapText="1"/>
    </xf>
    <xf numFmtId="43" fontId="10" fillId="2" borderId="1" xfId="1" applyFont="1" applyFill="1" applyBorder="1" applyAlignment="1">
      <alignment horizontal="center" vertical="center" wrapText="1"/>
    </xf>
    <xf numFmtId="43" fontId="10" fillId="3" borderId="1" xfId="1" applyFont="1" applyFill="1" applyBorder="1" applyAlignment="1">
      <alignment horizontal="center" vertical="center" wrapText="1"/>
    </xf>
    <xf numFmtId="2" fontId="10" fillId="3" borderId="1" xfId="2" applyNumberFormat="1" applyFont="1" applyFill="1" applyBorder="1" applyAlignment="1">
      <alignment horizontal="right" vertical="center" wrapText="1"/>
    </xf>
    <xf numFmtId="0" fontId="11" fillId="0" borderId="0" xfId="4" applyFont="1" applyAlignment="1">
      <alignment vertical="center"/>
    </xf>
    <xf numFmtId="0" fontId="11" fillId="0" borderId="1" xfId="4" applyFont="1" applyBorder="1" applyAlignment="1">
      <alignment vertical="center"/>
    </xf>
    <xf numFmtId="0" fontId="21" fillId="5" borderId="1" xfId="4" applyFont="1" applyFill="1" applyBorder="1" applyAlignment="1">
      <alignment vertical="center" wrapText="1"/>
    </xf>
    <xf numFmtId="166" fontId="21" fillId="5" borderId="1" xfId="1" applyNumberFormat="1" applyFont="1" applyFill="1" applyBorder="1" applyAlignment="1">
      <alignment vertical="center" wrapText="1"/>
    </xf>
    <xf numFmtId="168" fontId="11" fillId="0" borderId="1" xfId="4" applyNumberFormat="1" applyFont="1" applyBorder="1"/>
    <xf numFmtId="168" fontId="11" fillId="0" borderId="0" xfId="4" applyNumberFormat="1" applyFont="1"/>
    <xf numFmtId="168" fontId="11" fillId="0" borderId="1" xfId="1" applyNumberFormat="1" applyFont="1" applyBorder="1" applyAlignment="1">
      <alignment vertical="center" wrapText="1"/>
    </xf>
    <xf numFmtId="166" fontId="16" fillId="5" borderId="1" xfId="1" applyNumberFormat="1" applyFont="1" applyFill="1" applyBorder="1" applyAlignment="1">
      <alignment vertical="center" wrapText="1"/>
    </xf>
    <xf numFmtId="168" fontId="15" fillId="0" borderId="1" xfId="4" applyNumberFormat="1" applyFont="1" applyBorder="1" applyAlignment="1">
      <alignment vertical="center"/>
    </xf>
    <xf numFmtId="0" fontId="21" fillId="4" borderId="1" xfId="4" applyFont="1" applyFill="1" applyBorder="1" applyAlignment="1">
      <alignment vertical="center" wrapText="1"/>
    </xf>
    <xf numFmtId="167" fontId="15" fillId="0" borderId="1" xfId="1" applyNumberFormat="1" applyFont="1" applyBorder="1" applyAlignment="1">
      <alignment vertical="center" wrapText="1"/>
    </xf>
    <xf numFmtId="0" fontId="9" fillId="0" borderId="0" xfId="0" applyFont="1"/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165" fontId="12" fillId="3" borderId="1" xfId="1" applyNumberFormat="1" applyFont="1" applyFill="1" applyBorder="1" applyAlignment="1">
      <alignment vertical="center" wrapText="1"/>
    </xf>
    <xf numFmtId="165" fontId="9" fillId="2" borderId="1" xfId="1" applyNumberFormat="1" applyFont="1" applyFill="1" applyBorder="1" applyAlignment="1">
      <alignment vertical="center" wrapText="1"/>
    </xf>
    <xf numFmtId="169" fontId="9" fillId="0" borderId="0" xfId="1" applyNumberFormat="1" applyFont="1"/>
    <xf numFmtId="165" fontId="9" fillId="0" borderId="1" xfId="1" applyNumberFormat="1" applyFont="1" applyBorder="1" applyAlignment="1">
      <alignment vertical="center" wrapText="1"/>
    </xf>
    <xf numFmtId="167" fontId="9" fillId="0" borderId="1" xfId="1" applyNumberFormat="1" applyFont="1" applyBorder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43" fontId="9" fillId="0" borderId="1" xfId="1" applyFont="1" applyFill="1" applyBorder="1" applyAlignment="1">
      <alignment horizontal="left" vertical="center" wrapText="1"/>
    </xf>
    <xf numFmtId="170" fontId="9" fillId="0" borderId="1" xfId="6" applyNumberFormat="1" applyFont="1" applyBorder="1" applyAlignment="1">
      <alignment horizontal="center" vertical="center" wrapText="1"/>
    </xf>
    <xf numFmtId="165" fontId="9" fillId="0" borderId="1" xfId="1" applyNumberFormat="1" applyFont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 wrapText="1"/>
    </xf>
    <xf numFmtId="0" fontId="9" fillId="0" borderId="1" xfId="2" applyFont="1" applyBorder="1" applyAlignment="1">
      <alignment vertical="center" wrapText="1"/>
    </xf>
    <xf numFmtId="170" fontId="9" fillId="0" borderId="1" xfId="1" applyNumberFormat="1" applyFont="1" applyBorder="1" applyAlignment="1">
      <alignment horizontal="center" vertical="center" wrapText="1"/>
    </xf>
    <xf numFmtId="170" fontId="9" fillId="0" borderId="1" xfId="1" applyNumberFormat="1" applyFont="1" applyFill="1" applyBorder="1" applyAlignment="1">
      <alignment horizontal="center" vertical="center" wrapText="1"/>
    </xf>
    <xf numFmtId="169" fontId="9" fillId="0" borderId="1" xfId="1" applyNumberFormat="1" applyFont="1" applyFill="1" applyBorder="1" applyAlignment="1">
      <alignment horizontal="center" vertical="center" wrapText="1"/>
    </xf>
    <xf numFmtId="0" fontId="9" fillId="6" borderId="3" xfId="2" applyFont="1" applyFill="1" applyBorder="1" applyAlignment="1">
      <alignment horizontal="left" vertical="center" wrapText="1"/>
    </xf>
    <xf numFmtId="0" fontId="9" fillId="6" borderId="1" xfId="2" applyFont="1" applyFill="1" applyBorder="1" applyAlignment="1">
      <alignment horizontal="left" vertical="center" wrapText="1"/>
    </xf>
    <xf numFmtId="0" fontId="11" fillId="0" borderId="1" xfId="4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4" applyFont="1" applyBorder="1" applyAlignment="1">
      <alignment horizontal="right" vertical="center"/>
    </xf>
    <xf numFmtId="0" fontId="9" fillId="6" borderId="1" xfId="2" applyFont="1" applyFill="1" applyBorder="1" applyAlignment="1">
      <alignment horizontal="center" vertical="center" wrapText="1"/>
    </xf>
    <xf numFmtId="0" fontId="9" fillId="6" borderId="1" xfId="2" applyFont="1" applyFill="1" applyBorder="1" applyAlignment="1">
      <alignment horizontal="right" vertical="center" wrapText="1"/>
    </xf>
    <xf numFmtId="170" fontId="9" fillId="0" borderId="0" xfId="0" applyNumberFormat="1" applyFont="1"/>
    <xf numFmtId="0" fontId="11" fillId="5" borderId="2" xfId="4" applyFont="1" applyFill="1" applyBorder="1" applyAlignment="1">
      <alignment horizontal="left" vertical="center" wrapText="1"/>
    </xf>
    <xf numFmtId="0" fontId="11" fillId="5" borderId="6" xfId="4" applyFont="1" applyFill="1" applyBorder="1" applyAlignment="1">
      <alignment horizontal="left" vertical="center" wrapText="1"/>
    </xf>
    <xf numFmtId="0" fontId="11" fillId="5" borderId="3" xfId="4" applyFont="1" applyFill="1" applyBorder="1" applyAlignment="1">
      <alignment horizontal="left" vertical="center" wrapText="1"/>
    </xf>
    <xf numFmtId="0" fontId="11" fillId="4" borderId="2" xfId="4" applyFont="1" applyFill="1" applyBorder="1" applyAlignment="1">
      <alignment horizontal="left" vertical="center" wrapText="1"/>
    </xf>
    <xf numFmtId="0" fontId="11" fillId="4" borderId="6" xfId="4" applyFont="1" applyFill="1" applyBorder="1" applyAlignment="1">
      <alignment horizontal="left" vertical="center" wrapText="1"/>
    </xf>
    <xf numFmtId="0" fontId="11" fillId="4" borderId="3" xfId="4" applyFont="1" applyFill="1" applyBorder="1" applyAlignment="1">
      <alignment horizontal="left" vertical="center" wrapText="1"/>
    </xf>
    <xf numFmtId="0" fontId="13" fillId="0" borderId="0" xfId="4" applyFont="1" applyAlignment="1">
      <alignment horizontal="left" wrapText="1"/>
    </xf>
    <xf numFmtId="0" fontId="13" fillId="0" borderId="0" xfId="4" applyFont="1" applyAlignment="1">
      <alignment horizontal="center"/>
    </xf>
    <xf numFmtId="0" fontId="13" fillId="0" borderId="0" xfId="4" applyFont="1" applyAlignment="1">
      <alignment horizontal="center" vertical="center"/>
    </xf>
    <xf numFmtId="0" fontId="11" fillId="0" borderId="1" xfId="4" applyFont="1" applyBorder="1" applyAlignment="1">
      <alignment horizontal="center" vertical="center" wrapText="1"/>
    </xf>
    <xf numFmtId="0" fontId="20" fillId="0" borderId="0" xfId="4" applyFont="1" applyAlignment="1">
      <alignment horizontal="center" vertical="center"/>
    </xf>
    <xf numFmtId="0" fontId="21" fillId="0" borderId="1" xfId="4" applyFont="1" applyBorder="1" applyAlignment="1">
      <alignment horizontal="center" vertical="center" wrapText="1"/>
    </xf>
    <xf numFmtId="0" fontId="21" fillId="0" borderId="1" xfId="4" applyFont="1" applyBorder="1" applyAlignment="1">
      <alignment vertical="center" wrapText="1"/>
    </xf>
    <xf numFmtId="0" fontId="13" fillId="0" borderId="0" xfId="4" applyFont="1" applyFill="1" applyAlignment="1">
      <alignment horizontal="center" vertical="center"/>
    </xf>
    <xf numFmtId="0" fontId="13" fillId="0" borderId="0" xfId="4" applyFont="1" applyAlignment="1">
      <alignment horizontal="center" wrapText="1"/>
    </xf>
    <xf numFmtId="0" fontId="11" fillId="0" borderId="0" xfId="4" applyFont="1" applyAlignment="1">
      <alignment horizontal="left"/>
    </xf>
    <xf numFmtId="0" fontId="21" fillId="0" borderId="1" xfId="4" applyFont="1" applyBorder="1" applyAlignment="1">
      <alignment horizontal="left" vertical="top" wrapText="1"/>
    </xf>
    <xf numFmtId="0" fontId="21" fillId="0" borderId="1" xfId="4" applyFont="1" applyBorder="1" applyAlignment="1">
      <alignment horizontal="center" vertical="top" wrapText="1"/>
    </xf>
    <xf numFmtId="0" fontId="21" fillId="0" borderId="1" xfId="4" applyFont="1" applyBorder="1" applyAlignment="1">
      <alignment vertical="top" wrapText="1"/>
    </xf>
    <xf numFmtId="0" fontId="21" fillId="0" borderId="4" xfId="4" applyFont="1" applyBorder="1" applyAlignment="1">
      <alignment horizontal="center" vertical="top" wrapText="1"/>
    </xf>
    <xf numFmtId="0" fontId="21" fillId="0" borderId="8" xfId="4" applyFont="1" applyBorder="1" applyAlignment="1">
      <alignment horizontal="center" vertical="top" wrapText="1"/>
    </xf>
    <xf numFmtId="0" fontId="21" fillId="0" borderId="5" xfId="4" applyFont="1" applyBorder="1" applyAlignment="1">
      <alignment horizontal="center" vertical="top" wrapText="1"/>
    </xf>
    <xf numFmtId="0" fontId="13" fillId="0" borderId="7" xfId="4" applyFont="1" applyBorder="1" applyAlignment="1">
      <alignment horizontal="center" vertical="center"/>
    </xf>
    <xf numFmtId="0" fontId="13" fillId="6" borderId="1" xfId="4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 indent="1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 indent="10"/>
    </xf>
    <xf numFmtId="0" fontId="6" fillId="0" borderId="0" xfId="0" applyFont="1" applyAlignment="1">
      <alignment horizontal="left" vertical="center" indent="10"/>
    </xf>
  </cellXfs>
  <cellStyles count="7">
    <cellStyle name="Гиперссылка" xfId="5" builtinId="8"/>
    <cellStyle name="Обычный" xfId="0" builtinId="0"/>
    <cellStyle name="Обычный 2" xfId="4"/>
    <cellStyle name="Обычный 3" xfId="2"/>
    <cellStyle name="Обычный_эффективность финан" xfId="6"/>
    <cellStyle name="Финансовый" xfId="1" builtinId="3"/>
    <cellStyle name="Финансовый 2" xfId="3"/>
  </cellStyles>
  <dxfs count="2">
    <dxf>
      <fill>
        <patternFill patternType="solid">
          <bgColor rgb="FFFF99FF"/>
        </patternFill>
      </fill>
    </dxf>
    <dxf>
      <fill>
        <patternFill patternType="solid">
          <bgColor rgb="FFFF99FF"/>
        </patternFill>
      </fill>
    </dxf>
  </dxfs>
  <tableStyles count="0" defaultTableStyle="TableStyleMedium2" defaultPivotStyle="PivotStyleMedium9"/>
  <colors>
    <mruColors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54"/>
  <sheetViews>
    <sheetView topLeftCell="A36" zoomScale="85" zoomScaleNormal="85" workbookViewId="0">
      <selection activeCell="B29" sqref="B29"/>
    </sheetView>
  </sheetViews>
  <sheetFormatPr defaultRowHeight="15.75" x14ac:dyDescent="0.25"/>
  <cols>
    <col min="1" max="1" width="16.85546875" style="19" customWidth="1"/>
    <col min="2" max="2" width="23.28515625" style="19" customWidth="1"/>
    <col min="3" max="3" width="11.85546875" style="19" customWidth="1"/>
    <col min="4" max="4" width="10.5703125" style="19" customWidth="1"/>
    <col min="5" max="6" width="9.5703125" style="19" customWidth="1"/>
    <col min="7" max="7" width="9.28515625" style="19" customWidth="1"/>
    <col min="8" max="8" width="9" style="19" customWidth="1"/>
    <col min="9" max="9" width="9.5703125" style="19" customWidth="1"/>
    <col min="10" max="12" width="8.85546875" style="19" customWidth="1"/>
    <col min="13" max="13" width="25.42578125" style="19" customWidth="1"/>
    <col min="14" max="14" width="26" style="19" customWidth="1"/>
    <col min="15" max="16384" width="9.140625" style="19"/>
  </cols>
  <sheetData>
    <row r="1" spans="1:13" ht="18.75" x14ac:dyDescent="0.25">
      <c r="K1" s="25" t="s">
        <v>131</v>
      </c>
    </row>
    <row r="2" spans="1:13" ht="18.75" x14ac:dyDescent="0.25">
      <c r="K2" s="25"/>
    </row>
    <row r="3" spans="1:13" ht="18.75" x14ac:dyDescent="0.25">
      <c r="K3" s="25"/>
    </row>
    <row r="4" spans="1:13" ht="18.75" x14ac:dyDescent="0.25">
      <c r="K4" s="25"/>
    </row>
    <row r="5" spans="1:13" ht="18.75" x14ac:dyDescent="0.25">
      <c r="K5" s="25"/>
    </row>
    <row r="6" spans="1:13" ht="18.75" x14ac:dyDescent="0.25">
      <c r="A6" s="24"/>
    </row>
    <row r="7" spans="1:13" ht="18.75" x14ac:dyDescent="0.25">
      <c r="A7" s="24"/>
    </row>
    <row r="8" spans="1:13" ht="18.75" x14ac:dyDescent="0.25">
      <c r="A8" s="23"/>
    </row>
    <row r="9" spans="1:13" ht="18.75" x14ac:dyDescent="0.25">
      <c r="A9" s="20"/>
    </row>
    <row r="10" spans="1:13" ht="18.75" x14ac:dyDescent="0.25">
      <c r="A10" s="115" t="s">
        <v>46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</row>
    <row r="11" spans="1:13" ht="18.75" x14ac:dyDescent="0.25">
      <c r="A11" s="115" t="s">
        <v>45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</row>
    <row r="12" spans="1:13" ht="18.75" x14ac:dyDescent="0.25">
      <c r="A12" s="115" t="s">
        <v>169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</row>
    <row r="13" spans="1:13" ht="22.5" x14ac:dyDescent="0.25">
      <c r="A13" s="117" t="s">
        <v>44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</row>
    <row r="14" spans="1:13" ht="18.75" x14ac:dyDescent="0.25">
      <c r="A14" s="115" t="s">
        <v>43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</row>
    <row r="15" spans="1:13" ht="18.75" x14ac:dyDescent="0.25">
      <c r="A15" s="20"/>
    </row>
    <row r="16" spans="1:13" ht="45.75" customHeight="1" x14ac:dyDescent="0.25">
      <c r="A16" s="116" t="s">
        <v>42</v>
      </c>
      <c r="B16" s="116" t="s">
        <v>41</v>
      </c>
      <c r="C16" s="116" t="s">
        <v>40</v>
      </c>
      <c r="D16" s="116" t="s">
        <v>39</v>
      </c>
      <c r="E16" s="116">
        <v>2016</v>
      </c>
      <c r="F16" s="116"/>
      <c r="G16" s="116">
        <f>E16+1</f>
        <v>2017</v>
      </c>
      <c r="H16" s="116"/>
      <c r="I16" s="116"/>
      <c r="J16" s="116"/>
      <c r="K16" s="116" t="s">
        <v>38</v>
      </c>
      <c r="L16" s="116"/>
      <c r="M16" s="116" t="s">
        <v>37</v>
      </c>
    </row>
    <row r="17" spans="1:13" ht="45.75" customHeight="1" x14ac:dyDescent="0.25">
      <c r="A17" s="116"/>
      <c r="B17" s="116"/>
      <c r="C17" s="116"/>
      <c r="D17" s="116"/>
      <c r="E17" s="116"/>
      <c r="F17" s="116"/>
      <c r="G17" s="116" t="s">
        <v>36</v>
      </c>
      <c r="H17" s="116"/>
      <c r="I17" s="116" t="s">
        <v>35</v>
      </c>
      <c r="J17" s="116"/>
      <c r="K17" s="116"/>
      <c r="L17" s="116"/>
      <c r="M17" s="116"/>
    </row>
    <row r="18" spans="1:13" ht="45.75" customHeight="1" x14ac:dyDescent="0.25">
      <c r="A18" s="116"/>
      <c r="B18" s="116"/>
      <c r="C18" s="116"/>
      <c r="D18" s="116"/>
      <c r="E18" s="49" t="s">
        <v>10</v>
      </c>
      <c r="F18" s="49" t="s">
        <v>11</v>
      </c>
      <c r="G18" s="49" t="s">
        <v>10</v>
      </c>
      <c r="H18" s="49" t="s">
        <v>11</v>
      </c>
      <c r="I18" s="49" t="s">
        <v>10</v>
      </c>
      <c r="J18" s="49" t="s">
        <v>11</v>
      </c>
      <c r="K18" s="49">
        <f>G16+1</f>
        <v>2018</v>
      </c>
      <c r="L18" s="49">
        <f>K18+1</f>
        <v>2019</v>
      </c>
      <c r="M18" s="116"/>
    </row>
    <row r="19" spans="1:13" x14ac:dyDescent="0.25">
      <c r="A19" s="49">
        <v>1</v>
      </c>
      <c r="B19" s="49">
        <v>2</v>
      </c>
      <c r="C19" s="49">
        <v>3</v>
      </c>
      <c r="D19" s="49">
        <v>4</v>
      </c>
      <c r="E19" s="49">
        <v>5</v>
      </c>
      <c r="F19" s="49">
        <v>6</v>
      </c>
      <c r="G19" s="49">
        <v>7</v>
      </c>
      <c r="H19" s="49">
        <v>8</v>
      </c>
      <c r="I19" s="49">
        <v>9</v>
      </c>
      <c r="J19" s="49">
        <v>10</v>
      </c>
      <c r="K19" s="49">
        <v>11</v>
      </c>
      <c r="L19" s="49">
        <v>12</v>
      </c>
      <c r="M19" s="49">
        <v>13</v>
      </c>
    </row>
    <row r="20" spans="1:13" x14ac:dyDescent="0.25">
      <c r="A20" s="107" t="s">
        <v>170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9"/>
    </row>
    <row r="21" spans="1:13" ht="105.75" customHeight="1" x14ac:dyDescent="0.25">
      <c r="A21" s="33" t="s">
        <v>91</v>
      </c>
      <c r="B21" s="22" t="s">
        <v>140</v>
      </c>
      <c r="C21" s="49" t="s">
        <v>88</v>
      </c>
      <c r="D21" s="49">
        <v>0.06</v>
      </c>
      <c r="E21" s="22">
        <v>79</v>
      </c>
      <c r="F21" s="22">
        <v>79</v>
      </c>
      <c r="G21" s="22">
        <v>79</v>
      </c>
      <c r="H21" s="22">
        <v>79</v>
      </c>
      <c r="I21" s="22">
        <v>79</v>
      </c>
      <c r="J21" s="22">
        <v>79</v>
      </c>
      <c r="K21" s="22">
        <v>79</v>
      </c>
      <c r="L21" s="22">
        <v>79</v>
      </c>
      <c r="M21" s="22"/>
    </row>
    <row r="22" spans="1:13" ht="50.25" customHeight="1" x14ac:dyDescent="0.25">
      <c r="A22" s="107" t="s">
        <v>171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9"/>
    </row>
    <row r="23" spans="1:13" ht="122.25" customHeight="1" x14ac:dyDescent="0.25">
      <c r="A23" s="33" t="s">
        <v>91</v>
      </c>
      <c r="B23" s="22" t="s">
        <v>90</v>
      </c>
      <c r="C23" s="49" t="s">
        <v>88</v>
      </c>
      <c r="D23" s="49">
        <v>0.25</v>
      </c>
      <c r="E23" s="22">
        <v>82</v>
      </c>
      <c r="F23" s="22">
        <v>82</v>
      </c>
      <c r="G23" s="22">
        <v>82</v>
      </c>
      <c r="H23" s="22">
        <v>82</v>
      </c>
      <c r="I23" s="22">
        <v>82</v>
      </c>
      <c r="J23" s="22">
        <v>82</v>
      </c>
      <c r="K23" s="22">
        <v>82</v>
      </c>
      <c r="L23" s="22">
        <v>82</v>
      </c>
      <c r="M23" s="22"/>
    </row>
    <row r="24" spans="1:13" x14ac:dyDescent="0.25">
      <c r="A24" s="110" t="s">
        <v>172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2"/>
    </row>
    <row r="25" spans="1:13" ht="200.25" customHeight="1" x14ac:dyDescent="0.25">
      <c r="A25" s="33" t="s">
        <v>91</v>
      </c>
      <c r="B25" s="22" t="s">
        <v>141</v>
      </c>
      <c r="C25" s="49" t="s">
        <v>88</v>
      </c>
      <c r="D25" s="49">
        <v>0.47</v>
      </c>
      <c r="E25" s="22">
        <v>69.400000000000006</v>
      </c>
      <c r="F25" s="22">
        <v>69.400000000000006</v>
      </c>
      <c r="G25" s="22">
        <v>69.400000000000006</v>
      </c>
      <c r="H25" s="22">
        <v>69.400000000000006</v>
      </c>
      <c r="I25" s="22">
        <v>69.400000000000006</v>
      </c>
      <c r="J25" s="22">
        <v>69.400000000000006</v>
      </c>
      <c r="K25" s="22">
        <v>69.400000000000006</v>
      </c>
      <c r="L25" s="22">
        <v>69.400000000000006</v>
      </c>
      <c r="M25" s="22"/>
    </row>
    <row r="26" spans="1:13" x14ac:dyDescent="0.25">
      <c r="A26" s="107" t="s">
        <v>173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9"/>
    </row>
    <row r="27" spans="1:13" ht="102.75" customHeight="1" x14ac:dyDescent="0.25">
      <c r="A27" s="33" t="s">
        <v>91</v>
      </c>
      <c r="B27" s="22" t="s">
        <v>142</v>
      </c>
      <c r="C27" s="49" t="s">
        <v>92</v>
      </c>
      <c r="D27" s="102">
        <v>0.15</v>
      </c>
      <c r="E27" s="101">
        <v>88</v>
      </c>
      <c r="F27" s="101">
        <v>88</v>
      </c>
      <c r="G27" s="22">
        <v>88</v>
      </c>
      <c r="H27" s="22">
        <v>88</v>
      </c>
      <c r="I27" s="22">
        <v>88</v>
      </c>
      <c r="J27" s="22">
        <v>88</v>
      </c>
      <c r="K27" s="22">
        <v>88</v>
      </c>
      <c r="L27" s="22">
        <v>88</v>
      </c>
      <c r="M27" s="22"/>
    </row>
    <row r="28" spans="1:13" ht="39.75" customHeight="1" x14ac:dyDescent="0.25">
      <c r="A28" s="107" t="s">
        <v>174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9"/>
    </row>
    <row r="29" spans="1:13" ht="91.5" customHeight="1" x14ac:dyDescent="0.25">
      <c r="A29" s="33" t="s">
        <v>91</v>
      </c>
      <c r="B29" s="34" t="s">
        <v>93</v>
      </c>
      <c r="C29" s="102" t="s">
        <v>88</v>
      </c>
      <c r="D29" s="102">
        <v>7.0000000000000007E-2</v>
      </c>
      <c r="E29" s="102">
        <v>99.9</v>
      </c>
      <c r="F29" s="102">
        <v>99.9</v>
      </c>
      <c r="G29" s="102">
        <v>99.9</v>
      </c>
      <c r="H29" s="102">
        <v>99.9</v>
      </c>
      <c r="I29" s="102">
        <v>99.9</v>
      </c>
      <c r="J29" s="102">
        <v>98.8</v>
      </c>
      <c r="K29" s="102">
        <v>99.9</v>
      </c>
      <c r="L29" s="102">
        <v>99.9</v>
      </c>
      <c r="M29" s="34"/>
    </row>
    <row r="30" spans="1:13" ht="36" customHeight="1" x14ac:dyDescent="0.25">
      <c r="A30" s="107" t="s">
        <v>155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9"/>
    </row>
    <row r="31" spans="1:13" ht="20.25" customHeight="1" x14ac:dyDescent="0.25">
      <c r="A31" s="110" t="s">
        <v>154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2"/>
    </row>
    <row r="32" spans="1:13" ht="105.75" customHeight="1" x14ac:dyDescent="0.25">
      <c r="A32" s="33" t="s">
        <v>91</v>
      </c>
      <c r="B32" s="22" t="s">
        <v>175</v>
      </c>
      <c r="C32" s="49" t="s">
        <v>88</v>
      </c>
      <c r="D32" s="49">
        <v>0.06</v>
      </c>
      <c r="E32" s="47">
        <v>79</v>
      </c>
      <c r="F32" s="47">
        <v>79</v>
      </c>
      <c r="G32" s="47">
        <v>79</v>
      </c>
      <c r="H32" s="47">
        <v>79</v>
      </c>
      <c r="I32" s="47">
        <v>79</v>
      </c>
      <c r="J32" s="47">
        <v>79</v>
      </c>
      <c r="K32" s="47">
        <v>79</v>
      </c>
      <c r="L32" s="47">
        <v>79</v>
      </c>
      <c r="M32" s="22"/>
    </row>
    <row r="33" spans="1:13" ht="39.75" customHeight="1" x14ac:dyDescent="0.25">
      <c r="A33" s="107" t="s">
        <v>156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9"/>
    </row>
    <row r="34" spans="1:13" x14ac:dyDescent="0.25">
      <c r="A34" s="110" t="s">
        <v>115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2"/>
    </row>
    <row r="35" spans="1:13" ht="144.75" customHeight="1" x14ac:dyDescent="0.25">
      <c r="A35" s="33" t="s">
        <v>91</v>
      </c>
      <c r="B35" s="22" t="s">
        <v>90</v>
      </c>
      <c r="C35" s="49" t="s">
        <v>88</v>
      </c>
      <c r="D35" s="49">
        <v>0.25</v>
      </c>
      <c r="E35" s="22">
        <v>82</v>
      </c>
      <c r="F35" s="22">
        <v>82</v>
      </c>
      <c r="G35" s="22">
        <v>82</v>
      </c>
      <c r="H35" s="22">
        <v>82</v>
      </c>
      <c r="I35" s="22">
        <v>82</v>
      </c>
      <c r="J35" s="22">
        <v>82</v>
      </c>
      <c r="K35" s="22">
        <v>82</v>
      </c>
      <c r="L35" s="22">
        <v>82</v>
      </c>
      <c r="M35" s="22"/>
    </row>
    <row r="36" spans="1:13" ht="42" customHeight="1" x14ac:dyDescent="0.25">
      <c r="A36" s="107" t="s">
        <v>157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9"/>
    </row>
    <row r="37" spans="1:13" ht="23.25" customHeight="1" x14ac:dyDescent="0.25">
      <c r="A37" s="110" t="s">
        <v>158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2"/>
    </row>
    <row r="38" spans="1:13" ht="182.25" customHeight="1" x14ac:dyDescent="0.25">
      <c r="A38" s="33" t="s">
        <v>91</v>
      </c>
      <c r="B38" s="22" t="s">
        <v>141</v>
      </c>
      <c r="C38" s="49" t="s">
        <v>88</v>
      </c>
      <c r="D38" s="49">
        <v>0.47</v>
      </c>
      <c r="E38" s="22">
        <v>69.400000000000006</v>
      </c>
      <c r="F38" s="22">
        <v>69.400000000000006</v>
      </c>
      <c r="G38" s="22">
        <v>69.400000000000006</v>
      </c>
      <c r="H38" s="22">
        <v>69.400000000000006</v>
      </c>
      <c r="I38" s="22">
        <v>69.400000000000006</v>
      </c>
      <c r="J38" s="22">
        <v>69.400000000000006</v>
      </c>
      <c r="K38" s="22">
        <v>69.400000000000006</v>
      </c>
      <c r="L38" s="22">
        <v>69.400000000000006</v>
      </c>
      <c r="M38" s="22"/>
    </row>
    <row r="39" spans="1:13" ht="48" customHeight="1" x14ac:dyDescent="0.25">
      <c r="A39" s="107" t="s">
        <v>159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9"/>
    </row>
    <row r="40" spans="1:13" ht="24.75" customHeight="1" x14ac:dyDescent="0.25">
      <c r="A40" s="110" t="s">
        <v>160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2"/>
    </row>
    <row r="41" spans="1:13" ht="107.25" customHeight="1" x14ac:dyDescent="0.25">
      <c r="A41" s="33" t="s">
        <v>91</v>
      </c>
      <c r="B41" s="22" t="s">
        <v>142</v>
      </c>
      <c r="C41" s="49" t="s">
        <v>92</v>
      </c>
      <c r="D41" s="102">
        <v>0.15</v>
      </c>
      <c r="E41" s="103">
        <v>88</v>
      </c>
      <c r="F41" s="103">
        <v>88</v>
      </c>
      <c r="G41" s="47">
        <v>88</v>
      </c>
      <c r="H41" s="47">
        <v>88</v>
      </c>
      <c r="I41" s="47">
        <v>88</v>
      </c>
      <c r="J41" s="47">
        <v>88</v>
      </c>
      <c r="K41" s="47">
        <v>88</v>
      </c>
      <c r="L41" s="47">
        <v>88</v>
      </c>
      <c r="M41" s="22"/>
    </row>
    <row r="42" spans="1:13" ht="39.75" customHeight="1" x14ac:dyDescent="0.25">
      <c r="A42" s="107" t="s">
        <v>161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9"/>
    </row>
    <row r="43" spans="1:13" ht="30.75" customHeight="1" x14ac:dyDescent="0.25">
      <c r="A43" s="110" t="s">
        <v>162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2"/>
    </row>
    <row r="44" spans="1:13" ht="92.25" customHeight="1" x14ac:dyDescent="0.25">
      <c r="A44" s="33" t="s">
        <v>91</v>
      </c>
      <c r="B44" s="22" t="s">
        <v>93</v>
      </c>
      <c r="C44" s="102" t="s">
        <v>88</v>
      </c>
      <c r="D44" s="102">
        <v>7.0000000000000007E-2</v>
      </c>
      <c r="E44" s="102">
        <v>99.9</v>
      </c>
      <c r="F44" s="102">
        <v>99.9</v>
      </c>
      <c r="G44" s="102">
        <v>99.9</v>
      </c>
      <c r="H44" s="102">
        <v>99.9</v>
      </c>
      <c r="I44" s="102">
        <v>99.9</v>
      </c>
      <c r="J44" s="102">
        <v>98.8</v>
      </c>
      <c r="K44" s="102">
        <v>99.9</v>
      </c>
      <c r="L44" s="102">
        <v>99.9</v>
      </c>
      <c r="M44" s="22"/>
    </row>
    <row r="45" spans="1:13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</row>
    <row r="46" spans="1:13" x14ac:dyDescent="0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</row>
    <row r="47" spans="1:13" x14ac:dyDescent="0.25">
      <c r="A47" s="29"/>
      <c r="B47" s="29"/>
      <c r="C47" s="29"/>
      <c r="E47" s="29"/>
      <c r="F47" s="29"/>
      <c r="G47" s="29"/>
      <c r="H47" s="29"/>
      <c r="I47" s="29"/>
      <c r="J47" s="29"/>
      <c r="K47" s="29"/>
      <c r="L47" s="29"/>
      <c r="M47" s="29"/>
    </row>
    <row r="48" spans="1:13" x14ac:dyDescent="0.2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1:13" x14ac:dyDescent="0.2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</row>
    <row r="50" spans="1:13" ht="44.25" customHeight="1" x14ac:dyDescent="0.3">
      <c r="A50" s="113" t="s">
        <v>96</v>
      </c>
      <c r="B50" s="113"/>
      <c r="C50" s="113"/>
      <c r="D50" s="113"/>
      <c r="E50" s="113"/>
      <c r="F50" s="113"/>
      <c r="G50" s="113"/>
      <c r="H50" s="113"/>
      <c r="I50" s="113"/>
      <c r="J50" s="113"/>
      <c r="K50" s="35"/>
      <c r="L50" s="35"/>
      <c r="M50" s="35"/>
    </row>
    <row r="51" spans="1:13" ht="18.75" x14ac:dyDescent="0.3">
      <c r="A51" s="20"/>
      <c r="K51" s="114" t="s">
        <v>33</v>
      </c>
      <c r="L51" s="114"/>
      <c r="M51" s="21" t="s">
        <v>32</v>
      </c>
    </row>
    <row r="52" spans="1:13" ht="18.75" x14ac:dyDescent="0.25">
      <c r="A52" s="20"/>
    </row>
    <row r="53" spans="1:13" x14ac:dyDescent="0.25">
      <c r="A53" s="19" t="s">
        <v>94</v>
      </c>
    </row>
    <row r="54" spans="1:13" x14ac:dyDescent="0.25">
      <c r="A54" s="19" t="s">
        <v>95</v>
      </c>
    </row>
  </sheetData>
  <mergeCells count="32">
    <mergeCell ref="A10:M10"/>
    <mergeCell ref="A11:M11"/>
    <mergeCell ref="A12:M12"/>
    <mergeCell ref="A14:M14"/>
    <mergeCell ref="A16:A18"/>
    <mergeCell ref="B16:B18"/>
    <mergeCell ref="C16:C18"/>
    <mergeCell ref="D16:D18"/>
    <mergeCell ref="E16:F17"/>
    <mergeCell ref="G16:J16"/>
    <mergeCell ref="A13:M13"/>
    <mergeCell ref="K16:L17"/>
    <mergeCell ref="M16:M18"/>
    <mergeCell ref="G17:H17"/>
    <mergeCell ref="I17:J17"/>
    <mergeCell ref="A20:M20"/>
    <mergeCell ref="A22:M22"/>
    <mergeCell ref="A26:M26"/>
    <mergeCell ref="A30:M30"/>
    <mergeCell ref="A24:M24"/>
    <mergeCell ref="A28:M28"/>
    <mergeCell ref="A33:M33"/>
    <mergeCell ref="A34:M34"/>
    <mergeCell ref="A50:J50"/>
    <mergeCell ref="K51:L51"/>
    <mergeCell ref="A31:M31"/>
    <mergeCell ref="A36:M36"/>
    <mergeCell ref="A37:M37"/>
    <mergeCell ref="A39:M39"/>
    <mergeCell ref="A40:M40"/>
    <mergeCell ref="A42:M42"/>
    <mergeCell ref="A43:M43"/>
  </mergeCells>
  <pageMargins left="0.78740157480314965" right="0.78740157480314965" top="1.1811023622047245" bottom="0.47244094488188981" header="0.31496062992125984" footer="0.31496062992125984"/>
  <pageSetup paperSize="9" scale="79" fitToHeight="0" orientation="landscape" r:id="rId1"/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53"/>
  <sheetViews>
    <sheetView topLeftCell="A16" zoomScale="70" zoomScaleNormal="70" workbookViewId="0">
      <selection activeCell="D51" sqref="D51"/>
    </sheetView>
  </sheetViews>
  <sheetFormatPr defaultRowHeight="15.75" x14ac:dyDescent="0.25"/>
  <cols>
    <col min="1" max="1" width="6.42578125" style="19" customWidth="1"/>
    <col min="2" max="2" width="23.140625" style="19" customWidth="1"/>
    <col min="3" max="3" width="22.28515625" style="19" customWidth="1"/>
    <col min="4" max="4" width="45.42578125" style="19" customWidth="1"/>
    <col min="5" max="5" width="8.42578125" style="19" customWidth="1"/>
    <col min="6" max="8" width="8" style="19" customWidth="1"/>
    <col min="9" max="9" width="17" style="19" customWidth="1"/>
    <col min="10" max="11" width="16.5703125" style="19" customWidth="1"/>
    <col min="12" max="12" width="16.42578125" style="19" customWidth="1"/>
    <col min="13" max="13" width="16.85546875" style="19" customWidth="1"/>
    <col min="14" max="15" width="16.42578125" style="19" customWidth="1"/>
    <col min="16" max="16" width="16.7109375" style="19" customWidth="1"/>
    <col min="17" max="17" width="18.28515625" style="19" customWidth="1"/>
    <col min="18" max="16384" width="9.140625" style="19"/>
  </cols>
  <sheetData>
    <row r="1" spans="1:17" ht="18.75" x14ac:dyDescent="0.25">
      <c r="N1" s="25" t="s">
        <v>132</v>
      </c>
    </row>
    <row r="2" spans="1:17" ht="18.75" x14ac:dyDescent="0.25">
      <c r="N2" s="25"/>
    </row>
    <row r="3" spans="1:17" ht="18.75" x14ac:dyDescent="0.25">
      <c r="N3" s="25"/>
    </row>
    <row r="4" spans="1:17" ht="18.75" x14ac:dyDescent="0.25">
      <c r="N4" s="25"/>
    </row>
    <row r="5" spans="1:17" ht="18.75" x14ac:dyDescent="0.25">
      <c r="N5" s="25"/>
    </row>
    <row r="6" spans="1:17" ht="18.75" x14ac:dyDescent="0.25">
      <c r="L6" s="23"/>
    </row>
    <row r="7" spans="1:17" ht="18.75" x14ac:dyDescent="0.25">
      <c r="A7" s="20"/>
    </row>
    <row r="8" spans="1:17" ht="18.75" x14ac:dyDescent="0.25">
      <c r="A8" s="20"/>
    </row>
    <row r="9" spans="1:17" ht="18.75" x14ac:dyDescent="0.25">
      <c r="A9" s="20"/>
    </row>
    <row r="10" spans="1:17" ht="18.75" x14ac:dyDescent="0.25">
      <c r="A10" s="115" t="s">
        <v>46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</row>
    <row r="11" spans="1:17" ht="18.75" x14ac:dyDescent="0.25">
      <c r="A11" s="115" t="s">
        <v>63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</row>
    <row r="12" spans="1:17" ht="18.75" x14ac:dyDescent="0.25">
      <c r="A12" s="115" t="s">
        <v>165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</row>
    <row r="13" spans="1:17" ht="22.5" x14ac:dyDescent="0.25">
      <c r="A13" s="117" t="s">
        <v>62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</row>
    <row r="14" spans="1:17" ht="18.75" x14ac:dyDescent="0.25">
      <c r="A14" s="115" t="s">
        <v>61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</row>
    <row r="15" spans="1:17" ht="18.75" x14ac:dyDescent="0.25">
      <c r="A15" s="115" t="s">
        <v>60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</row>
    <row r="16" spans="1:17" ht="18.75" x14ac:dyDescent="0.25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</row>
    <row r="17" spans="1:17" ht="18.75" x14ac:dyDescent="0.25">
      <c r="A17" s="20"/>
      <c r="Q17" s="23" t="s">
        <v>70</v>
      </c>
    </row>
    <row r="18" spans="1:17" x14ac:dyDescent="0.25">
      <c r="A18" s="116" t="s">
        <v>42</v>
      </c>
      <c r="B18" s="116" t="s">
        <v>59</v>
      </c>
      <c r="C18" s="116" t="s">
        <v>58</v>
      </c>
      <c r="D18" s="116" t="s">
        <v>53</v>
      </c>
      <c r="E18" s="116" t="s">
        <v>57</v>
      </c>
      <c r="F18" s="116"/>
      <c r="G18" s="116"/>
      <c r="H18" s="116"/>
      <c r="I18" s="116" t="s">
        <v>56</v>
      </c>
      <c r="J18" s="116"/>
      <c r="K18" s="116"/>
      <c r="L18" s="116"/>
      <c r="M18" s="116"/>
      <c r="N18" s="116"/>
      <c r="O18" s="116"/>
      <c r="P18" s="116"/>
      <c r="Q18" s="116" t="s">
        <v>55</v>
      </c>
    </row>
    <row r="19" spans="1:17" x14ac:dyDescent="0.25">
      <c r="A19" s="116"/>
      <c r="B19" s="116"/>
      <c r="C19" s="116"/>
      <c r="D19" s="116"/>
      <c r="E19" s="116"/>
      <c r="F19" s="116"/>
      <c r="G19" s="116"/>
      <c r="H19" s="116"/>
      <c r="I19" s="116">
        <f>'прил 1'!E16</f>
        <v>2016</v>
      </c>
      <c r="J19" s="116"/>
      <c r="K19" s="116">
        <f>'прил 1'!G16</f>
        <v>2017</v>
      </c>
      <c r="L19" s="116"/>
      <c r="M19" s="116"/>
      <c r="N19" s="116"/>
      <c r="O19" s="116" t="s">
        <v>54</v>
      </c>
      <c r="P19" s="116"/>
      <c r="Q19" s="116"/>
    </row>
    <row r="20" spans="1:17" ht="31.5" customHeight="1" x14ac:dyDescent="0.25">
      <c r="A20" s="116"/>
      <c r="B20" s="116"/>
      <c r="C20" s="116"/>
      <c r="D20" s="116"/>
      <c r="E20" s="116" t="s">
        <v>53</v>
      </c>
      <c r="F20" s="116" t="s">
        <v>52</v>
      </c>
      <c r="G20" s="116" t="s">
        <v>51</v>
      </c>
      <c r="H20" s="116" t="s">
        <v>50</v>
      </c>
      <c r="I20" s="116"/>
      <c r="J20" s="116"/>
      <c r="K20" s="116" t="s">
        <v>36</v>
      </c>
      <c r="L20" s="116"/>
      <c r="M20" s="116" t="s">
        <v>35</v>
      </c>
      <c r="N20" s="116"/>
      <c r="O20" s="116"/>
      <c r="P20" s="116"/>
      <c r="Q20" s="116"/>
    </row>
    <row r="21" spans="1:17" x14ac:dyDescent="0.25">
      <c r="A21" s="116"/>
      <c r="B21" s="116"/>
      <c r="C21" s="116"/>
      <c r="D21" s="116"/>
      <c r="E21" s="116"/>
      <c r="F21" s="116"/>
      <c r="G21" s="116"/>
      <c r="H21" s="116"/>
      <c r="I21" s="49" t="s">
        <v>10</v>
      </c>
      <c r="J21" s="49" t="s">
        <v>11</v>
      </c>
      <c r="K21" s="49" t="s">
        <v>10</v>
      </c>
      <c r="L21" s="49" t="s">
        <v>11</v>
      </c>
      <c r="M21" s="49" t="s">
        <v>10</v>
      </c>
      <c r="N21" s="49" t="s">
        <v>11</v>
      </c>
      <c r="O21" s="49">
        <f>'прил 1'!K18</f>
        <v>2018</v>
      </c>
      <c r="P21" s="49">
        <f>'прил 1'!L18</f>
        <v>2019</v>
      </c>
      <c r="Q21" s="116"/>
    </row>
    <row r="22" spans="1:17" x14ac:dyDescent="0.25">
      <c r="A22" s="49">
        <v>1</v>
      </c>
      <c r="B22" s="49">
        <v>2</v>
      </c>
      <c r="C22" s="49">
        <v>3</v>
      </c>
      <c r="D22" s="49">
        <v>4</v>
      </c>
      <c r="E22" s="49">
        <v>5</v>
      </c>
      <c r="F22" s="49">
        <v>6</v>
      </c>
      <c r="G22" s="49">
        <v>7</v>
      </c>
      <c r="H22" s="49">
        <v>8</v>
      </c>
      <c r="I22" s="49">
        <v>9</v>
      </c>
      <c r="J22" s="49">
        <v>10</v>
      </c>
      <c r="K22" s="49">
        <v>11</v>
      </c>
      <c r="L22" s="49">
        <v>12</v>
      </c>
      <c r="M22" s="49">
        <v>13</v>
      </c>
      <c r="N22" s="49">
        <v>14</v>
      </c>
      <c r="O22" s="49">
        <v>15</v>
      </c>
      <c r="P22" s="49">
        <v>16</v>
      </c>
      <c r="Q22" s="49">
        <v>17</v>
      </c>
    </row>
    <row r="23" spans="1:17" s="58" customFormat="1" x14ac:dyDescent="0.25">
      <c r="A23" s="118">
        <v>1</v>
      </c>
      <c r="B23" s="119" t="s">
        <v>49</v>
      </c>
      <c r="C23" s="119" t="s">
        <v>79</v>
      </c>
      <c r="D23" s="60" t="s">
        <v>48</v>
      </c>
      <c r="E23" s="60"/>
      <c r="F23" s="60"/>
      <c r="G23" s="60"/>
      <c r="H23" s="60"/>
      <c r="I23" s="65">
        <f>SUM(I25:I25)</f>
        <v>327686.78899999999</v>
      </c>
      <c r="J23" s="65">
        <f>SUM(J25:J25)</f>
        <v>325709.53200000001</v>
      </c>
      <c r="K23" s="65">
        <f>SUM(K25:K26)</f>
        <v>354304.39</v>
      </c>
      <c r="L23" s="65">
        <f>SUM(L25:L25)</f>
        <v>158357.12406</v>
      </c>
      <c r="M23" s="65">
        <f>SUM(M25:M26)</f>
        <v>352190.8762</v>
      </c>
      <c r="N23" s="65">
        <f>SUM(N25:N26)</f>
        <v>324388.08022999996</v>
      </c>
      <c r="O23" s="65">
        <f>SUM(O25:O25)</f>
        <v>349404.39</v>
      </c>
      <c r="P23" s="65">
        <f>SUM(P25:P25)</f>
        <v>349404.39</v>
      </c>
      <c r="Q23" s="65"/>
    </row>
    <row r="24" spans="1:17" s="58" customFormat="1" x14ac:dyDescent="0.25">
      <c r="A24" s="118"/>
      <c r="B24" s="119"/>
      <c r="C24" s="119"/>
      <c r="D24" s="22" t="s">
        <v>47</v>
      </c>
      <c r="E24" s="22" t="s">
        <v>101</v>
      </c>
      <c r="F24" s="22" t="s">
        <v>101</v>
      </c>
      <c r="G24" s="22" t="s">
        <v>101</v>
      </c>
      <c r="H24" s="22" t="s">
        <v>101</v>
      </c>
      <c r="I24" s="31"/>
      <c r="J24" s="31"/>
      <c r="K24" s="31"/>
      <c r="L24" s="31"/>
      <c r="M24" s="31"/>
      <c r="N24" s="31"/>
      <c r="O24" s="31"/>
      <c r="P24" s="31"/>
      <c r="Q24" s="22"/>
    </row>
    <row r="25" spans="1:17" s="58" customFormat="1" ht="31.5" x14ac:dyDescent="0.25">
      <c r="A25" s="118"/>
      <c r="B25" s="119"/>
      <c r="C25" s="119"/>
      <c r="D25" s="22" t="s">
        <v>73</v>
      </c>
      <c r="E25" s="49" t="s">
        <v>74</v>
      </c>
      <c r="F25" s="22" t="s">
        <v>101</v>
      </c>
      <c r="G25" s="22" t="s">
        <v>101</v>
      </c>
      <c r="H25" s="22" t="s">
        <v>101</v>
      </c>
      <c r="I25" s="31">
        <f>SUMIF($D$27:$D$45,$D25,I$27:I$45)</f>
        <v>327686.78899999999</v>
      </c>
      <c r="J25" s="31">
        <f>SUMIF($D$27:$D$45,$D25,J$27:J$45)</f>
        <v>325709.53200000001</v>
      </c>
      <c r="K25" s="31">
        <f>SUMIF($D$27:$D$45,$D25,K$27:K$45)</f>
        <v>349304.39</v>
      </c>
      <c r="L25" s="31">
        <f>SUMIF($D$27:$D$45,$D25,L$27:L$45)</f>
        <v>158357.12406</v>
      </c>
      <c r="M25" s="31">
        <f>SUM(M29,M33,M37,M41,M45)</f>
        <v>347190.8762</v>
      </c>
      <c r="N25" s="31">
        <f>SUMIF($D$27:$D$45,$D25,N$27:N$45)</f>
        <v>320283.40087999997</v>
      </c>
      <c r="O25" s="31">
        <f>SUMIF($D$27:$D$45,$D25,O$27:O$45)</f>
        <v>349404.39</v>
      </c>
      <c r="P25" s="31">
        <f>SUMIF($D$27:$D$45,$D25,P$27:P$45)</f>
        <v>349404.39</v>
      </c>
      <c r="Q25" s="22"/>
    </row>
    <row r="26" spans="1:17" s="58" customFormat="1" ht="30" customHeight="1" x14ac:dyDescent="0.25">
      <c r="A26" s="118"/>
      <c r="B26" s="119"/>
      <c r="C26" s="119"/>
      <c r="D26" s="22" t="s">
        <v>138</v>
      </c>
      <c r="E26" s="49" t="s">
        <v>139</v>
      </c>
      <c r="F26" s="59" t="s">
        <v>101</v>
      </c>
      <c r="G26" s="59" t="s">
        <v>101</v>
      </c>
      <c r="H26" s="59" t="s">
        <v>101</v>
      </c>
      <c r="I26" s="66">
        <v>0</v>
      </c>
      <c r="J26" s="66">
        <v>0</v>
      </c>
      <c r="K26" s="66">
        <f>SUM(K30,K34,K38,K42,K46)</f>
        <v>5000</v>
      </c>
      <c r="L26" s="66">
        <v>0</v>
      </c>
      <c r="M26" s="66">
        <f>SUM(M30,M34,M38,M42,M46)</f>
        <v>5000</v>
      </c>
      <c r="N26" s="66">
        <f>SUM(N30,N38,N42,N46)</f>
        <v>4104.6793500000003</v>
      </c>
      <c r="O26" s="66">
        <v>0</v>
      </c>
      <c r="P26" s="66">
        <v>0</v>
      </c>
      <c r="Q26" s="22"/>
    </row>
    <row r="27" spans="1:17" s="58" customFormat="1" x14ac:dyDescent="0.25">
      <c r="A27" s="118">
        <v>2</v>
      </c>
      <c r="B27" s="119" t="s">
        <v>7</v>
      </c>
      <c r="C27" s="119" t="s">
        <v>80</v>
      </c>
      <c r="D27" s="67" t="s">
        <v>48</v>
      </c>
      <c r="E27" s="67"/>
      <c r="F27" s="67"/>
      <c r="G27" s="67"/>
      <c r="H27" s="67"/>
      <c r="I27" s="32">
        <f t="shared" ref="I27:P27" si="0">SUM(I29:I29)</f>
        <v>27210.725999999999</v>
      </c>
      <c r="J27" s="32">
        <f t="shared" si="0"/>
        <v>26795.17</v>
      </c>
      <c r="K27" s="32">
        <f t="shared" si="0"/>
        <v>32209.123</v>
      </c>
      <c r="L27" s="32">
        <f t="shared" si="0"/>
        <v>12883.825060000001</v>
      </c>
      <c r="M27" s="32">
        <f t="shared" si="0"/>
        <v>26709.123</v>
      </c>
      <c r="N27" s="32">
        <f t="shared" si="0"/>
        <v>26215.942059999998</v>
      </c>
      <c r="O27" s="32">
        <f t="shared" si="0"/>
        <v>32605.02</v>
      </c>
      <c r="P27" s="32">
        <f t="shared" si="0"/>
        <v>32605.02</v>
      </c>
      <c r="Q27" s="28"/>
    </row>
    <row r="28" spans="1:17" s="58" customFormat="1" x14ac:dyDescent="0.25">
      <c r="A28" s="118"/>
      <c r="B28" s="119"/>
      <c r="C28" s="119"/>
      <c r="D28" s="22" t="s">
        <v>47</v>
      </c>
      <c r="E28" s="22" t="s">
        <v>101</v>
      </c>
      <c r="F28" s="22" t="s">
        <v>101</v>
      </c>
      <c r="G28" s="22" t="s">
        <v>101</v>
      </c>
      <c r="H28" s="22" t="s">
        <v>101</v>
      </c>
      <c r="I28" s="31"/>
      <c r="J28" s="31"/>
      <c r="K28" s="31"/>
      <c r="L28" s="31"/>
      <c r="M28" s="31"/>
      <c r="N28" s="31"/>
      <c r="O28" s="31"/>
      <c r="P28" s="31"/>
      <c r="Q28" s="22"/>
    </row>
    <row r="29" spans="1:17" s="58" customFormat="1" ht="31.5" x14ac:dyDescent="0.25">
      <c r="A29" s="118"/>
      <c r="B29" s="119"/>
      <c r="C29" s="119"/>
      <c r="D29" s="22" t="s">
        <v>73</v>
      </c>
      <c r="E29" s="49" t="s">
        <v>74</v>
      </c>
      <c r="F29" s="22" t="s">
        <v>101</v>
      </c>
      <c r="G29" s="22" t="s">
        <v>101</v>
      </c>
      <c r="H29" s="22" t="s">
        <v>101</v>
      </c>
      <c r="I29" s="31">
        <v>27210.725999999999</v>
      </c>
      <c r="J29" s="31">
        <v>26795.17</v>
      </c>
      <c r="K29" s="68">
        <v>32209.123</v>
      </c>
      <c r="L29" s="31">
        <v>12883.825060000001</v>
      </c>
      <c r="M29" s="31">
        <v>26709.123</v>
      </c>
      <c r="N29" s="31">
        <v>26215.942059999998</v>
      </c>
      <c r="O29" s="31">
        <v>32605.02</v>
      </c>
      <c r="P29" s="31">
        <v>32605.02</v>
      </c>
      <c r="Q29" s="22"/>
    </row>
    <row r="30" spans="1:17" s="58" customFormat="1" ht="31.5" x14ac:dyDescent="0.25">
      <c r="A30" s="118"/>
      <c r="B30" s="119"/>
      <c r="C30" s="119"/>
      <c r="D30" s="22" t="s">
        <v>138</v>
      </c>
      <c r="E30" s="49" t="s">
        <v>139</v>
      </c>
      <c r="F30" s="59" t="s">
        <v>101</v>
      </c>
      <c r="G30" s="59" t="s">
        <v>101</v>
      </c>
      <c r="H30" s="59" t="s">
        <v>101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22"/>
    </row>
    <row r="31" spans="1:17" s="58" customFormat="1" x14ac:dyDescent="0.25">
      <c r="A31" s="118">
        <v>3</v>
      </c>
      <c r="B31" s="119" t="s">
        <v>75</v>
      </c>
      <c r="C31" s="119" t="s">
        <v>81</v>
      </c>
      <c r="D31" s="67" t="s">
        <v>48</v>
      </c>
      <c r="E31" s="67"/>
      <c r="F31" s="67"/>
      <c r="G31" s="67"/>
      <c r="H31" s="67"/>
      <c r="I31" s="32">
        <f t="shared" ref="I31:P31" si="1">SUM(I33:I33)</f>
        <v>2189.7089999999998</v>
      </c>
      <c r="J31" s="32">
        <f t="shared" si="1"/>
        <v>2189.7089999999998</v>
      </c>
      <c r="K31" s="32">
        <f t="shared" si="1"/>
        <v>2232.4</v>
      </c>
      <c r="L31" s="32">
        <f t="shared" si="1"/>
        <v>309.69</v>
      </c>
      <c r="M31" s="32">
        <f t="shared" si="1"/>
        <v>1032.4000000000001</v>
      </c>
      <c r="N31" s="32">
        <f t="shared" si="1"/>
        <v>989.78499999999997</v>
      </c>
      <c r="O31" s="32">
        <f t="shared" si="1"/>
        <v>2232.4</v>
      </c>
      <c r="P31" s="32">
        <f t="shared" si="1"/>
        <v>2232.4</v>
      </c>
      <c r="Q31" s="28"/>
    </row>
    <row r="32" spans="1:17" s="58" customFormat="1" x14ac:dyDescent="0.25">
      <c r="A32" s="118"/>
      <c r="B32" s="119"/>
      <c r="C32" s="119"/>
      <c r="D32" s="22" t="s">
        <v>47</v>
      </c>
      <c r="E32" s="22" t="s">
        <v>101</v>
      </c>
      <c r="F32" s="22" t="s">
        <v>101</v>
      </c>
      <c r="G32" s="22" t="s">
        <v>101</v>
      </c>
      <c r="H32" s="22" t="s">
        <v>101</v>
      </c>
      <c r="I32" s="31"/>
      <c r="J32" s="31"/>
      <c r="K32" s="31"/>
      <c r="L32" s="31"/>
      <c r="M32" s="31"/>
      <c r="N32" s="31"/>
      <c r="O32" s="31"/>
      <c r="P32" s="31"/>
      <c r="Q32" s="22"/>
    </row>
    <row r="33" spans="1:17" s="58" customFormat="1" ht="31.5" x14ac:dyDescent="0.25">
      <c r="A33" s="118"/>
      <c r="B33" s="119"/>
      <c r="C33" s="119"/>
      <c r="D33" s="22" t="s">
        <v>73</v>
      </c>
      <c r="E33" s="49" t="s">
        <v>74</v>
      </c>
      <c r="F33" s="22" t="s">
        <v>101</v>
      </c>
      <c r="G33" s="22" t="s">
        <v>101</v>
      </c>
      <c r="H33" s="22" t="s">
        <v>101</v>
      </c>
      <c r="I33" s="31">
        <v>2189.7089999999998</v>
      </c>
      <c r="J33" s="31">
        <v>2189.7089999999998</v>
      </c>
      <c r="K33" s="31">
        <v>2232.4</v>
      </c>
      <c r="L33" s="31">
        <v>309.69</v>
      </c>
      <c r="M33" s="31">
        <v>1032.4000000000001</v>
      </c>
      <c r="N33" s="31">
        <v>989.78499999999997</v>
      </c>
      <c r="O33" s="31">
        <v>2232.4</v>
      </c>
      <c r="P33" s="31">
        <v>2232.4</v>
      </c>
      <c r="Q33" s="22"/>
    </row>
    <row r="34" spans="1:17" s="58" customFormat="1" ht="31.5" customHeight="1" x14ac:dyDescent="0.25">
      <c r="A34" s="118"/>
      <c r="B34" s="119"/>
      <c r="C34" s="119"/>
      <c r="D34" s="22" t="s">
        <v>138</v>
      </c>
      <c r="E34" s="49" t="s">
        <v>139</v>
      </c>
      <c r="F34" s="59" t="s">
        <v>101</v>
      </c>
      <c r="G34" s="59" t="s">
        <v>101</v>
      </c>
      <c r="H34" s="59" t="s">
        <v>101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22"/>
    </row>
    <row r="35" spans="1:17" s="58" customFormat="1" x14ac:dyDescent="0.25">
      <c r="A35" s="118">
        <v>4</v>
      </c>
      <c r="B35" s="119" t="s">
        <v>84</v>
      </c>
      <c r="C35" s="119" t="s">
        <v>82</v>
      </c>
      <c r="D35" s="67" t="s">
        <v>48</v>
      </c>
      <c r="E35" s="67"/>
      <c r="F35" s="67"/>
      <c r="G35" s="67"/>
      <c r="H35" s="67"/>
      <c r="I35" s="32">
        <f t="shared" ref="I35:P35" si="2">SUM(I37:I37)</f>
        <v>229840.318</v>
      </c>
      <c r="J35" s="32">
        <f t="shared" si="2"/>
        <v>228797.527</v>
      </c>
      <c r="K35" s="32">
        <f t="shared" si="2"/>
        <v>247100</v>
      </c>
      <c r="L35" s="32">
        <f t="shared" si="2"/>
        <v>114124.45699999999</v>
      </c>
      <c r="M35" s="32">
        <f t="shared" si="2"/>
        <v>246580</v>
      </c>
      <c r="N35" s="32">
        <f t="shared" si="2"/>
        <v>220498.27703999999</v>
      </c>
      <c r="O35" s="32">
        <f t="shared" si="2"/>
        <v>247100</v>
      </c>
      <c r="P35" s="32">
        <f t="shared" si="2"/>
        <v>247100</v>
      </c>
      <c r="Q35" s="28"/>
    </row>
    <row r="36" spans="1:17" s="58" customFormat="1" x14ac:dyDescent="0.25">
      <c r="A36" s="118"/>
      <c r="B36" s="119"/>
      <c r="C36" s="119"/>
      <c r="D36" s="22" t="s">
        <v>47</v>
      </c>
      <c r="E36" s="22" t="s">
        <v>101</v>
      </c>
      <c r="F36" s="22" t="s">
        <v>101</v>
      </c>
      <c r="G36" s="22" t="s">
        <v>101</v>
      </c>
      <c r="H36" s="22" t="s">
        <v>101</v>
      </c>
      <c r="I36" s="31"/>
      <c r="J36" s="31"/>
      <c r="K36" s="31"/>
      <c r="L36" s="31"/>
      <c r="M36" s="31"/>
      <c r="N36" s="31"/>
      <c r="O36" s="31"/>
      <c r="P36" s="31"/>
      <c r="Q36" s="22"/>
    </row>
    <row r="37" spans="1:17" s="58" customFormat="1" ht="31.5" x14ac:dyDescent="0.25">
      <c r="A37" s="118"/>
      <c r="B37" s="119"/>
      <c r="C37" s="119"/>
      <c r="D37" s="22" t="s">
        <v>73</v>
      </c>
      <c r="E37" s="49" t="s">
        <v>74</v>
      </c>
      <c r="F37" s="22" t="s">
        <v>101</v>
      </c>
      <c r="G37" s="22" t="s">
        <v>101</v>
      </c>
      <c r="H37" s="22" t="s">
        <v>101</v>
      </c>
      <c r="I37" s="31">
        <v>229840.318</v>
      </c>
      <c r="J37" s="31">
        <v>228797.527</v>
      </c>
      <c r="K37" s="31">
        <v>247100</v>
      </c>
      <c r="L37" s="31">
        <v>114124.45699999999</v>
      </c>
      <c r="M37" s="31">
        <v>246580</v>
      </c>
      <c r="N37" s="31">
        <v>220498.27703999999</v>
      </c>
      <c r="O37" s="31">
        <v>247100</v>
      </c>
      <c r="P37" s="31">
        <v>247100</v>
      </c>
      <c r="Q37" s="22"/>
    </row>
    <row r="38" spans="1:17" s="58" customFormat="1" ht="31.5" customHeight="1" x14ac:dyDescent="0.25">
      <c r="A38" s="118"/>
      <c r="B38" s="119"/>
      <c r="C38" s="119"/>
      <c r="D38" s="22" t="s">
        <v>138</v>
      </c>
      <c r="E38" s="49" t="s">
        <v>139</v>
      </c>
      <c r="F38" s="59" t="s">
        <v>101</v>
      </c>
      <c r="G38" s="59" t="s">
        <v>101</v>
      </c>
      <c r="H38" s="59" t="s">
        <v>101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22"/>
    </row>
    <row r="39" spans="1:17" s="58" customFormat="1" x14ac:dyDescent="0.25">
      <c r="A39" s="118">
        <v>5</v>
      </c>
      <c r="B39" s="119" t="s">
        <v>85</v>
      </c>
      <c r="C39" s="119" t="s">
        <v>83</v>
      </c>
      <c r="D39" s="67" t="s">
        <v>48</v>
      </c>
      <c r="E39" s="67"/>
      <c r="F39" s="67"/>
      <c r="G39" s="67"/>
      <c r="H39" s="67"/>
      <c r="I39" s="32">
        <f>SUM(I41:I41)</f>
        <v>46119.199999999997</v>
      </c>
      <c r="J39" s="32">
        <f>SUM(J41:J41)</f>
        <v>45973.3</v>
      </c>
      <c r="K39" s="32">
        <f>SUM(K41:K42)</f>
        <v>50919.199999999997</v>
      </c>
      <c r="L39" s="32">
        <f>SUM(L41:L41)</f>
        <v>21635.295999999998</v>
      </c>
      <c r="M39" s="32">
        <f>SUM(M41:M42)</f>
        <v>54495.101999999999</v>
      </c>
      <c r="N39" s="32">
        <f>SUM(N41:N42)</f>
        <v>53599.781349999997</v>
      </c>
      <c r="O39" s="32">
        <f>SUM(O41:O41)</f>
        <v>45919.199999999997</v>
      </c>
      <c r="P39" s="32">
        <f>SUM(P41:P41)</f>
        <v>45919.199999999997</v>
      </c>
      <c r="Q39" s="28"/>
    </row>
    <row r="40" spans="1:17" s="58" customFormat="1" x14ac:dyDescent="0.25">
      <c r="A40" s="118"/>
      <c r="B40" s="119"/>
      <c r="C40" s="119"/>
      <c r="D40" s="22" t="s">
        <v>47</v>
      </c>
      <c r="E40" s="22" t="s">
        <v>101</v>
      </c>
      <c r="F40" s="22" t="s">
        <v>101</v>
      </c>
      <c r="G40" s="22" t="s">
        <v>101</v>
      </c>
      <c r="H40" s="22" t="s">
        <v>101</v>
      </c>
      <c r="I40" s="31"/>
      <c r="J40" s="31"/>
      <c r="K40" s="31"/>
      <c r="L40" s="31"/>
      <c r="M40" s="31"/>
      <c r="N40" s="31"/>
      <c r="O40" s="31"/>
      <c r="P40" s="31"/>
      <c r="Q40" s="22"/>
    </row>
    <row r="41" spans="1:17" s="58" customFormat="1" ht="31.5" x14ac:dyDescent="0.25">
      <c r="A41" s="118"/>
      <c r="B41" s="119"/>
      <c r="C41" s="119"/>
      <c r="D41" s="22" t="s">
        <v>73</v>
      </c>
      <c r="E41" s="49" t="s">
        <v>74</v>
      </c>
      <c r="F41" s="22" t="s">
        <v>101</v>
      </c>
      <c r="G41" s="22" t="s">
        <v>101</v>
      </c>
      <c r="H41" s="22" t="s">
        <v>101</v>
      </c>
      <c r="I41" s="31">
        <v>46119.199999999997</v>
      </c>
      <c r="J41" s="31">
        <v>45973.3</v>
      </c>
      <c r="K41" s="31">
        <v>45919.199999999997</v>
      </c>
      <c r="L41" s="31">
        <v>21635.295999999998</v>
      </c>
      <c r="M41" s="31">
        <v>49495.101999999999</v>
      </c>
      <c r="N41" s="31">
        <v>49495.101999999999</v>
      </c>
      <c r="O41" s="31">
        <v>45919.199999999997</v>
      </c>
      <c r="P41" s="31">
        <v>45919.199999999997</v>
      </c>
      <c r="Q41" s="22"/>
    </row>
    <row r="42" spans="1:17" s="58" customFormat="1" ht="33.75" customHeight="1" x14ac:dyDescent="0.25">
      <c r="A42" s="118"/>
      <c r="B42" s="119"/>
      <c r="C42" s="119"/>
      <c r="D42" s="22" t="s">
        <v>138</v>
      </c>
      <c r="E42" s="49" t="s">
        <v>139</v>
      </c>
      <c r="F42" s="59" t="s">
        <v>101</v>
      </c>
      <c r="G42" s="59" t="s">
        <v>101</v>
      </c>
      <c r="H42" s="59" t="s">
        <v>101</v>
      </c>
      <c r="I42" s="66">
        <v>0</v>
      </c>
      <c r="J42" s="66">
        <v>0</v>
      </c>
      <c r="K42" s="66">
        <v>5000</v>
      </c>
      <c r="L42" s="66">
        <v>0</v>
      </c>
      <c r="M42" s="66">
        <v>5000</v>
      </c>
      <c r="N42" s="66">
        <v>4104.6793500000003</v>
      </c>
      <c r="O42" s="66">
        <v>0</v>
      </c>
      <c r="P42" s="66">
        <v>0</v>
      </c>
      <c r="Q42" s="59"/>
    </row>
    <row r="43" spans="1:17" s="58" customFormat="1" x14ac:dyDescent="0.25">
      <c r="A43" s="118">
        <v>6</v>
      </c>
      <c r="B43" s="119" t="s">
        <v>86</v>
      </c>
      <c r="C43" s="119" t="s">
        <v>87</v>
      </c>
      <c r="D43" s="67" t="s">
        <v>48</v>
      </c>
      <c r="E43" s="67"/>
      <c r="F43" s="67"/>
      <c r="G43" s="67"/>
      <c r="H43" s="67"/>
      <c r="I43" s="32">
        <f t="shared" ref="I43:P43" si="3">SUM(I45:I45)</f>
        <v>22326.835999999999</v>
      </c>
      <c r="J43" s="32">
        <f t="shared" si="3"/>
        <v>21953.826000000001</v>
      </c>
      <c r="K43" s="32">
        <f t="shared" si="3"/>
        <v>21843.667000000001</v>
      </c>
      <c r="L43" s="32">
        <f t="shared" si="3"/>
        <v>9403.8559999999998</v>
      </c>
      <c r="M43" s="32">
        <f t="shared" si="3"/>
        <v>23374.251199999999</v>
      </c>
      <c r="N43" s="32">
        <f t="shared" si="3"/>
        <v>23084.29478</v>
      </c>
      <c r="O43" s="32">
        <f t="shared" si="3"/>
        <v>21547.77</v>
      </c>
      <c r="P43" s="32">
        <f t="shared" si="3"/>
        <v>21547.77</v>
      </c>
      <c r="Q43" s="28"/>
    </row>
    <row r="44" spans="1:17" s="58" customFormat="1" x14ac:dyDescent="0.25">
      <c r="A44" s="118"/>
      <c r="B44" s="119"/>
      <c r="C44" s="119"/>
      <c r="D44" s="22" t="s">
        <v>47</v>
      </c>
      <c r="E44" s="22" t="s">
        <v>101</v>
      </c>
      <c r="F44" s="22" t="s">
        <v>101</v>
      </c>
      <c r="G44" s="22" t="s">
        <v>101</v>
      </c>
      <c r="H44" s="22" t="s">
        <v>101</v>
      </c>
      <c r="I44" s="31"/>
      <c r="J44" s="31"/>
      <c r="K44" s="31"/>
      <c r="L44" s="31"/>
      <c r="M44" s="31"/>
      <c r="N44" s="31"/>
      <c r="O44" s="31"/>
      <c r="P44" s="31"/>
      <c r="Q44" s="22"/>
    </row>
    <row r="45" spans="1:17" s="58" customFormat="1" ht="31.5" x14ac:dyDescent="0.25">
      <c r="A45" s="118"/>
      <c r="B45" s="119"/>
      <c r="C45" s="119"/>
      <c r="D45" s="22" t="s">
        <v>73</v>
      </c>
      <c r="E45" s="49" t="s">
        <v>74</v>
      </c>
      <c r="F45" s="22" t="s">
        <v>101</v>
      </c>
      <c r="G45" s="22" t="s">
        <v>101</v>
      </c>
      <c r="H45" s="22" t="s">
        <v>101</v>
      </c>
      <c r="I45" s="31">
        <v>22326.835999999999</v>
      </c>
      <c r="J45" s="31">
        <v>21953.826000000001</v>
      </c>
      <c r="K45" s="31">
        <v>21843.667000000001</v>
      </c>
      <c r="L45" s="31">
        <v>9403.8559999999998</v>
      </c>
      <c r="M45" s="31">
        <v>23374.251199999999</v>
      </c>
      <c r="N45" s="31">
        <v>23084.29478</v>
      </c>
      <c r="O45" s="31">
        <v>21547.77</v>
      </c>
      <c r="P45" s="31">
        <v>21547.77</v>
      </c>
      <c r="Q45" s="22"/>
    </row>
    <row r="46" spans="1:17" s="58" customFormat="1" ht="31.5" customHeight="1" x14ac:dyDescent="0.25">
      <c r="A46" s="118"/>
      <c r="B46" s="119"/>
      <c r="C46" s="119"/>
      <c r="D46" s="22" t="s">
        <v>138</v>
      </c>
      <c r="E46" s="49" t="s">
        <v>139</v>
      </c>
      <c r="F46" s="59" t="s">
        <v>101</v>
      </c>
      <c r="G46" s="59" t="s">
        <v>101</v>
      </c>
      <c r="H46" s="59" t="s">
        <v>101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66">
        <v>0</v>
      </c>
      <c r="O46" s="66">
        <v>0</v>
      </c>
      <c r="P46" s="66">
        <v>0</v>
      </c>
      <c r="Q46" s="22"/>
    </row>
    <row r="47" spans="1:17" ht="18.75" x14ac:dyDescent="0.25">
      <c r="A47" s="20"/>
    </row>
    <row r="48" spans="1:17" ht="18.75" x14ac:dyDescent="0.25">
      <c r="A48" s="20"/>
    </row>
    <row r="49" spans="1:13" ht="33.75" customHeight="1" x14ac:dyDescent="0.3">
      <c r="A49" s="121" t="s">
        <v>97</v>
      </c>
      <c r="B49" s="121"/>
      <c r="C49" s="121"/>
      <c r="D49" s="121"/>
      <c r="E49" s="121"/>
      <c r="F49" s="121"/>
      <c r="G49" s="36"/>
      <c r="H49" s="37"/>
      <c r="I49" s="37"/>
      <c r="J49" s="36"/>
      <c r="K49" s="114" t="s">
        <v>98</v>
      </c>
      <c r="L49" s="114"/>
      <c r="M49" s="21" t="s">
        <v>32</v>
      </c>
    </row>
    <row r="50" spans="1:13" ht="18.75" x14ac:dyDescent="0.25">
      <c r="A50" s="20"/>
    </row>
    <row r="51" spans="1:13" ht="18.75" x14ac:dyDescent="0.25">
      <c r="A51" s="20"/>
    </row>
    <row r="52" spans="1:13" x14ac:dyDescent="0.25">
      <c r="A52" s="122" t="s">
        <v>99</v>
      </c>
      <c r="B52" s="122"/>
    </row>
    <row r="53" spans="1:13" x14ac:dyDescent="0.25">
      <c r="A53" s="122" t="s">
        <v>95</v>
      </c>
      <c r="B53" s="122"/>
    </row>
  </sheetData>
  <mergeCells count="45">
    <mergeCell ref="A49:F49"/>
    <mergeCell ref="A52:B52"/>
    <mergeCell ref="A53:B53"/>
    <mergeCell ref="B35:B38"/>
    <mergeCell ref="C35:C38"/>
    <mergeCell ref="A39:A42"/>
    <mergeCell ref="B39:B42"/>
    <mergeCell ref="C39:C42"/>
    <mergeCell ref="A43:A46"/>
    <mergeCell ref="B43:B46"/>
    <mergeCell ref="C43:C46"/>
    <mergeCell ref="A18:A21"/>
    <mergeCell ref="B18:B21"/>
    <mergeCell ref="C18:C21"/>
    <mergeCell ref="D18:D21"/>
    <mergeCell ref="E18:H19"/>
    <mergeCell ref="A31:A34"/>
    <mergeCell ref="B31:B34"/>
    <mergeCell ref="C31:C34"/>
    <mergeCell ref="A35:A38"/>
    <mergeCell ref="A16:Q16"/>
    <mergeCell ref="E20:E21"/>
    <mergeCell ref="F20:F21"/>
    <mergeCell ref="G20:G21"/>
    <mergeCell ref="H20:H21"/>
    <mergeCell ref="A23:A26"/>
    <mergeCell ref="B23:B26"/>
    <mergeCell ref="C23:C26"/>
    <mergeCell ref="A27:A30"/>
    <mergeCell ref="B27:B30"/>
    <mergeCell ref="C27:C30"/>
    <mergeCell ref="I18:P18"/>
    <mergeCell ref="K49:L49"/>
    <mergeCell ref="Q18:Q21"/>
    <mergeCell ref="I19:J20"/>
    <mergeCell ref="K19:N19"/>
    <mergeCell ref="O19:P20"/>
    <mergeCell ref="K20:L20"/>
    <mergeCell ref="M20:N20"/>
    <mergeCell ref="A15:Q15"/>
    <mergeCell ref="A13:Q13"/>
    <mergeCell ref="A10:Q10"/>
    <mergeCell ref="A11:Q11"/>
    <mergeCell ref="A12:Q12"/>
    <mergeCell ref="A14:Q14"/>
  </mergeCells>
  <pageMargins left="0.19685039370078741" right="0.19685039370078741" top="0.39370078740157483" bottom="0.27559055118110237" header="0.31496062992125984" footer="0.11811023622047245"/>
  <pageSetup paperSize="9" scale="5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91"/>
  <sheetViews>
    <sheetView topLeftCell="F1" zoomScale="85" zoomScaleNormal="85" workbookViewId="0">
      <selection activeCell="D51" sqref="D51"/>
    </sheetView>
  </sheetViews>
  <sheetFormatPr defaultRowHeight="15.75" x14ac:dyDescent="0.25"/>
  <cols>
    <col min="1" max="1" width="4.7109375" style="19" customWidth="1"/>
    <col min="2" max="2" width="16.85546875" style="19" customWidth="1"/>
    <col min="3" max="3" width="17.140625" style="19" customWidth="1"/>
    <col min="4" max="4" width="37" style="19" customWidth="1"/>
    <col min="5" max="12" width="15.85546875" style="19" customWidth="1"/>
    <col min="13" max="13" width="14.85546875" style="19" customWidth="1"/>
    <col min="14" max="16384" width="9.140625" style="19"/>
  </cols>
  <sheetData>
    <row r="1" spans="1:13" ht="18.75" x14ac:dyDescent="0.25">
      <c r="J1" s="25" t="s">
        <v>133</v>
      </c>
    </row>
    <row r="2" spans="1:13" ht="18.75" x14ac:dyDescent="0.25">
      <c r="J2" s="25"/>
    </row>
    <row r="3" spans="1:13" ht="18.75" x14ac:dyDescent="0.25">
      <c r="J3" s="25"/>
    </row>
    <row r="4" spans="1:13" ht="18.75" x14ac:dyDescent="0.25">
      <c r="J4" s="25"/>
    </row>
    <row r="5" spans="1:13" ht="18.75" x14ac:dyDescent="0.25">
      <c r="J5" s="25"/>
    </row>
    <row r="6" spans="1:13" ht="18.75" x14ac:dyDescent="0.25">
      <c r="A6" s="25"/>
    </row>
    <row r="7" spans="1:13" ht="18.75" x14ac:dyDescent="0.25">
      <c r="A7" s="25"/>
    </row>
    <row r="8" spans="1:13" ht="18.75" x14ac:dyDescent="0.25">
      <c r="A8" s="23"/>
    </row>
    <row r="9" spans="1:13" ht="18.75" x14ac:dyDescent="0.25">
      <c r="A9" s="20"/>
    </row>
    <row r="10" spans="1:13" ht="18.75" x14ac:dyDescent="0.25">
      <c r="A10" s="115" t="s">
        <v>46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</row>
    <row r="11" spans="1:13" ht="18.75" x14ac:dyDescent="0.25">
      <c r="A11" s="115" t="s">
        <v>72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</row>
    <row r="12" spans="1:13" ht="18.75" x14ac:dyDescent="0.25">
      <c r="A12" s="129" t="s">
        <v>100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</row>
    <row r="13" spans="1:13" ht="22.5" x14ac:dyDescent="0.25">
      <c r="A13" s="117" t="s">
        <v>62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</row>
    <row r="14" spans="1:13" ht="18.75" x14ac:dyDescent="0.25">
      <c r="A14" s="115" t="s">
        <v>71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</row>
    <row r="15" spans="1:13" ht="18.75" x14ac:dyDescent="0.25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</row>
    <row r="16" spans="1:13" ht="18.75" x14ac:dyDescent="0.25">
      <c r="M16" s="23" t="s">
        <v>70</v>
      </c>
    </row>
    <row r="17" spans="1:13" x14ac:dyDescent="0.25">
      <c r="A17" s="116" t="s">
        <v>42</v>
      </c>
      <c r="B17" s="116" t="s">
        <v>69</v>
      </c>
      <c r="C17" s="116" t="s">
        <v>58</v>
      </c>
      <c r="D17" s="116" t="s">
        <v>68</v>
      </c>
      <c r="E17" s="116">
        <f>'прил 1'!E16</f>
        <v>2016</v>
      </c>
      <c r="F17" s="116"/>
      <c r="G17" s="116">
        <f>'прил 1'!G16:J16</f>
        <v>2017</v>
      </c>
      <c r="H17" s="116"/>
      <c r="I17" s="116"/>
      <c r="J17" s="116"/>
      <c r="K17" s="116" t="s">
        <v>38</v>
      </c>
      <c r="L17" s="116"/>
      <c r="M17" s="116" t="s">
        <v>55</v>
      </c>
    </row>
    <row r="18" spans="1:13" x14ac:dyDescent="0.25">
      <c r="A18" s="116"/>
      <c r="B18" s="116"/>
      <c r="C18" s="116"/>
      <c r="D18" s="116"/>
      <c r="E18" s="116"/>
      <c r="F18" s="116"/>
      <c r="G18" s="116" t="s">
        <v>36</v>
      </c>
      <c r="H18" s="116"/>
      <c r="I18" s="116" t="s">
        <v>35</v>
      </c>
      <c r="J18" s="116"/>
      <c r="K18" s="116"/>
      <c r="L18" s="116"/>
      <c r="M18" s="116"/>
    </row>
    <row r="19" spans="1:13" x14ac:dyDescent="0.25">
      <c r="A19" s="116"/>
      <c r="B19" s="116"/>
      <c r="C19" s="116"/>
      <c r="D19" s="116"/>
      <c r="E19" s="49" t="s">
        <v>10</v>
      </c>
      <c r="F19" s="49" t="s">
        <v>11</v>
      </c>
      <c r="G19" s="49" t="s">
        <v>10</v>
      </c>
      <c r="H19" s="49" t="s">
        <v>11</v>
      </c>
      <c r="I19" s="49" t="s">
        <v>10</v>
      </c>
      <c r="J19" s="49" t="s">
        <v>11</v>
      </c>
      <c r="K19" s="49">
        <f>'прил 1'!K18</f>
        <v>2018</v>
      </c>
      <c r="L19" s="49">
        <f>'прил 1'!L18</f>
        <v>2019</v>
      </c>
      <c r="M19" s="116"/>
    </row>
    <row r="20" spans="1:13" x14ac:dyDescent="0.25">
      <c r="A20" s="49">
        <v>1</v>
      </c>
      <c r="B20" s="49">
        <v>2</v>
      </c>
      <c r="C20" s="49">
        <v>3</v>
      </c>
      <c r="D20" s="49">
        <v>4</v>
      </c>
      <c r="E20" s="49">
        <v>5</v>
      </c>
      <c r="F20" s="49">
        <v>6</v>
      </c>
      <c r="G20" s="49">
        <v>7</v>
      </c>
      <c r="H20" s="49">
        <v>8</v>
      </c>
      <c r="I20" s="49">
        <v>9</v>
      </c>
      <c r="J20" s="49">
        <v>10</v>
      </c>
      <c r="K20" s="49">
        <v>11</v>
      </c>
      <c r="L20" s="49">
        <v>12</v>
      </c>
      <c r="M20" s="49">
        <v>13</v>
      </c>
    </row>
    <row r="21" spans="1:13" x14ac:dyDescent="0.25">
      <c r="A21" s="124">
        <v>1</v>
      </c>
      <c r="B21" s="125" t="s">
        <v>49</v>
      </c>
      <c r="C21" s="119" t="s">
        <v>79</v>
      </c>
      <c r="D21" s="60" t="s">
        <v>67</v>
      </c>
      <c r="E21" s="61">
        <f>SUM(E23:E27)</f>
        <v>327686.78899999999</v>
      </c>
      <c r="F21" s="61">
        <f t="shared" ref="F21:L21" si="0">SUM(F23:F27)</f>
        <v>325709.53199999995</v>
      </c>
      <c r="G21" s="61">
        <f t="shared" si="0"/>
        <v>354404.39</v>
      </c>
      <c r="H21" s="61">
        <f t="shared" si="0"/>
        <v>158357.12400000001</v>
      </c>
      <c r="I21" s="61">
        <f t="shared" si="0"/>
        <v>352190.87600000005</v>
      </c>
      <c r="J21" s="61">
        <f t="shared" si="0"/>
        <v>324388.08</v>
      </c>
      <c r="K21" s="61">
        <f t="shared" si="0"/>
        <v>349404.39</v>
      </c>
      <c r="L21" s="61">
        <f t="shared" si="0"/>
        <v>349404.39</v>
      </c>
      <c r="M21" s="60"/>
    </row>
    <row r="22" spans="1:13" x14ac:dyDescent="0.25">
      <c r="A22" s="124"/>
      <c r="B22" s="125"/>
      <c r="C22" s="119"/>
      <c r="D22" s="22" t="s">
        <v>66</v>
      </c>
      <c r="E22" s="30"/>
      <c r="F22" s="30"/>
      <c r="G22" s="30"/>
      <c r="H22" s="30"/>
      <c r="I22" s="30"/>
      <c r="J22" s="30"/>
      <c r="K22" s="30"/>
      <c r="L22" s="30"/>
      <c r="M22" s="22"/>
    </row>
    <row r="23" spans="1:13" x14ac:dyDescent="0.25">
      <c r="A23" s="124"/>
      <c r="B23" s="125"/>
      <c r="C23" s="119"/>
      <c r="D23" s="27" t="s">
        <v>76</v>
      </c>
      <c r="E23" s="30">
        <f t="shared" ref="E23:L27" si="1">SUMIF($D$28:$D$62,$D23,E$28:E$62)</f>
        <v>0</v>
      </c>
      <c r="F23" s="30">
        <f t="shared" si="1"/>
        <v>0</v>
      </c>
      <c r="G23" s="30">
        <f t="shared" si="1"/>
        <v>0</v>
      </c>
      <c r="H23" s="30">
        <f t="shared" si="1"/>
        <v>0</v>
      </c>
      <c r="I23" s="30">
        <f t="shared" si="1"/>
        <v>0</v>
      </c>
      <c r="J23" s="30">
        <f t="shared" si="1"/>
        <v>0</v>
      </c>
      <c r="K23" s="30">
        <f t="shared" si="1"/>
        <v>0</v>
      </c>
      <c r="L23" s="30">
        <f t="shared" si="1"/>
        <v>0</v>
      </c>
      <c r="M23" s="22"/>
    </row>
    <row r="24" spans="1:13" x14ac:dyDescent="0.25">
      <c r="A24" s="124"/>
      <c r="B24" s="125"/>
      <c r="C24" s="119"/>
      <c r="D24" s="22" t="s">
        <v>77</v>
      </c>
      <c r="E24" s="30">
        <f t="shared" si="1"/>
        <v>61911.31</v>
      </c>
      <c r="F24" s="30">
        <f t="shared" si="1"/>
        <v>61585.79</v>
      </c>
      <c r="G24" s="30">
        <f t="shared" si="1"/>
        <v>61860</v>
      </c>
      <c r="H24" s="30">
        <f t="shared" si="1"/>
        <v>27924.487999999998</v>
      </c>
      <c r="I24" s="30">
        <f t="shared" si="1"/>
        <v>66366.486000000004</v>
      </c>
      <c r="J24" s="30">
        <f t="shared" si="1"/>
        <v>66100.44</v>
      </c>
      <c r="K24" s="30">
        <f t="shared" si="1"/>
        <v>61860</v>
      </c>
      <c r="L24" s="30">
        <f t="shared" si="1"/>
        <v>61860</v>
      </c>
      <c r="M24" s="22"/>
    </row>
    <row r="25" spans="1:13" x14ac:dyDescent="0.25">
      <c r="A25" s="124"/>
      <c r="B25" s="125"/>
      <c r="C25" s="119"/>
      <c r="D25" s="22" t="s">
        <v>65</v>
      </c>
      <c r="E25" s="30">
        <f t="shared" si="1"/>
        <v>265775.47899999999</v>
      </c>
      <c r="F25" s="30">
        <f t="shared" si="1"/>
        <v>264123.74199999997</v>
      </c>
      <c r="G25" s="30">
        <f t="shared" si="1"/>
        <v>287544.39</v>
      </c>
      <c r="H25" s="30">
        <f t="shared" si="1"/>
        <v>130432.636</v>
      </c>
      <c r="I25" s="30">
        <f t="shared" si="1"/>
        <v>280824.39</v>
      </c>
      <c r="J25" s="30">
        <f t="shared" si="1"/>
        <v>254182.96100000001</v>
      </c>
      <c r="K25" s="30">
        <f t="shared" si="1"/>
        <v>287544.39</v>
      </c>
      <c r="L25" s="30">
        <f t="shared" si="1"/>
        <v>287544.39</v>
      </c>
      <c r="M25" s="22"/>
    </row>
    <row r="26" spans="1:13" ht="31.5" x14ac:dyDescent="0.25">
      <c r="A26" s="124"/>
      <c r="B26" s="125"/>
      <c r="C26" s="119"/>
      <c r="D26" s="26" t="s">
        <v>78</v>
      </c>
      <c r="E26" s="30">
        <f t="shared" si="1"/>
        <v>0</v>
      </c>
      <c r="F26" s="30">
        <f t="shared" si="1"/>
        <v>0</v>
      </c>
      <c r="G26" s="30">
        <f t="shared" si="1"/>
        <v>0</v>
      </c>
      <c r="H26" s="30">
        <f t="shared" si="1"/>
        <v>0</v>
      </c>
      <c r="I26" s="30">
        <f t="shared" si="1"/>
        <v>0</v>
      </c>
      <c r="J26" s="30">
        <f t="shared" si="1"/>
        <v>0</v>
      </c>
      <c r="K26" s="30">
        <f t="shared" si="1"/>
        <v>0</v>
      </c>
      <c r="L26" s="30">
        <f t="shared" si="1"/>
        <v>0</v>
      </c>
      <c r="M26" s="22"/>
    </row>
    <row r="27" spans="1:13" x14ac:dyDescent="0.25">
      <c r="A27" s="124"/>
      <c r="B27" s="125"/>
      <c r="C27" s="119"/>
      <c r="D27" s="22" t="s">
        <v>64</v>
      </c>
      <c r="E27" s="30">
        <f t="shared" si="1"/>
        <v>0</v>
      </c>
      <c r="F27" s="30">
        <f t="shared" si="1"/>
        <v>0</v>
      </c>
      <c r="G27" s="50">
        <f t="shared" si="1"/>
        <v>5000</v>
      </c>
      <c r="H27" s="50">
        <f t="shared" si="1"/>
        <v>0</v>
      </c>
      <c r="I27" s="50">
        <f t="shared" si="1"/>
        <v>5000</v>
      </c>
      <c r="J27" s="50">
        <f t="shared" si="1"/>
        <v>4104.6790000000001</v>
      </c>
      <c r="K27" s="30">
        <f t="shared" si="1"/>
        <v>0</v>
      </c>
      <c r="L27" s="30">
        <f t="shared" si="1"/>
        <v>0</v>
      </c>
      <c r="M27" s="22"/>
    </row>
    <row r="28" spans="1:13" x14ac:dyDescent="0.25">
      <c r="A28" s="124">
        <v>2</v>
      </c>
      <c r="B28" s="125" t="s">
        <v>7</v>
      </c>
      <c r="C28" s="119" t="s">
        <v>80</v>
      </c>
      <c r="D28" s="28" t="s">
        <v>67</v>
      </c>
      <c r="E28" s="51">
        <f>SUM(E30:E34)</f>
        <v>27210.725999999999</v>
      </c>
      <c r="F28" s="51">
        <f t="shared" ref="F28:L28" si="2">SUM(F30:F34)</f>
        <v>26795.17</v>
      </c>
      <c r="G28" s="51">
        <f t="shared" si="2"/>
        <v>32309.123</v>
      </c>
      <c r="H28" s="51">
        <f t="shared" si="2"/>
        <v>12883.825000000001</v>
      </c>
      <c r="I28" s="51">
        <f t="shared" si="2"/>
        <v>26709.123</v>
      </c>
      <c r="J28" s="51">
        <f t="shared" si="2"/>
        <v>26215.941999999999</v>
      </c>
      <c r="K28" s="51">
        <f t="shared" si="2"/>
        <v>32605.02</v>
      </c>
      <c r="L28" s="51">
        <f t="shared" si="2"/>
        <v>32605.02</v>
      </c>
      <c r="M28" s="28"/>
    </row>
    <row r="29" spans="1:13" x14ac:dyDescent="0.25">
      <c r="A29" s="124"/>
      <c r="B29" s="125"/>
      <c r="C29" s="119"/>
      <c r="D29" s="22" t="s">
        <v>66</v>
      </c>
      <c r="E29" s="30"/>
      <c r="F29" s="30"/>
      <c r="G29" s="30"/>
      <c r="H29" s="30"/>
      <c r="I29" s="30"/>
      <c r="J29" s="30"/>
      <c r="K29" s="30"/>
      <c r="L29" s="30"/>
      <c r="M29" s="22"/>
    </row>
    <row r="30" spans="1:13" x14ac:dyDescent="0.25">
      <c r="A30" s="124"/>
      <c r="B30" s="125"/>
      <c r="C30" s="119"/>
      <c r="D30" s="27" t="s">
        <v>76</v>
      </c>
      <c r="E30" s="30"/>
      <c r="F30" s="30"/>
      <c r="G30" s="30"/>
      <c r="H30" s="30"/>
      <c r="I30" s="30"/>
      <c r="J30" s="30"/>
      <c r="K30" s="30"/>
      <c r="L30" s="30"/>
      <c r="M30" s="22"/>
    </row>
    <row r="31" spans="1:13" x14ac:dyDescent="0.25">
      <c r="A31" s="124"/>
      <c r="B31" s="125"/>
      <c r="C31" s="119"/>
      <c r="D31" s="22" t="s">
        <v>77</v>
      </c>
      <c r="E31" s="30"/>
      <c r="F31" s="30"/>
      <c r="G31" s="30"/>
      <c r="H31" s="30"/>
      <c r="I31" s="30"/>
      <c r="J31" s="30"/>
      <c r="K31" s="30"/>
      <c r="L31" s="30"/>
      <c r="M31" s="22"/>
    </row>
    <row r="32" spans="1:13" x14ac:dyDescent="0.25">
      <c r="A32" s="124"/>
      <c r="B32" s="125"/>
      <c r="C32" s="119"/>
      <c r="D32" s="22" t="s">
        <v>65</v>
      </c>
      <c r="E32" s="30">
        <v>27210.725999999999</v>
      </c>
      <c r="F32" s="30">
        <v>26795.17</v>
      </c>
      <c r="G32" s="30">
        <v>32309.123</v>
      </c>
      <c r="H32" s="30">
        <v>12883.825000000001</v>
      </c>
      <c r="I32" s="62">
        <v>26709.123</v>
      </c>
      <c r="J32" s="63">
        <v>26215.941999999999</v>
      </c>
      <c r="K32" s="64">
        <v>32605.02</v>
      </c>
      <c r="L32" s="64">
        <v>32605.02</v>
      </c>
      <c r="M32" s="22"/>
    </row>
    <row r="33" spans="1:13" ht="31.5" x14ac:dyDescent="0.25">
      <c r="A33" s="124"/>
      <c r="B33" s="125"/>
      <c r="C33" s="119"/>
      <c r="D33" s="26" t="s">
        <v>78</v>
      </c>
      <c r="E33" s="30"/>
      <c r="F33" s="30"/>
      <c r="G33" s="30"/>
      <c r="H33" s="30"/>
      <c r="I33" s="30"/>
      <c r="J33" s="30"/>
      <c r="K33" s="30"/>
      <c r="L33" s="30"/>
      <c r="M33" s="22"/>
    </row>
    <row r="34" spans="1:13" ht="34.5" customHeight="1" x14ac:dyDescent="0.25">
      <c r="A34" s="124"/>
      <c r="B34" s="125"/>
      <c r="C34" s="119"/>
      <c r="D34" s="22" t="s">
        <v>64</v>
      </c>
      <c r="E34" s="30"/>
      <c r="F34" s="30"/>
      <c r="G34" s="30"/>
      <c r="H34" s="30"/>
      <c r="I34" s="30"/>
      <c r="J34" s="30"/>
      <c r="K34" s="30"/>
      <c r="L34" s="30"/>
      <c r="M34" s="22"/>
    </row>
    <row r="35" spans="1:13" ht="24" customHeight="1" x14ac:dyDescent="0.25">
      <c r="A35" s="126">
        <v>3</v>
      </c>
      <c r="B35" s="123" t="s">
        <v>75</v>
      </c>
      <c r="C35" s="123" t="s">
        <v>81</v>
      </c>
      <c r="D35" s="28" t="s">
        <v>67</v>
      </c>
      <c r="E35" s="51">
        <f>SUM(E37:E41)</f>
        <v>2189.7089999999998</v>
      </c>
      <c r="F35" s="51">
        <f t="shared" ref="F35:L35" si="3">SUM(F37:F41)</f>
        <v>2189.7089999999998</v>
      </c>
      <c r="G35" s="51">
        <f t="shared" si="3"/>
        <v>2232.4</v>
      </c>
      <c r="H35" s="51">
        <f t="shared" si="3"/>
        <v>309.69</v>
      </c>
      <c r="I35" s="51">
        <f t="shared" si="3"/>
        <v>1032.4000000000001</v>
      </c>
      <c r="J35" s="51">
        <f t="shared" si="3"/>
        <v>989.78499999999997</v>
      </c>
      <c r="K35" s="51">
        <f t="shared" si="3"/>
        <v>2232.4</v>
      </c>
      <c r="L35" s="51">
        <f t="shared" si="3"/>
        <v>2232.4</v>
      </c>
      <c r="M35" s="28"/>
    </row>
    <row r="36" spans="1:13" ht="21.75" customHeight="1" x14ac:dyDescent="0.25">
      <c r="A36" s="127"/>
      <c r="B36" s="123"/>
      <c r="C36" s="123"/>
      <c r="D36" s="22" t="s">
        <v>66</v>
      </c>
      <c r="E36" s="30"/>
      <c r="F36" s="30"/>
      <c r="G36" s="30"/>
      <c r="H36" s="30"/>
      <c r="I36" s="30"/>
      <c r="J36" s="30"/>
      <c r="K36" s="30"/>
      <c r="L36" s="30"/>
      <c r="M36" s="22"/>
    </row>
    <row r="37" spans="1:13" ht="18" customHeight="1" x14ac:dyDescent="0.25">
      <c r="A37" s="127"/>
      <c r="B37" s="123"/>
      <c r="C37" s="123"/>
      <c r="D37" s="27" t="s">
        <v>76</v>
      </c>
      <c r="E37" s="30"/>
      <c r="F37" s="30"/>
      <c r="G37" s="30"/>
      <c r="H37" s="30"/>
      <c r="I37" s="30"/>
      <c r="J37" s="30"/>
      <c r="K37" s="30"/>
      <c r="L37" s="30"/>
      <c r="M37" s="22"/>
    </row>
    <row r="38" spans="1:13" ht="18.75" customHeight="1" x14ac:dyDescent="0.25">
      <c r="A38" s="127"/>
      <c r="B38" s="123"/>
      <c r="C38" s="123"/>
      <c r="D38" s="22" t="s">
        <v>77</v>
      </c>
      <c r="E38" s="30">
        <v>989.71</v>
      </c>
      <c r="F38" s="30">
        <v>989.71</v>
      </c>
      <c r="G38" s="30">
        <v>1032.4000000000001</v>
      </c>
      <c r="H38" s="30">
        <v>309.69</v>
      </c>
      <c r="I38" s="30">
        <v>1032.4000000000001</v>
      </c>
      <c r="J38" s="30">
        <v>989.78499999999997</v>
      </c>
      <c r="K38" s="30">
        <v>1032.4000000000001</v>
      </c>
      <c r="L38" s="30">
        <v>1032.4000000000001</v>
      </c>
      <c r="M38" s="22"/>
    </row>
    <row r="39" spans="1:13" ht="18.75" customHeight="1" x14ac:dyDescent="0.25">
      <c r="A39" s="127"/>
      <c r="B39" s="123"/>
      <c r="C39" s="123"/>
      <c r="D39" s="22" t="s">
        <v>65</v>
      </c>
      <c r="E39" s="30">
        <v>1199.999</v>
      </c>
      <c r="F39" s="30">
        <v>1199.999</v>
      </c>
      <c r="G39" s="30">
        <v>1200</v>
      </c>
      <c r="H39" s="30">
        <v>0</v>
      </c>
      <c r="I39" s="30">
        <v>0</v>
      </c>
      <c r="J39" s="30">
        <v>0</v>
      </c>
      <c r="K39" s="30">
        <v>1200</v>
      </c>
      <c r="L39" s="30">
        <v>1200</v>
      </c>
      <c r="M39" s="22"/>
    </row>
    <row r="40" spans="1:13" ht="15" customHeight="1" x14ac:dyDescent="0.25">
      <c r="A40" s="127"/>
      <c r="B40" s="123"/>
      <c r="C40" s="123"/>
      <c r="D40" s="26" t="s">
        <v>78</v>
      </c>
      <c r="E40" s="30"/>
      <c r="F40" s="30"/>
      <c r="G40" s="30"/>
      <c r="H40" s="30"/>
      <c r="I40" s="30"/>
      <c r="J40" s="30"/>
      <c r="K40" s="30"/>
      <c r="L40" s="30"/>
      <c r="M40" s="22"/>
    </row>
    <row r="41" spans="1:13" ht="18.75" customHeight="1" x14ac:dyDescent="0.25">
      <c r="A41" s="128"/>
      <c r="B41" s="123"/>
      <c r="C41" s="123"/>
      <c r="D41" s="22" t="s">
        <v>64</v>
      </c>
      <c r="E41" s="30"/>
      <c r="F41" s="30"/>
      <c r="G41" s="30"/>
      <c r="H41" s="30"/>
      <c r="I41" s="30"/>
      <c r="J41" s="30"/>
      <c r="K41" s="30"/>
      <c r="L41" s="30"/>
      <c r="M41" s="22"/>
    </row>
    <row r="42" spans="1:13" ht="21.75" customHeight="1" x14ac:dyDescent="0.25">
      <c r="A42" s="124">
        <v>4</v>
      </c>
      <c r="B42" s="123" t="s">
        <v>84</v>
      </c>
      <c r="C42" s="123" t="s">
        <v>82</v>
      </c>
      <c r="D42" s="28" t="s">
        <v>67</v>
      </c>
      <c r="E42" s="51">
        <f>SUM(E44:E48)</f>
        <v>229840.318</v>
      </c>
      <c r="F42" s="51">
        <f t="shared" ref="F42:L42" si="4">SUM(F44:F48)</f>
        <v>228797.527</v>
      </c>
      <c r="G42" s="51">
        <f t="shared" si="4"/>
        <v>247100</v>
      </c>
      <c r="H42" s="51">
        <f t="shared" si="4"/>
        <v>114124.45699999999</v>
      </c>
      <c r="I42" s="51">
        <f t="shared" si="4"/>
        <v>246580</v>
      </c>
      <c r="J42" s="51">
        <f t="shared" si="4"/>
        <v>220498.277</v>
      </c>
      <c r="K42" s="51">
        <f t="shared" si="4"/>
        <v>247100</v>
      </c>
      <c r="L42" s="51">
        <f t="shared" si="4"/>
        <v>247100</v>
      </c>
      <c r="M42" s="28"/>
    </row>
    <row r="43" spans="1:13" ht="15" customHeight="1" x14ac:dyDescent="0.25">
      <c r="A43" s="124"/>
      <c r="B43" s="123"/>
      <c r="C43" s="123"/>
      <c r="D43" s="22" t="s">
        <v>66</v>
      </c>
      <c r="E43" s="30"/>
      <c r="F43" s="30"/>
      <c r="G43" s="30"/>
      <c r="H43" s="30"/>
      <c r="I43" s="30"/>
      <c r="J43" s="30"/>
      <c r="K43" s="30"/>
      <c r="L43" s="30"/>
      <c r="M43" s="22"/>
    </row>
    <row r="44" spans="1:13" ht="17.25" customHeight="1" x14ac:dyDescent="0.25">
      <c r="A44" s="124"/>
      <c r="B44" s="123"/>
      <c r="C44" s="123"/>
      <c r="D44" s="27" t="s">
        <v>76</v>
      </c>
      <c r="E44" s="30"/>
      <c r="F44" s="30"/>
      <c r="G44" s="30"/>
      <c r="H44" s="30"/>
      <c r="I44" s="30"/>
      <c r="J44" s="30"/>
      <c r="K44" s="30"/>
      <c r="L44" s="30"/>
      <c r="M44" s="22"/>
    </row>
    <row r="45" spans="1:13" ht="18" customHeight="1" x14ac:dyDescent="0.25">
      <c r="A45" s="124"/>
      <c r="B45" s="123"/>
      <c r="C45" s="123"/>
      <c r="D45" s="22" t="s">
        <v>77</v>
      </c>
      <c r="E45" s="30"/>
      <c r="F45" s="30"/>
      <c r="G45" s="30"/>
      <c r="H45" s="30"/>
      <c r="I45" s="30"/>
      <c r="J45" s="30"/>
      <c r="K45" s="30"/>
      <c r="L45" s="30"/>
      <c r="M45" s="22"/>
    </row>
    <row r="46" spans="1:13" ht="15" customHeight="1" x14ac:dyDescent="0.25">
      <c r="A46" s="124"/>
      <c r="B46" s="123"/>
      <c r="C46" s="123"/>
      <c r="D46" s="22" t="s">
        <v>65</v>
      </c>
      <c r="E46" s="30">
        <v>229840.318</v>
      </c>
      <c r="F46" s="30">
        <v>228797.527</v>
      </c>
      <c r="G46" s="30">
        <v>247100</v>
      </c>
      <c r="H46" s="30">
        <v>114124.45699999999</v>
      </c>
      <c r="I46" s="30">
        <v>246580</v>
      </c>
      <c r="J46" s="30">
        <v>220498.277</v>
      </c>
      <c r="K46" s="30">
        <v>247100</v>
      </c>
      <c r="L46" s="30">
        <v>247100</v>
      </c>
      <c r="M46" s="22"/>
    </row>
    <row r="47" spans="1:13" ht="33" customHeight="1" x14ac:dyDescent="0.25">
      <c r="A47" s="124"/>
      <c r="B47" s="123"/>
      <c r="C47" s="123"/>
      <c r="D47" s="26" t="s">
        <v>78</v>
      </c>
      <c r="E47" s="30"/>
      <c r="F47" s="30"/>
      <c r="G47" s="30"/>
      <c r="H47" s="30"/>
      <c r="I47" s="30"/>
      <c r="J47" s="30"/>
      <c r="K47" s="30"/>
      <c r="L47" s="30"/>
      <c r="M47" s="22"/>
    </row>
    <row r="48" spans="1:13" ht="28.5" customHeight="1" x14ac:dyDescent="0.25">
      <c r="A48" s="124"/>
      <c r="B48" s="123"/>
      <c r="C48" s="123"/>
      <c r="D48" s="22" t="s">
        <v>64</v>
      </c>
      <c r="E48" s="30"/>
      <c r="F48" s="30"/>
      <c r="G48" s="30"/>
      <c r="H48" s="30"/>
      <c r="I48" s="30"/>
      <c r="J48" s="30"/>
      <c r="K48" s="30"/>
      <c r="L48" s="30"/>
      <c r="M48" s="22"/>
    </row>
    <row r="49" spans="1:13" ht="19.5" customHeight="1" x14ac:dyDescent="0.25">
      <c r="A49" s="124">
        <v>5</v>
      </c>
      <c r="B49" s="123" t="s">
        <v>85</v>
      </c>
      <c r="C49" s="123" t="s">
        <v>83</v>
      </c>
      <c r="D49" s="28" t="s">
        <v>67</v>
      </c>
      <c r="E49" s="51">
        <f>SUM(E51:E55)</f>
        <v>46119.199999999997</v>
      </c>
      <c r="F49" s="51">
        <f t="shared" ref="F49:L49" si="5">SUM(F51:F55)</f>
        <v>45973.3</v>
      </c>
      <c r="G49" s="51">
        <f t="shared" si="5"/>
        <v>50919.199999999997</v>
      </c>
      <c r="H49" s="51">
        <f t="shared" si="5"/>
        <v>21635.295999999998</v>
      </c>
      <c r="I49" s="51">
        <f t="shared" si="5"/>
        <v>54495.101999999999</v>
      </c>
      <c r="J49" s="51">
        <f t="shared" si="5"/>
        <v>53599.781000000003</v>
      </c>
      <c r="K49" s="51">
        <f t="shared" si="5"/>
        <v>45919.199999999997</v>
      </c>
      <c r="L49" s="51">
        <f t="shared" si="5"/>
        <v>45919.199999999997</v>
      </c>
      <c r="M49" s="28"/>
    </row>
    <row r="50" spans="1:13" ht="19.5" customHeight="1" x14ac:dyDescent="0.25">
      <c r="A50" s="124"/>
      <c r="B50" s="123"/>
      <c r="C50" s="123"/>
      <c r="D50" s="22" t="s">
        <v>66</v>
      </c>
      <c r="E50" s="30"/>
      <c r="F50" s="30"/>
      <c r="G50" s="30"/>
      <c r="H50" s="30"/>
      <c r="I50" s="30"/>
      <c r="J50" s="30"/>
      <c r="K50" s="30"/>
      <c r="L50" s="30"/>
      <c r="M50" s="22"/>
    </row>
    <row r="51" spans="1:13" ht="18.75" customHeight="1" x14ac:dyDescent="0.25">
      <c r="A51" s="124"/>
      <c r="B51" s="123"/>
      <c r="C51" s="123"/>
      <c r="D51" s="27" t="s">
        <v>76</v>
      </c>
      <c r="E51" s="30"/>
      <c r="F51" s="30"/>
      <c r="G51" s="30"/>
      <c r="H51" s="30"/>
      <c r="I51" s="30"/>
      <c r="J51" s="30"/>
      <c r="K51" s="30"/>
      <c r="L51" s="30"/>
      <c r="M51" s="22"/>
    </row>
    <row r="52" spans="1:13" ht="18" customHeight="1" x14ac:dyDescent="0.25">
      <c r="A52" s="124"/>
      <c r="B52" s="123"/>
      <c r="C52" s="123"/>
      <c r="D52" s="22" t="s">
        <v>77</v>
      </c>
      <c r="E52" s="30">
        <v>45919.199999999997</v>
      </c>
      <c r="F52" s="30">
        <v>45773.3</v>
      </c>
      <c r="G52" s="30">
        <v>45919.199999999997</v>
      </c>
      <c r="H52" s="30">
        <v>21635.295999999998</v>
      </c>
      <c r="I52" s="30">
        <v>49495.101999999999</v>
      </c>
      <c r="J52" s="30">
        <v>49495.101999999999</v>
      </c>
      <c r="K52" s="30">
        <v>45919.199999999997</v>
      </c>
      <c r="L52" s="30">
        <v>45919.199999999997</v>
      </c>
      <c r="M52" s="22"/>
    </row>
    <row r="53" spans="1:13" ht="19.5" customHeight="1" x14ac:dyDescent="0.25">
      <c r="A53" s="124"/>
      <c r="B53" s="123"/>
      <c r="C53" s="123"/>
      <c r="D53" s="22" t="s">
        <v>65</v>
      </c>
      <c r="E53" s="30">
        <v>200</v>
      </c>
      <c r="F53" s="30">
        <v>200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22"/>
    </row>
    <row r="54" spans="1:13" ht="32.25" customHeight="1" x14ac:dyDescent="0.25">
      <c r="A54" s="124"/>
      <c r="B54" s="123"/>
      <c r="C54" s="123"/>
      <c r="D54" s="26" t="s">
        <v>78</v>
      </c>
      <c r="E54" s="30">
        <v>0</v>
      </c>
      <c r="F54" s="30">
        <v>0</v>
      </c>
      <c r="G54" s="30">
        <v>0</v>
      </c>
      <c r="H54" s="30"/>
      <c r="I54" s="30">
        <v>0</v>
      </c>
      <c r="J54" s="30">
        <v>0</v>
      </c>
      <c r="K54" s="30">
        <v>0</v>
      </c>
      <c r="L54" s="30">
        <v>0</v>
      </c>
      <c r="M54" s="22"/>
    </row>
    <row r="55" spans="1:13" ht="28.5" customHeight="1" x14ac:dyDescent="0.25">
      <c r="A55" s="124"/>
      <c r="B55" s="123"/>
      <c r="C55" s="123"/>
      <c r="D55" s="22" t="s">
        <v>64</v>
      </c>
      <c r="E55" s="30">
        <v>0</v>
      </c>
      <c r="F55" s="30">
        <v>0</v>
      </c>
      <c r="G55" s="50">
        <v>5000</v>
      </c>
      <c r="H55" s="50">
        <v>0</v>
      </c>
      <c r="I55" s="50">
        <v>5000</v>
      </c>
      <c r="J55" s="50">
        <v>4104.6790000000001</v>
      </c>
      <c r="K55" s="30">
        <v>0</v>
      </c>
      <c r="L55" s="30">
        <v>0</v>
      </c>
      <c r="M55" s="22"/>
    </row>
    <row r="56" spans="1:13" x14ac:dyDescent="0.25">
      <c r="A56" s="124">
        <v>6</v>
      </c>
      <c r="B56" s="123" t="s">
        <v>86</v>
      </c>
      <c r="C56" s="123" t="s">
        <v>87</v>
      </c>
      <c r="D56" s="28" t="s">
        <v>67</v>
      </c>
      <c r="E56" s="51">
        <f>SUM(E58:E62)</f>
        <v>22326.835999999999</v>
      </c>
      <c r="F56" s="51">
        <f t="shared" ref="F56:L56" si="6">SUM(F58:F62)</f>
        <v>21953.826000000001</v>
      </c>
      <c r="G56" s="51">
        <f t="shared" si="6"/>
        <v>21843.667000000001</v>
      </c>
      <c r="H56" s="51">
        <f t="shared" si="6"/>
        <v>9403.8559999999998</v>
      </c>
      <c r="I56" s="51">
        <f t="shared" si="6"/>
        <v>23374.251</v>
      </c>
      <c r="J56" s="51">
        <f t="shared" si="6"/>
        <v>23084.294999999998</v>
      </c>
      <c r="K56" s="51">
        <f t="shared" si="6"/>
        <v>21547.77</v>
      </c>
      <c r="L56" s="51">
        <f t="shared" si="6"/>
        <v>21547.77</v>
      </c>
      <c r="M56" s="28"/>
    </row>
    <row r="57" spans="1:13" x14ac:dyDescent="0.25">
      <c r="A57" s="124"/>
      <c r="B57" s="123"/>
      <c r="C57" s="123"/>
      <c r="D57" s="22" t="s">
        <v>66</v>
      </c>
      <c r="E57" s="30"/>
      <c r="F57" s="30"/>
      <c r="G57" s="30"/>
      <c r="H57" s="30"/>
      <c r="I57" s="30"/>
      <c r="J57" s="30"/>
      <c r="K57" s="30"/>
      <c r="L57" s="30"/>
      <c r="M57" s="22"/>
    </row>
    <row r="58" spans="1:13" x14ac:dyDescent="0.25">
      <c r="A58" s="124"/>
      <c r="B58" s="123"/>
      <c r="C58" s="123"/>
      <c r="D58" s="27" t="s">
        <v>76</v>
      </c>
      <c r="E58" s="30"/>
      <c r="F58" s="30"/>
      <c r="G58" s="30"/>
      <c r="H58" s="30"/>
      <c r="I58" s="30"/>
      <c r="J58" s="30"/>
      <c r="K58" s="30"/>
      <c r="L58" s="30"/>
      <c r="M58" s="22"/>
    </row>
    <row r="59" spans="1:13" x14ac:dyDescent="0.25">
      <c r="A59" s="124"/>
      <c r="B59" s="123"/>
      <c r="C59" s="123"/>
      <c r="D59" s="22" t="s">
        <v>77</v>
      </c>
      <c r="E59" s="30">
        <v>15002.4</v>
      </c>
      <c r="F59" s="30">
        <v>14822.78</v>
      </c>
      <c r="G59" s="30">
        <v>14908.4</v>
      </c>
      <c r="H59" s="30">
        <v>5979.5020000000004</v>
      </c>
      <c r="I59" s="30">
        <v>15838.984</v>
      </c>
      <c r="J59" s="30">
        <v>15615.553</v>
      </c>
      <c r="K59" s="30">
        <v>14908.4</v>
      </c>
      <c r="L59" s="30">
        <v>14908.4</v>
      </c>
      <c r="M59" s="22"/>
    </row>
    <row r="60" spans="1:13" x14ac:dyDescent="0.25">
      <c r="A60" s="124"/>
      <c r="B60" s="123"/>
      <c r="C60" s="123"/>
      <c r="D60" s="22" t="s">
        <v>65</v>
      </c>
      <c r="E60" s="30">
        <v>7324.4359999999997</v>
      </c>
      <c r="F60" s="30">
        <v>7131.0460000000003</v>
      </c>
      <c r="G60" s="30">
        <v>6935.2669999999998</v>
      </c>
      <c r="H60" s="30">
        <v>3424.3539999999998</v>
      </c>
      <c r="I60" s="30">
        <v>7535.2669999999998</v>
      </c>
      <c r="J60" s="30">
        <v>7468.7420000000002</v>
      </c>
      <c r="K60" s="30">
        <v>6639.37</v>
      </c>
      <c r="L60" s="30">
        <v>6639.37</v>
      </c>
      <c r="M60" s="22"/>
    </row>
    <row r="61" spans="1:13" ht="31.5" x14ac:dyDescent="0.25">
      <c r="A61" s="124"/>
      <c r="B61" s="123"/>
      <c r="C61" s="123"/>
      <c r="D61" s="26" t="s">
        <v>78</v>
      </c>
      <c r="E61" s="30"/>
      <c r="F61" s="30"/>
      <c r="G61" s="30"/>
      <c r="H61" s="30"/>
      <c r="I61" s="30"/>
      <c r="J61" s="30"/>
      <c r="K61" s="30"/>
      <c r="L61" s="30"/>
      <c r="M61" s="22"/>
    </row>
    <row r="62" spans="1:13" x14ac:dyDescent="0.25">
      <c r="A62" s="124"/>
      <c r="B62" s="123"/>
      <c r="C62" s="123"/>
      <c r="D62" s="22" t="s">
        <v>64</v>
      </c>
      <c r="E62" s="30"/>
      <c r="F62" s="30"/>
      <c r="G62" s="30"/>
      <c r="H62" s="30"/>
      <c r="I62" s="30"/>
      <c r="J62" s="30"/>
      <c r="K62" s="30"/>
      <c r="L62" s="30"/>
      <c r="M62" s="22"/>
    </row>
    <row r="91" spans="1:13" ht="18.75" x14ac:dyDescent="0.3">
      <c r="A91" s="113" t="s">
        <v>34</v>
      </c>
      <c r="B91" s="113"/>
      <c r="C91" s="113"/>
      <c r="D91" s="113"/>
      <c r="E91" s="113"/>
      <c r="F91" s="113"/>
      <c r="G91" s="113"/>
      <c r="H91" s="113"/>
      <c r="I91" s="113"/>
      <c r="K91" s="114" t="s">
        <v>33</v>
      </c>
      <c r="L91" s="114"/>
      <c r="M91" s="21" t="s">
        <v>32</v>
      </c>
    </row>
  </sheetData>
  <mergeCells count="36">
    <mergeCell ref="K91:L91"/>
    <mergeCell ref="A13:M13"/>
    <mergeCell ref="A91:I91"/>
    <mergeCell ref="K17:L18"/>
    <mergeCell ref="M17:M19"/>
    <mergeCell ref="G18:H18"/>
    <mergeCell ref="I18:J18"/>
    <mergeCell ref="A21:A27"/>
    <mergeCell ref="B21:B27"/>
    <mergeCell ref="C21:C27"/>
    <mergeCell ref="A17:A19"/>
    <mergeCell ref="B17:B19"/>
    <mergeCell ref="C17:C19"/>
    <mergeCell ref="D17:D19"/>
    <mergeCell ref="A15:M15"/>
    <mergeCell ref="A56:A62"/>
    <mergeCell ref="A10:M10"/>
    <mergeCell ref="A11:M11"/>
    <mergeCell ref="A12:M12"/>
    <mergeCell ref="A14:M14"/>
    <mergeCell ref="A49:A55"/>
    <mergeCell ref="B56:B62"/>
    <mergeCell ref="G17:J17"/>
    <mergeCell ref="A28:A34"/>
    <mergeCell ref="B28:B34"/>
    <mergeCell ref="C28:C34"/>
    <mergeCell ref="A42:A48"/>
    <mergeCell ref="B42:B48"/>
    <mergeCell ref="C42:C48"/>
    <mergeCell ref="A35:A41"/>
    <mergeCell ref="B35:B41"/>
    <mergeCell ref="C35:C41"/>
    <mergeCell ref="E17:F18"/>
    <mergeCell ref="B49:B55"/>
    <mergeCell ref="C49:C55"/>
    <mergeCell ref="C56:C62"/>
  </mergeCells>
  <pageMargins left="0.19685039370078741" right="0.19685039370078741" top="0.19685039370078741" bottom="0.15748031496062992" header="0.11811023622047245" footer="0.11811023622047245"/>
  <pageSetup paperSize="9" scale="6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39"/>
  <sheetViews>
    <sheetView tabSelected="1" topLeftCell="A31" zoomScale="70" zoomScaleNormal="70" workbookViewId="0">
      <selection activeCell="G37" sqref="G37"/>
    </sheetView>
  </sheetViews>
  <sheetFormatPr defaultRowHeight="15" x14ac:dyDescent="0.25"/>
  <cols>
    <col min="1" max="1" width="56.5703125" style="69" customWidth="1"/>
    <col min="2" max="2" width="20.42578125" style="69" customWidth="1"/>
    <col min="3" max="3" width="15.7109375" style="69" customWidth="1"/>
    <col min="4" max="4" width="17.7109375" style="69" customWidth="1"/>
    <col min="5" max="5" width="22.7109375" style="69" customWidth="1"/>
    <col min="6" max="6" width="14.7109375" style="70" customWidth="1"/>
    <col min="7" max="16384" width="9.140625" style="69"/>
  </cols>
  <sheetData>
    <row r="1" spans="1:8" ht="48.75" customHeight="1" x14ac:dyDescent="0.25">
      <c r="D1" s="131" t="s">
        <v>134</v>
      </c>
      <c r="E1" s="131"/>
    </row>
    <row r="4" spans="1:8" ht="30.75" customHeight="1" x14ac:dyDescent="0.25">
      <c r="A4" s="134" t="s">
        <v>0</v>
      </c>
      <c r="B4" s="134"/>
      <c r="C4" s="134"/>
      <c r="D4" s="134"/>
      <c r="E4" s="134"/>
    </row>
    <row r="5" spans="1:8" ht="15.75" customHeight="1" x14ac:dyDescent="0.25">
      <c r="A5" s="132"/>
      <c r="B5" s="133"/>
      <c r="C5" s="133"/>
      <c r="D5" s="133"/>
      <c r="E5" s="133"/>
    </row>
    <row r="6" spans="1:8" x14ac:dyDescent="0.25">
      <c r="A6" s="71"/>
      <c r="B6" s="71"/>
      <c r="C6" s="71"/>
      <c r="D6" s="71"/>
      <c r="E6" s="71"/>
    </row>
    <row r="7" spans="1:8" x14ac:dyDescent="0.25">
      <c r="A7" s="135" t="s">
        <v>1</v>
      </c>
      <c r="B7" s="135" t="s">
        <v>2</v>
      </c>
      <c r="C7" s="135"/>
      <c r="D7" s="135"/>
      <c r="E7" s="135" t="s">
        <v>166</v>
      </c>
    </row>
    <row r="8" spans="1:8" ht="75" x14ac:dyDescent="0.25">
      <c r="A8" s="135"/>
      <c r="B8" s="72" t="s">
        <v>3</v>
      </c>
      <c r="C8" s="72" t="s">
        <v>4</v>
      </c>
      <c r="D8" s="72" t="s">
        <v>5</v>
      </c>
      <c r="E8" s="135"/>
    </row>
    <row r="9" spans="1:8" x14ac:dyDescent="0.25">
      <c r="A9" s="73">
        <v>1</v>
      </c>
      <c r="B9" s="73">
        <v>2</v>
      </c>
      <c r="C9" s="73">
        <v>3</v>
      </c>
      <c r="D9" s="73">
        <v>4</v>
      </c>
      <c r="E9" s="73" t="s">
        <v>8</v>
      </c>
    </row>
    <row r="10" spans="1:8" ht="15.75" x14ac:dyDescent="0.25">
      <c r="A10" s="74" t="s">
        <v>6</v>
      </c>
      <c r="B10" s="54">
        <f>B11+B25+B28+B33+B37</f>
        <v>324388.08</v>
      </c>
      <c r="C10" s="54">
        <f>C11+C25+C28+C33+C37</f>
        <v>26907.475000000013</v>
      </c>
      <c r="D10" s="54">
        <f>D11+D25+D28+D33+D37</f>
        <v>352190.87599999999</v>
      </c>
      <c r="E10" s="75">
        <f>(B10+C10)/D10</f>
        <v>0.99745785293994971</v>
      </c>
    </row>
    <row r="11" spans="1:8" ht="47.25" x14ac:dyDescent="0.25">
      <c r="A11" s="1" t="s">
        <v>154</v>
      </c>
      <c r="B11" s="52">
        <f>SUM(B12:B24)</f>
        <v>26215.941999999999</v>
      </c>
      <c r="C11" s="52">
        <f>SUM(C12:C24)</f>
        <v>493.18100000000004</v>
      </c>
      <c r="D11" s="52">
        <f>SUM(D12:D24)</f>
        <v>26709.123</v>
      </c>
      <c r="E11" s="76">
        <f t="shared" ref="E11:E39" si="0">(B11+C11)/D11</f>
        <v>1</v>
      </c>
      <c r="H11" s="77"/>
    </row>
    <row r="12" spans="1:8" ht="63" x14ac:dyDescent="0.25">
      <c r="A12" s="2" t="s">
        <v>102</v>
      </c>
      <c r="B12" s="53">
        <v>5613.0870000000004</v>
      </c>
      <c r="C12" s="53">
        <f t="shared" ref="C12:C24" si="1">D12-B12</f>
        <v>1.7129999999997381</v>
      </c>
      <c r="D12" s="53">
        <v>5614.8</v>
      </c>
      <c r="E12" s="78">
        <f>(B12+C12)/D12</f>
        <v>1</v>
      </c>
    </row>
    <row r="13" spans="1:8" ht="78.75" x14ac:dyDescent="0.25">
      <c r="A13" s="2" t="s">
        <v>103</v>
      </c>
      <c r="B13" s="53">
        <v>445.61799999999999</v>
      </c>
      <c r="C13" s="53">
        <f t="shared" si="1"/>
        <v>154.38200000000001</v>
      </c>
      <c r="D13" s="53">
        <v>600</v>
      </c>
      <c r="E13" s="78">
        <f t="shared" si="0"/>
        <v>1</v>
      </c>
    </row>
    <row r="14" spans="1:8" ht="114" customHeight="1" x14ac:dyDescent="0.25">
      <c r="A14" s="2" t="s">
        <v>104</v>
      </c>
      <c r="B14" s="79">
        <v>0</v>
      </c>
      <c r="C14" s="79">
        <f t="shared" si="1"/>
        <v>0</v>
      </c>
      <c r="D14" s="79">
        <v>0</v>
      </c>
      <c r="E14" s="78"/>
    </row>
    <row r="15" spans="1:8" ht="33.75" customHeight="1" x14ac:dyDescent="0.25">
      <c r="A15" s="2" t="s">
        <v>105</v>
      </c>
      <c r="B15" s="53">
        <v>706.11800000000005</v>
      </c>
      <c r="C15" s="53">
        <f t="shared" si="1"/>
        <v>37.881999999999948</v>
      </c>
      <c r="D15" s="53">
        <v>744</v>
      </c>
      <c r="E15" s="78">
        <f t="shared" si="0"/>
        <v>1</v>
      </c>
    </row>
    <row r="16" spans="1:8" ht="45.75" customHeight="1" x14ac:dyDescent="0.25">
      <c r="A16" s="2" t="s">
        <v>106</v>
      </c>
      <c r="B16" s="53">
        <v>200</v>
      </c>
      <c r="C16" s="53">
        <f t="shared" si="1"/>
        <v>0</v>
      </c>
      <c r="D16" s="53">
        <v>200</v>
      </c>
      <c r="E16" s="78">
        <f t="shared" si="0"/>
        <v>1</v>
      </c>
    </row>
    <row r="17" spans="1:5" ht="76.5" customHeight="1" x14ac:dyDescent="0.25">
      <c r="A17" s="2" t="s">
        <v>107</v>
      </c>
      <c r="B17" s="53">
        <v>248.45</v>
      </c>
      <c r="C17" s="53">
        <f t="shared" si="1"/>
        <v>1.5500000000000114</v>
      </c>
      <c r="D17" s="53">
        <v>250</v>
      </c>
      <c r="E17" s="78">
        <f t="shared" si="0"/>
        <v>1</v>
      </c>
    </row>
    <row r="18" spans="1:5" ht="90" customHeight="1" x14ac:dyDescent="0.25">
      <c r="A18" s="2" t="s">
        <v>108</v>
      </c>
      <c r="B18" s="53">
        <v>608.99</v>
      </c>
      <c r="C18" s="53">
        <f t="shared" si="1"/>
        <v>90.309999999999945</v>
      </c>
      <c r="D18" s="53">
        <v>699.3</v>
      </c>
      <c r="E18" s="78">
        <f t="shared" si="0"/>
        <v>1</v>
      </c>
    </row>
    <row r="19" spans="1:5" ht="32.25" customHeight="1" x14ac:dyDescent="0.25">
      <c r="A19" s="2" t="s">
        <v>109</v>
      </c>
      <c r="B19" s="53">
        <v>2226.558</v>
      </c>
      <c r="C19" s="53">
        <f t="shared" si="1"/>
        <v>72.465000000000146</v>
      </c>
      <c r="D19" s="53">
        <v>2299.0230000000001</v>
      </c>
      <c r="E19" s="78">
        <f t="shared" si="0"/>
        <v>1</v>
      </c>
    </row>
    <row r="20" spans="1:5" ht="138" customHeight="1" x14ac:dyDescent="0.25">
      <c r="A20" s="2" t="s">
        <v>110</v>
      </c>
      <c r="B20" s="53">
        <v>18.98</v>
      </c>
      <c r="C20" s="53">
        <f t="shared" si="1"/>
        <v>14.110000000000003</v>
      </c>
      <c r="D20" s="53">
        <v>33.090000000000003</v>
      </c>
      <c r="E20" s="78">
        <f t="shared" si="0"/>
        <v>1</v>
      </c>
    </row>
    <row r="21" spans="1:5" ht="129.75" customHeight="1" x14ac:dyDescent="0.25">
      <c r="A21" s="2" t="s">
        <v>111</v>
      </c>
      <c r="B21" s="53">
        <v>36.909999999999997</v>
      </c>
      <c r="C21" s="53">
        <f t="shared" si="1"/>
        <v>0</v>
      </c>
      <c r="D21" s="53">
        <v>36.909999999999997</v>
      </c>
      <c r="E21" s="78">
        <f t="shared" si="0"/>
        <v>1</v>
      </c>
    </row>
    <row r="22" spans="1:5" ht="78.75" x14ac:dyDescent="0.25">
      <c r="A22" s="2" t="s">
        <v>112</v>
      </c>
      <c r="B22" s="53">
        <v>14311.231</v>
      </c>
      <c r="C22" s="53">
        <f t="shared" si="1"/>
        <v>60.769000000000233</v>
      </c>
      <c r="D22" s="53">
        <v>14372</v>
      </c>
      <c r="E22" s="78">
        <f t="shared" si="0"/>
        <v>1</v>
      </c>
    </row>
    <row r="23" spans="1:5" ht="63" x14ac:dyDescent="0.25">
      <c r="A23" s="2" t="s">
        <v>113</v>
      </c>
      <c r="B23" s="53">
        <v>1500</v>
      </c>
      <c r="C23" s="53">
        <f t="shared" si="1"/>
        <v>60</v>
      </c>
      <c r="D23" s="53">
        <v>1560</v>
      </c>
      <c r="E23" s="78">
        <f t="shared" si="0"/>
        <v>1</v>
      </c>
    </row>
    <row r="24" spans="1:5" ht="78.75" x14ac:dyDescent="0.25">
      <c r="A24" s="2" t="s">
        <v>114</v>
      </c>
      <c r="B24" s="53">
        <v>300</v>
      </c>
      <c r="C24" s="53">
        <f t="shared" si="1"/>
        <v>0</v>
      </c>
      <c r="D24" s="53">
        <v>300</v>
      </c>
      <c r="E24" s="78">
        <f t="shared" si="0"/>
        <v>1</v>
      </c>
    </row>
    <row r="25" spans="1:5" ht="31.5" x14ac:dyDescent="0.25">
      <c r="A25" s="1" t="s">
        <v>115</v>
      </c>
      <c r="B25" s="52">
        <f>SUM(B26:B27)</f>
        <v>989.78499999999997</v>
      </c>
      <c r="C25" s="52">
        <f>SUM(C26:C27)</f>
        <v>42.615000000000123</v>
      </c>
      <c r="D25" s="52">
        <f>SUM(D26:D27)</f>
        <v>1032.4000000000001</v>
      </c>
      <c r="E25" s="76">
        <f t="shared" si="0"/>
        <v>1</v>
      </c>
    </row>
    <row r="26" spans="1:5" ht="98.25" customHeight="1" x14ac:dyDescent="0.25">
      <c r="A26" s="2" t="s">
        <v>116</v>
      </c>
      <c r="B26" s="53">
        <v>989.78499999999997</v>
      </c>
      <c r="C26" s="53">
        <f>D26-B26</f>
        <v>42.615000000000123</v>
      </c>
      <c r="D26" s="53">
        <v>1032.4000000000001</v>
      </c>
      <c r="E26" s="78">
        <f t="shared" si="0"/>
        <v>1</v>
      </c>
    </row>
    <row r="27" spans="1:5" ht="47.25" x14ac:dyDescent="0.25">
      <c r="A27" s="2" t="s">
        <v>117</v>
      </c>
      <c r="B27" s="53">
        <v>0</v>
      </c>
      <c r="C27" s="53">
        <f>D27-B27</f>
        <v>0</v>
      </c>
      <c r="D27" s="53">
        <v>0</v>
      </c>
      <c r="E27" s="78"/>
    </row>
    <row r="28" spans="1:5" ht="47.25" x14ac:dyDescent="0.25">
      <c r="A28" s="1" t="s">
        <v>89</v>
      </c>
      <c r="B28" s="52">
        <f>SUM(B29:B32)</f>
        <v>220498.277</v>
      </c>
      <c r="C28" s="52">
        <f>SUM(C29:C32)</f>
        <v>26081.723000000013</v>
      </c>
      <c r="D28" s="52">
        <f>SUM(D29:D32)</f>
        <v>246580</v>
      </c>
      <c r="E28" s="76">
        <f t="shared" si="0"/>
        <v>1</v>
      </c>
    </row>
    <row r="29" spans="1:5" ht="47.25" x14ac:dyDescent="0.25">
      <c r="A29" s="2" t="s">
        <v>118</v>
      </c>
      <c r="B29" s="53">
        <v>390.625</v>
      </c>
      <c r="C29" s="53">
        <f>D29-B29</f>
        <v>0.375</v>
      </c>
      <c r="D29" s="53">
        <v>391</v>
      </c>
      <c r="E29" s="78">
        <f t="shared" si="0"/>
        <v>1</v>
      </c>
    </row>
    <row r="30" spans="1:5" ht="47.25" x14ac:dyDescent="0.25">
      <c r="A30" s="2" t="s">
        <v>119</v>
      </c>
      <c r="B30" s="53">
        <v>38616.582999999999</v>
      </c>
      <c r="C30" s="53">
        <f>D30-B30</f>
        <v>7772.4170000000013</v>
      </c>
      <c r="D30" s="53">
        <v>46389</v>
      </c>
      <c r="E30" s="78">
        <f t="shared" si="0"/>
        <v>1</v>
      </c>
    </row>
    <row r="31" spans="1:5" ht="66.75" customHeight="1" x14ac:dyDescent="0.25">
      <c r="A31" s="2" t="s">
        <v>120</v>
      </c>
      <c r="B31" s="53">
        <v>1900</v>
      </c>
      <c r="C31" s="53">
        <f>D31-B31</f>
        <v>0</v>
      </c>
      <c r="D31" s="53">
        <v>1900</v>
      </c>
      <c r="E31" s="78">
        <f t="shared" si="0"/>
        <v>1</v>
      </c>
    </row>
    <row r="32" spans="1:5" ht="63" x14ac:dyDescent="0.25">
      <c r="A32" s="2" t="s">
        <v>121</v>
      </c>
      <c r="B32" s="53">
        <v>179591.06899999999</v>
      </c>
      <c r="C32" s="53">
        <f>D32-B32</f>
        <v>18308.931000000011</v>
      </c>
      <c r="D32" s="53">
        <v>197900</v>
      </c>
      <c r="E32" s="78">
        <f t="shared" si="0"/>
        <v>1</v>
      </c>
    </row>
    <row r="33" spans="1:7" ht="33.75" customHeight="1" x14ac:dyDescent="0.25">
      <c r="A33" s="1" t="s">
        <v>176</v>
      </c>
      <c r="B33" s="52">
        <f>SUM(B34:B36)</f>
        <v>53599.781000000003</v>
      </c>
      <c r="C33" s="52">
        <f>SUM(C34:C35)</f>
        <v>0</v>
      </c>
      <c r="D33" s="52">
        <f>SUM(D34:D36)</f>
        <v>54495.101999999999</v>
      </c>
      <c r="E33" s="76">
        <f t="shared" si="0"/>
        <v>0.98357061520868427</v>
      </c>
    </row>
    <row r="34" spans="1:7" ht="209.25" customHeight="1" x14ac:dyDescent="0.25">
      <c r="A34" s="2" t="s">
        <v>122</v>
      </c>
      <c r="B34" s="53">
        <v>19187.776000000002</v>
      </c>
      <c r="C34" s="53">
        <f>D34-B34</f>
        <v>0</v>
      </c>
      <c r="D34" s="53">
        <v>19187.776000000002</v>
      </c>
      <c r="E34" s="78">
        <f t="shared" si="0"/>
        <v>1</v>
      </c>
    </row>
    <row r="35" spans="1:7" ht="126" x14ac:dyDescent="0.25">
      <c r="A35" s="2" t="s">
        <v>123</v>
      </c>
      <c r="B35" s="53">
        <v>30307.326000000001</v>
      </c>
      <c r="C35" s="53">
        <f>D35-B35</f>
        <v>0</v>
      </c>
      <c r="D35" s="53">
        <v>30307.326000000001</v>
      </c>
      <c r="E35" s="78">
        <f t="shared" si="0"/>
        <v>1</v>
      </c>
      <c r="F35" s="80"/>
    </row>
    <row r="36" spans="1:7" ht="54.75" customHeight="1" x14ac:dyDescent="0.25">
      <c r="A36" s="2" t="s">
        <v>164</v>
      </c>
      <c r="B36" s="53">
        <v>4104.6790000000001</v>
      </c>
      <c r="C36" s="53">
        <f>D36-B36</f>
        <v>895.32099999999991</v>
      </c>
      <c r="D36" s="53">
        <v>5000</v>
      </c>
      <c r="E36" s="78">
        <f t="shared" si="0"/>
        <v>1</v>
      </c>
      <c r="F36" s="80"/>
    </row>
    <row r="37" spans="1:7" ht="31.5" x14ac:dyDescent="0.25">
      <c r="A37" s="1" t="s">
        <v>124</v>
      </c>
      <c r="B37" s="52">
        <f>SUM(B38:B39)</f>
        <v>23084.294999999998</v>
      </c>
      <c r="C37" s="52">
        <f>SUM(C38:C39)</f>
        <v>289.95600000000013</v>
      </c>
      <c r="D37" s="52">
        <f>SUM(D38:D39)</f>
        <v>23374.251</v>
      </c>
      <c r="E37" s="76">
        <f t="shared" si="0"/>
        <v>0.99999999999999989</v>
      </c>
      <c r="G37" s="106"/>
    </row>
    <row r="38" spans="1:7" ht="47.25" x14ac:dyDescent="0.25">
      <c r="A38" s="2" t="s">
        <v>125</v>
      </c>
      <c r="B38" s="53">
        <v>15615.553</v>
      </c>
      <c r="C38" s="53">
        <f>D38-B38</f>
        <v>223.43100000000049</v>
      </c>
      <c r="D38" s="53">
        <v>15838.984</v>
      </c>
      <c r="E38" s="78">
        <f t="shared" si="0"/>
        <v>1</v>
      </c>
    </row>
    <row r="39" spans="1:7" ht="31.5" x14ac:dyDescent="0.25">
      <c r="A39" s="2" t="s">
        <v>126</v>
      </c>
      <c r="B39" s="53">
        <v>7468.7420000000002</v>
      </c>
      <c r="C39" s="53">
        <f>D39-B39</f>
        <v>66.524999999999636</v>
      </c>
      <c r="D39" s="53">
        <v>7535.2669999999998</v>
      </c>
      <c r="E39" s="78">
        <f t="shared" si="0"/>
        <v>1</v>
      </c>
    </row>
  </sheetData>
  <mergeCells count="6">
    <mergeCell ref="D1:E1"/>
    <mergeCell ref="A5:E5"/>
    <mergeCell ref="A4:E4"/>
    <mergeCell ref="A7:A8"/>
    <mergeCell ref="B7:D7"/>
    <mergeCell ref="E7:E8"/>
  </mergeCells>
  <pageMargins left="0.19685039370078741" right="0.19685039370078741" top="0.19685039370078741" bottom="0.15748031496062992" header="0.11811023622047245" footer="0.11811023622047245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4"/>
  <sheetViews>
    <sheetView view="pageBreakPreview" topLeftCell="A4" zoomScale="85" zoomScaleSheetLayoutView="85" workbookViewId="0">
      <selection activeCell="E10" sqref="E10"/>
    </sheetView>
  </sheetViews>
  <sheetFormatPr defaultRowHeight="15" x14ac:dyDescent="0.25"/>
  <cols>
    <col min="1" max="1" width="44.7109375" style="69" customWidth="1"/>
    <col min="2" max="2" width="10.42578125" style="69" customWidth="1"/>
    <col min="3" max="4" width="10.85546875" style="69" customWidth="1"/>
    <col min="5" max="5" width="20.85546875" style="69" customWidth="1"/>
    <col min="6" max="7" width="16" style="69" customWidth="1"/>
    <col min="8" max="8" width="26.5703125" style="81" customWidth="1"/>
    <col min="9" max="16384" width="9.140625" style="69"/>
  </cols>
  <sheetData>
    <row r="1" spans="1:8" ht="48.75" customHeight="1" x14ac:dyDescent="0.25">
      <c r="E1" s="136" t="s">
        <v>135</v>
      </c>
      <c r="F1" s="136"/>
      <c r="G1" s="136"/>
    </row>
    <row r="2" spans="1:8" x14ac:dyDescent="0.25">
      <c r="F2" s="82"/>
      <c r="G2" s="83"/>
    </row>
    <row r="3" spans="1:8" x14ac:dyDescent="0.25">
      <c r="F3" s="82"/>
      <c r="G3" s="83"/>
    </row>
    <row r="4" spans="1:8" ht="46.5" customHeight="1" x14ac:dyDescent="0.25">
      <c r="A4" s="134" t="s">
        <v>20</v>
      </c>
      <c r="B4" s="134"/>
      <c r="C4" s="134"/>
      <c r="D4" s="134"/>
      <c r="E4" s="134"/>
      <c r="F4" s="134"/>
      <c r="G4" s="134"/>
    </row>
    <row r="5" spans="1:8" x14ac:dyDescent="0.25">
      <c r="A5" s="84"/>
      <c r="B5" s="84"/>
      <c r="C5" s="84"/>
      <c r="D5" s="84"/>
      <c r="E5" s="84"/>
      <c r="F5" s="84"/>
      <c r="G5" s="84"/>
    </row>
    <row r="6" spans="1:8" ht="93" customHeight="1" x14ac:dyDescent="0.25">
      <c r="A6" s="135" t="s">
        <v>29</v>
      </c>
      <c r="B6" s="135" t="s">
        <v>9</v>
      </c>
      <c r="C6" s="137" t="s">
        <v>21</v>
      </c>
      <c r="D6" s="138"/>
      <c r="E6" s="139" t="s">
        <v>167</v>
      </c>
      <c r="F6" s="141" t="s">
        <v>22</v>
      </c>
      <c r="G6" s="143" t="s">
        <v>27</v>
      </c>
    </row>
    <row r="7" spans="1:8" x14ac:dyDescent="0.25">
      <c r="A7" s="135"/>
      <c r="B7" s="135"/>
      <c r="C7" s="72" t="s">
        <v>10</v>
      </c>
      <c r="D7" s="85" t="s">
        <v>11</v>
      </c>
      <c r="E7" s="140"/>
      <c r="F7" s="142"/>
      <c r="G7" s="143"/>
    </row>
    <row r="8" spans="1:8" x14ac:dyDescent="0.25">
      <c r="A8" s="86">
        <v>1</v>
      </c>
      <c r="B8" s="86">
        <f>A8+1</f>
        <v>2</v>
      </c>
      <c r="C8" s="86">
        <f t="shared" ref="C8:G8" si="0">B8+1</f>
        <v>3</v>
      </c>
      <c r="D8" s="86">
        <f t="shared" si="0"/>
        <v>4</v>
      </c>
      <c r="E8" s="86">
        <f t="shared" si="0"/>
        <v>5</v>
      </c>
      <c r="F8" s="86">
        <f t="shared" si="0"/>
        <v>6</v>
      </c>
      <c r="G8" s="86">
        <f t="shared" si="0"/>
        <v>7</v>
      </c>
    </row>
    <row r="9" spans="1:8" s="88" customFormat="1" ht="28.5" x14ac:dyDescent="0.2">
      <c r="A9" s="15" t="s">
        <v>163</v>
      </c>
      <c r="B9" s="16" t="s">
        <v>12</v>
      </c>
      <c r="C9" s="16" t="s">
        <v>12</v>
      </c>
      <c r="D9" s="16" t="s">
        <v>12</v>
      </c>
      <c r="E9" s="16" t="s">
        <v>12</v>
      </c>
      <c r="F9" s="16" t="s">
        <v>12</v>
      </c>
      <c r="G9" s="56">
        <f>AVERAGE(F10:F14)</f>
        <v>0.99779779779779787</v>
      </c>
      <c r="H9" s="87"/>
    </row>
    <row r="10" spans="1:8" ht="45" x14ac:dyDescent="0.25">
      <c r="A10" s="89" t="s">
        <v>168</v>
      </c>
      <c r="B10" s="48" t="s">
        <v>88</v>
      </c>
      <c r="C10" s="90">
        <v>79</v>
      </c>
      <c r="D10" s="91">
        <v>79</v>
      </c>
      <c r="E10" s="92" t="s">
        <v>127</v>
      </c>
      <c r="F10" s="93">
        <f t="shared" ref="F10:F12" si="1">IF(AND(C10=0,D10=0),1,IF(E10="нет или увеличение",IF(D10/C10&gt;1,1,D10/C10),IF(E10="снижение",IF(D10=0,1,IF(C10/D10&gt;1,1,C10/D10)))))</f>
        <v>1</v>
      </c>
      <c r="G10" s="94" t="s">
        <v>12</v>
      </c>
    </row>
    <row r="11" spans="1:8" ht="60" x14ac:dyDescent="0.25">
      <c r="A11" s="95" t="s">
        <v>90</v>
      </c>
      <c r="B11" s="94" t="s">
        <v>88</v>
      </c>
      <c r="C11" s="96">
        <v>82</v>
      </c>
      <c r="D11" s="97">
        <v>82</v>
      </c>
      <c r="E11" s="98" t="s">
        <v>127</v>
      </c>
      <c r="F11" s="93">
        <f t="shared" si="1"/>
        <v>1</v>
      </c>
      <c r="G11" s="94" t="s">
        <v>12</v>
      </c>
    </row>
    <row r="12" spans="1:8" ht="80.25" customHeight="1" x14ac:dyDescent="0.25">
      <c r="A12" s="95" t="s">
        <v>141</v>
      </c>
      <c r="B12" s="48" t="s">
        <v>88</v>
      </c>
      <c r="C12" s="48">
        <v>69.400000000000006</v>
      </c>
      <c r="D12" s="48">
        <v>69.400000000000006</v>
      </c>
      <c r="E12" s="48" t="s">
        <v>127</v>
      </c>
      <c r="F12" s="93">
        <f t="shared" si="1"/>
        <v>1</v>
      </c>
      <c r="G12" s="94" t="s">
        <v>12</v>
      </c>
    </row>
    <row r="13" spans="1:8" ht="53.25" customHeight="1" x14ac:dyDescent="0.25">
      <c r="A13" s="99" t="s">
        <v>142</v>
      </c>
      <c r="B13" s="48" t="s">
        <v>128</v>
      </c>
      <c r="C13" s="48">
        <v>88</v>
      </c>
      <c r="D13" s="48">
        <v>88</v>
      </c>
      <c r="E13" s="48" t="s">
        <v>127</v>
      </c>
      <c r="F13" s="93">
        <f t="shared" ref="F13:F14" si="2">IF(AND(C13=0,D13=0),1,IF(E13="нет или увеличение",IF(D13/C13&gt;1,1,D13/C13),IF(E13="снижение",IF(D13=0,1,IF(C13/D13&gt;1,1,C13/D13)))))</f>
        <v>1</v>
      </c>
      <c r="G13" s="94" t="s">
        <v>12</v>
      </c>
    </row>
    <row r="14" spans="1:8" ht="30" x14ac:dyDescent="0.25">
      <c r="A14" s="100" t="s">
        <v>93</v>
      </c>
      <c r="B14" s="48" t="s">
        <v>88</v>
      </c>
      <c r="C14" s="48">
        <v>99.9</v>
      </c>
      <c r="D14" s="48">
        <v>98.8</v>
      </c>
      <c r="E14" s="48" t="s">
        <v>127</v>
      </c>
      <c r="F14" s="93">
        <f t="shared" si="2"/>
        <v>0.9889889889889889</v>
      </c>
      <c r="G14" s="94" t="s">
        <v>12</v>
      </c>
    </row>
  </sheetData>
  <mergeCells count="8">
    <mergeCell ref="E1:G1"/>
    <mergeCell ref="A4:G4"/>
    <mergeCell ref="A6:A7"/>
    <mergeCell ref="B6:B7"/>
    <mergeCell ref="C6:D6"/>
    <mergeCell ref="E6:E7"/>
    <mergeCell ref="F6:F7"/>
    <mergeCell ref="G6:G7"/>
  </mergeCells>
  <conditionalFormatting sqref="A10:E14">
    <cfRule type="expression" dxfId="1" priority="1">
      <formula>A10=""</formula>
    </cfRule>
  </conditionalFormatting>
  <pageMargins left="0.19685039370078741" right="0.19685039370078741" top="0.19685039370078741" bottom="0.15748031496062992" header="0.11811023622047245" footer="0.11811023622047245"/>
  <pageSetup paperSize="9" scale="7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19"/>
  <sheetViews>
    <sheetView view="pageBreakPreview" topLeftCell="A7" zoomScaleSheetLayoutView="100" workbookViewId="0">
      <selection activeCell="G1" sqref="G1:H1"/>
    </sheetView>
  </sheetViews>
  <sheetFormatPr defaultRowHeight="15" x14ac:dyDescent="0.25"/>
  <cols>
    <col min="1" max="1" width="33.28515625" style="69" customWidth="1"/>
    <col min="2" max="2" width="9.140625" style="69"/>
    <col min="3" max="4" width="8.5703125" style="69" bestFit="1" customWidth="1"/>
    <col min="5" max="5" width="15.42578125" style="69" customWidth="1"/>
    <col min="6" max="6" width="8.7109375" style="69" customWidth="1"/>
    <col min="7" max="7" width="20.28515625" style="69" customWidth="1"/>
    <col min="8" max="8" width="17.140625" style="69" customWidth="1"/>
    <col min="9" max="16384" width="9.140625" style="69"/>
  </cols>
  <sheetData>
    <row r="1" spans="1:8" ht="48.75" customHeight="1" x14ac:dyDescent="0.25">
      <c r="G1" s="144" t="s">
        <v>136</v>
      </c>
      <c r="H1" s="144"/>
    </row>
    <row r="2" spans="1:8" x14ac:dyDescent="0.25">
      <c r="F2" s="82"/>
      <c r="G2" s="82"/>
      <c r="H2" s="83"/>
    </row>
    <row r="3" spans="1:8" x14ac:dyDescent="0.25">
      <c r="F3" s="82"/>
      <c r="G3" s="82"/>
      <c r="H3" s="83"/>
    </row>
    <row r="4" spans="1:8" ht="46.5" customHeight="1" x14ac:dyDescent="0.25">
      <c r="A4" s="134" t="s">
        <v>31</v>
      </c>
      <c r="B4" s="134"/>
      <c r="C4" s="134"/>
      <c r="D4" s="134"/>
      <c r="E4" s="134"/>
      <c r="F4" s="134"/>
      <c r="G4" s="134"/>
      <c r="H4" s="134"/>
    </row>
    <row r="5" spans="1:8" x14ac:dyDescent="0.25">
      <c r="A5" s="84"/>
      <c r="B5" s="84"/>
      <c r="C5" s="84"/>
      <c r="D5" s="84"/>
      <c r="E5" s="84"/>
      <c r="F5" s="84"/>
      <c r="G5" s="84"/>
      <c r="H5" s="84"/>
    </row>
    <row r="6" spans="1:8" ht="70.5" customHeight="1" x14ac:dyDescent="0.25">
      <c r="A6" s="135" t="s">
        <v>29</v>
      </c>
      <c r="B6" s="135" t="s">
        <v>9</v>
      </c>
      <c r="C6" s="137" t="s">
        <v>23</v>
      </c>
      <c r="D6" s="138"/>
      <c r="E6" s="139" t="s">
        <v>167</v>
      </c>
      <c r="F6" s="141" t="s">
        <v>24</v>
      </c>
      <c r="G6" s="141" t="s">
        <v>28</v>
      </c>
      <c r="H6" s="143" t="s">
        <v>25</v>
      </c>
    </row>
    <row r="7" spans="1:8" ht="102.75" customHeight="1" x14ac:dyDescent="0.25">
      <c r="A7" s="135"/>
      <c r="B7" s="135"/>
      <c r="C7" s="72" t="s">
        <v>10</v>
      </c>
      <c r="D7" s="85" t="s">
        <v>11</v>
      </c>
      <c r="E7" s="140"/>
      <c r="F7" s="142"/>
      <c r="G7" s="142"/>
      <c r="H7" s="143"/>
    </row>
    <row r="8" spans="1:8" x14ac:dyDescent="0.25">
      <c r="A8" s="86">
        <v>1</v>
      </c>
      <c r="B8" s="86">
        <f>A8+1</f>
        <v>2</v>
      </c>
      <c r="C8" s="86">
        <f t="shared" ref="C8:F8" si="0">B8+1</f>
        <v>3</v>
      </c>
      <c r="D8" s="86">
        <f t="shared" si="0"/>
        <v>4</v>
      </c>
      <c r="E8" s="86">
        <f t="shared" si="0"/>
        <v>5</v>
      </c>
      <c r="F8" s="86">
        <f t="shared" si="0"/>
        <v>6</v>
      </c>
      <c r="G8" s="86">
        <f t="shared" ref="G8:H8" si="1">F8+1</f>
        <v>7</v>
      </c>
      <c r="H8" s="86">
        <f t="shared" si="1"/>
        <v>8</v>
      </c>
    </row>
    <row r="9" spans="1:8" s="88" customFormat="1" ht="57" x14ac:dyDescent="0.2">
      <c r="A9" s="15" t="s">
        <v>144</v>
      </c>
      <c r="B9" s="16" t="s">
        <v>12</v>
      </c>
      <c r="C9" s="16" t="s">
        <v>12</v>
      </c>
      <c r="D9" s="16" t="s">
        <v>12</v>
      </c>
      <c r="E9" s="16" t="s">
        <v>12</v>
      </c>
      <c r="F9" s="16" t="s">
        <v>12</v>
      </c>
      <c r="G9" s="57">
        <f>(G10*H10+G12*H12+G14*H14+G16*H16+G18*H18)/H9</f>
        <v>0.99921642796977495</v>
      </c>
      <c r="H9" s="56">
        <f>H10+H12+H14+H16+H18</f>
        <v>324388.08</v>
      </c>
    </row>
    <row r="10" spans="1:8" s="88" customFormat="1" ht="71.25" x14ac:dyDescent="0.2">
      <c r="A10" s="14" t="s">
        <v>145</v>
      </c>
      <c r="B10" s="13" t="s">
        <v>12</v>
      </c>
      <c r="C10" s="13" t="s">
        <v>12</v>
      </c>
      <c r="D10" s="13" t="s">
        <v>12</v>
      </c>
      <c r="E10" s="13" t="s">
        <v>12</v>
      </c>
      <c r="F10" s="13" t="s">
        <v>12</v>
      </c>
      <c r="G10" s="18">
        <f>AVERAGE(F11:F11)</f>
        <v>1</v>
      </c>
      <c r="H10" s="55">
        <f>'прил 4'!B11</f>
        <v>26215.941999999999</v>
      </c>
    </row>
    <row r="11" spans="1:8" ht="69" customHeight="1" x14ac:dyDescent="0.25">
      <c r="A11" s="89" t="s">
        <v>143</v>
      </c>
      <c r="B11" s="48" t="s">
        <v>88</v>
      </c>
      <c r="C11" s="104">
        <v>79</v>
      </c>
      <c r="D11" s="105">
        <v>79</v>
      </c>
      <c r="E11" s="48" t="s">
        <v>127</v>
      </c>
      <c r="F11" s="94">
        <f t="shared" ref="F11" si="2">IF(AND(C11=0,D11=0),1,IF(E11="нет или увеличение",IF(D11/C11&gt;1,1,D11/C11),IF(E11="снижение",IF(D11=0,1,IF(C11/D11&gt;1,1,C11/D11)))))</f>
        <v>1</v>
      </c>
      <c r="G11" s="94" t="s">
        <v>12</v>
      </c>
      <c r="H11" s="94" t="s">
        <v>12</v>
      </c>
    </row>
    <row r="12" spans="1:8" ht="42.75" x14ac:dyDescent="0.25">
      <c r="A12" s="14" t="s">
        <v>146</v>
      </c>
      <c r="B12" s="13" t="s">
        <v>12</v>
      </c>
      <c r="C12" s="13" t="s">
        <v>12</v>
      </c>
      <c r="D12" s="13" t="s">
        <v>12</v>
      </c>
      <c r="E12" s="13" t="s">
        <v>12</v>
      </c>
      <c r="F12" s="13" t="s">
        <v>12</v>
      </c>
      <c r="G12" s="18">
        <f>AVERAGE(F13:F13)</f>
        <v>1</v>
      </c>
      <c r="H12" s="55">
        <f>'прил 4'!B25</f>
        <v>989.78499999999997</v>
      </c>
    </row>
    <row r="13" spans="1:8" ht="90" x14ac:dyDescent="0.25">
      <c r="A13" s="89" t="s">
        <v>147</v>
      </c>
      <c r="B13" s="48" t="s">
        <v>88</v>
      </c>
      <c r="C13" s="48">
        <v>82</v>
      </c>
      <c r="D13" s="48">
        <v>82</v>
      </c>
      <c r="E13" s="48" t="s">
        <v>127</v>
      </c>
      <c r="F13" s="94">
        <f t="shared" ref="F13" si="3">IF(AND(C13=0,D13=0),1,IF(E13="нет или увеличение",IF(D13/C13&gt;1,1,D13/C13),IF(E13="снижение",IF(D13=0,1,IF(C13/D13&gt;1,1,C13/D13)))))</f>
        <v>1</v>
      </c>
      <c r="G13" s="94" t="s">
        <v>12</v>
      </c>
      <c r="H13" s="94" t="s">
        <v>12</v>
      </c>
    </row>
    <row r="14" spans="1:8" ht="71.25" x14ac:dyDescent="0.25">
      <c r="A14" s="14" t="s">
        <v>148</v>
      </c>
      <c r="B14" s="13" t="s">
        <v>12</v>
      </c>
      <c r="C14" s="13" t="s">
        <v>12</v>
      </c>
      <c r="D14" s="13" t="s">
        <v>12</v>
      </c>
      <c r="E14" s="13" t="s">
        <v>12</v>
      </c>
      <c r="F14" s="13" t="s">
        <v>12</v>
      </c>
      <c r="G14" s="18">
        <f>AVERAGE(F15:F15)</f>
        <v>1</v>
      </c>
      <c r="H14" s="55">
        <f>'прил 4'!B28</f>
        <v>220498.277</v>
      </c>
    </row>
    <row r="15" spans="1:8" ht="120" x14ac:dyDescent="0.25">
      <c r="A15" s="89" t="s">
        <v>149</v>
      </c>
      <c r="B15" s="48" t="s">
        <v>88</v>
      </c>
      <c r="C15" s="48">
        <v>69.400000000000006</v>
      </c>
      <c r="D15" s="48">
        <v>69.400000000000006</v>
      </c>
      <c r="E15" s="48" t="s">
        <v>127</v>
      </c>
      <c r="F15" s="94">
        <f t="shared" ref="F15" si="4">IF(AND(C15=0,D15=0),1,IF(E15="нет или увеличение",IF(D15/C15&gt;1,1,D15/C15),IF(E15="снижение",IF(D15=0,1,IF(C15/D15&gt;1,1,C15/D15)))))</f>
        <v>1</v>
      </c>
      <c r="G15" s="94" t="s">
        <v>12</v>
      </c>
      <c r="H15" s="94" t="s">
        <v>12</v>
      </c>
    </row>
    <row r="16" spans="1:8" ht="55.5" customHeight="1" x14ac:dyDescent="0.25">
      <c r="A16" s="14" t="s">
        <v>150</v>
      </c>
      <c r="B16" s="13" t="s">
        <v>12</v>
      </c>
      <c r="C16" s="13" t="s">
        <v>12</v>
      </c>
      <c r="D16" s="13" t="s">
        <v>12</v>
      </c>
      <c r="E16" s="13" t="s">
        <v>12</v>
      </c>
      <c r="F16" s="13" t="s">
        <v>12</v>
      </c>
      <c r="G16" s="18">
        <f>AVERAGE(F17:F17)</f>
        <v>1</v>
      </c>
      <c r="H16" s="55">
        <f>'прил 4'!B33</f>
        <v>53599.781000000003</v>
      </c>
    </row>
    <row r="17" spans="1:8" ht="75" x14ac:dyDescent="0.25">
      <c r="A17" s="89" t="s">
        <v>151</v>
      </c>
      <c r="B17" s="48" t="s">
        <v>128</v>
      </c>
      <c r="C17" s="48">
        <v>88</v>
      </c>
      <c r="D17" s="48">
        <v>88</v>
      </c>
      <c r="E17" s="48" t="s">
        <v>127</v>
      </c>
      <c r="F17" s="94">
        <f t="shared" ref="F17" si="5">IF(AND(C17=0,D17=0),1,IF(E17="нет или увеличение",IF(D17/C17&gt;1,1,D17/C17),IF(E17="снижение",IF(D17=0,1,IF(C17/D17&gt;1,1,C17/D17)))))</f>
        <v>1</v>
      </c>
      <c r="G17" s="94" t="s">
        <v>12</v>
      </c>
      <c r="H17" s="94" t="s">
        <v>12</v>
      </c>
    </row>
    <row r="18" spans="1:8" ht="57" x14ac:dyDescent="0.25">
      <c r="A18" s="14" t="s">
        <v>152</v>
      </c>
      <c r="B18" s="13" t="s">
        <v>12</v>
      </c>
      <c r="C18" s="13" t="s">
        <v>12</v>
      </c>
      <c r="D18" s="13" t="s">
        <v>12</v>
      </c>
      <c r="E18" s="13" t="s">
        <v>12</v>
      </c>
      <c r="F18" s="13" t="s">
        <v>12</v>
      </c>
      <c r="G18" s="18">
        <f>AVERAGE(F19:F19)</f>
        <v>0.9889889889889889</v>
      </c>
      <c r="H18" s="55">
        <f>'прил 4'!B37</f>
        <v>23084.294999999998</v>
      </c>
    </row>
    <row r="19" spans="1:8" ht="60" x14ac:dyDescent="0.25">
      <c r="A19" s="89" t="s">
        <v>153</v>
      </c>
      <c r="B19" s="48" t="s">
        <v>88</v>
      </c>
      <c r="C19" s="48">
        <v>99.9</v>
      </c>
      <c r="D19" s="48">
        <v>98.8</v>
      </c>
      <c r="E19" s="48" t="s">
        <v>127</v>
      </c>
      <c r="F19" s="94">
        <f t="shared" ref="F19" si="6">IF(AND(C19=0,D19=0),1,IF(E19="нет или увеличение",IF(D19/C19&gt;1,1,D19/C19),IF(E19="снижение",IF(D19=0,1,IF(C19/D19&gt;1,1,C19/D19)))))</f>
        <v>0.9889889889889889</v>
      </c>
      <c r="G19" s="94" t="s">
        <v>12</v>
      </c>
      <c r="H19" s="94" t="s">
        <v>12</v>
      </c>
    </row>
  </sheetData>
  <mergeCells count="9">
    <mergeCell ref="G1:H1"/>
    <mergeCell ref="A4:H4"/>
    <mergeCell ref="A6:A7"/>
    <mergeCell ref="B6:B7"/>
    <mergeCell ref="C6:D6"/>
    <mergeCell ref="E6:E7"/>
    <mergeCell ref="F6:F7"/>
    <mergeCell ref="H6:H7"/>
    <mergeCell ref="G6:G7"/>
  </mergeCells>
  <conditionalFormatting sqref="A11:E11 A13:E13 A15:E15 A17:E17 A19:E19">
    <cfRule type="expression" dxfId="0" priority="11">
      <formula>A11=""</formula>
    </cfRule>
  </conditionalFormatting>
  <pageMargins left="0.78740157480314965" right="0.78740157480314965" top="1.1811023622047245" bottom="0.74803149606299213" header="0.31496062992125984" footer="0.31496062992125984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21"/>
  <sheetViews>
    <sheetView view="pageBreakPreview" zoomScale="115" zoomScaleSheetLayoutView="115" workbookViewId="0">
      <selection activeCell="D13" sqref="D13"/>
    </sheetView>
  </sheetViews>
  <sheetFormatPr defaultRowHeight="15" x14ac:dyDescent="0.25"/>
  <cols>
    <col min="1" max="1" width="23.140625" style="3" customWidth="1"/>
    <col min="2" max="3" width="28.42578125" style="3" customWidth="1"/>
    <col min="4" max="4" width="24.7109375" style="3" customWidth="1"/>
    <col min="5" max="5" width="25.85546875" style="3" customWidth="1"/>
    <col min="6" max="16384" width="9.140625" style="3"/>
  </cols>
  <sheetData>
    <row r="1" spans="1:5" ht="44.25" customHeight="1" x14ac:dyDescent="0.25">
      <c r="D1" s="148" t="s">
        <v>137</v>
      </c>
      <c r="E1" s="149"/>
    </row>
    <row r="2" spans="1:5" x14ac:dyDescent="0.25">
      <c r="D2" s="11"/>
      <c r="E2" s="12"/>
    </row>
    <row r="4" spans="1:5" ht="19.5" customHeight="1" x14ac:dyDescent="0.25">
      <c r="A4" s="145" t="s">
        <v>13</v>
      </c>
      <c r="B4" s="145"/>
      <c r="C4" s="145"/>
      <c r="D4" s="145"/>
      <c r="E4" s="145"/>
    </row>
    <row r="5" spans="1:5" x14ac:dyDescent="0.25">
      <c r="A5" s="4"/>
      <c r="B5" s="4"/>
      <c r="C5" s="4"/>
      <c r="D5" s="4"/>
      <c r="E5" s="4"/>
    </row>
    <row r="6" spans="1:5" x14ac:dyDescent="0.25">
      <c r="A6" s="146" t="s">
        <v>14</v>
      </c>
      <c r="B6" s="146" t="s">
        <v>15</v>
      </c>
      <c r="C6" s="146"/>
      <c r="D6" s="146"/>
      <c r="E6" s="147" t="s">
        <v>16</v>
      </c>
    </row>
    <row r="7" spans="1:5" ht="90" x14ac:dyDescent="0.25">
      <c r="A7" s="146"/>
      <c r="B7" s="5" t="s">
        <v>17</v>
      </c>
      <c r="C7" s="5" t="s">
        <v>26</v>
      </c>
      <c r="D7" s="46" t="s">
        <v>30</v>
      </c>
      <c r="E7" s="147"/>
    </row>
    <row r="8" spans="1:5" x14ac:dyDescent="0.25">
      <c r="A8" s="6">
        <v>1</v>
      </c>
      <c r="B8" s="6">
        <f>A8+1</f>
        <v>2</v>
      </c>
      <c r="C8" s="6">
        <f t="shared" ref="C8:E8" si="0">B8+1</f>
        <v>3</v>
      </c>
      <c r="D8" s="6">
        <f t="shared" si="0"/>
        <v>4</v>
      </c>
      <c r="E8" s="6">
        <f t="shared" si="0"/>
        <v>5</v>
      </c>
    </row>
    <row r="9" spans="1:5" x14ac:dyDescent="0.25">
      <c r="A9" s="8" t="s">
        <v>18</v>
      </c>
      <c r="B9" s="9">
        <f>'прил 4'!E10</f>
        <v>0.99745785293994971</v>
      </c>
      <c r="C9" s="9">
        <f>'прил 5'!G9</f>
        <v>0.99779779779779787</v>
      </c>
      <c r="D9" s="9">
        <f>'прил 6'!G9</f>
        <v>0.99921642796977495</v>
      </c>
      <c r="E9" s="10">
        <f>POWER((B9*C9*D9),(1/3))</f>
        <v>0.99815706908611057</v>
      </c>
    </row>
    <row r="10" spans="1:5" ht="15.75" x14ac:dyDescent="0.25">
      <c r="A10" s="7" t="s">
        <v>19</v>
      </c>
      <c r="B10" s="17" t="str">
        <f>IF(B9&gt;=0.9,"Высокая",IF(B9&gt;=0.8,"Средняя",IF(B9&gt;=0.7,"Удовлетворительная","Неудовлетворительная")))</f>
        <v>Высокая</v>
      </c>
      <c r="C10" s="17" t="str">
        <f>IF(C9&gt;=0.9,"Высокая",IF(C9&gt;=0.8,"Средняя",IF(C9&gt;=0.7,"Удовлетворительная","Неудовлетворительная")))</f>
        <v>Высокая</v>
      </c>
      <c r="D10" s="17" t="str">
        <f>IF(D9&gt;=0.9,"Высокая",IF(D9&gt;=0.8,"Средняя",IF(D9&gt;=0.7,"Удовлетворительная","Неудовлетворительная")))</f>
        <v>Высокая</v>
      </c>
      <c r="E10" s="17" t="str">
        <f>IF(E9&gt;=0.9,"Высокая",IF(E9&gt;=0.8,"Средняя",IF(E9&gt;=0.7,"Удовлетворительная","Неудовлетворительная")))</f>
        <v>Высокая</v>
      </c>
    </row>
    <row r="11" spans="1:5" x14ac:dyDescent="0.25">
      <c r="A11" s="38"/>
      <c r="B11" s="38"/>
      <c r="C11" s="38"/>
    </row>
    <row r="12" spans="1:5" x14ac:dyDescent="0.25">
      <c r="A12" s="40"/>
      <c r="B12" s="38"/>
      <c r="C12" s="38"/>
    </row>
    <row r="13" spans="1:5" x14ac:dyDescent="0.25">
      <c r="A13" s="42" t="s">
        <v>130</v>
      </c>
      <c r="B13" s="43"/>
      <c r="C13" s="44"/>
    </row>
    <row r="14" spans="1:5" x14ac:dyDescent="0.25">
      <c r="A14" s="42" t="s">
        <v>129</v>
      </c>
      <c r="B14" s="45"/>
      <c r="C14" s="44" t="s">
        <v>98</v>
      </c>
    </row>
    <row r="15" spans="1:5" x14ac:dyDescent="0.25">
      <c r="A15" s="39"/>
      <c r="B15" s="38"/>
      <c r="C15" s="38"/>
    </row>
    <row r="16" spans="1:5" x14ac:dyDescent="0.25">
      <c r="A16" s="41" t="s">
        <v>99</v>
      </c>
      <c r="B16" s="38"/>
      <c r="C16" s="38"/>
    </row>
    <row r="17" spans="1:3" x14ac:dyDescent="0.25">
      <c r="A17" s="38"/>
      <c r="B17" s="38"/>
      <c r="C17" s="38"/>
    </row>
    <row r="18" spans="1:3" x14ac:dyDescent="0.25">
      <c r="A18" s="38"/>
      <c r="B18" s="38"/>
      <c r="C18" s="38"/>
    </row>
    <row r="19" spans="1:3" x14ac:dyDescent="0.25">
      <c r="A19" s="38"/>
      <c r="B19" s="38"/>
      <c r="C19" s="38"/>
    </row>
    <row r="20" spans="1:3" x14ac:dyDescent="0.25">
      <c r="A20" s="38"/>
      <c r="B20" s="38"/>
      <c r="C20" s="38"/>
    </row>
    <row r="21" spans="1:3" x14ac:dyDescent="0.25">
      <c r="A21" s="38"/>
      <c r="B21" s="38"/>
      <c r="C21" s="38"/>
    </row>
  </sheetData>
  <mergeCells count="5">
    <mergeCell ref="A4:E4"/>
    <mergeCell ref="A6:A7"/>
    <mergeCell ref="B6:D6"/>
    <mergeCell ref="E6:E7"/>
    <mergeCell ref="D1:E1"/>
  </mergeCells>
  <pageMargins left="0.78740157480314965" right="0.78740157480314965" top="1.1811023622047245" bottom="0.7480314960629921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прил 1</vt:lpstr>
      <vt:lpstr>прил 2</vt:lpstr>
      <vt:lpstr>прил 3</vt:lpstr>
      <vt:lpstr>прил 4</vt:lpstr>
      <vt:lpstr>прил 5</vt:lpstr>
      <vt:lpstr>прил 6</vt:lpstr>
      <vt:lpstr>прил 7</vt:lpstr>
      <vt:lpstr>'прил 1'!Заголовки_для_печати</vt:lpstr>
      <vt:lpstr>'прил 2'!Заголовки_для_печати</vt:lpstr>
      <vt:lpstr>'прил 3'!Заголовки_для_печати</vt:lpstr>
      <vt:lpstr>'прил 4'!Заголовки_для_печати</vt:lpstr>
      <vt:lpstr>'прил 5'!Заголовки_для_печати</vt:lpstr>
      <vt:lpstr>'прил 6'!Заголовки_для_печати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2018-03-20T04:19:31Z</dcterms:modified>
</cp:coreProperties>
</file>