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 activeTab="5"/>
  </bookViews>
  <sheets>
    <sheet name="пр 9 к Пор" sheetId="5" r:id="rId1"/>
    <sheet name="пр 10 к Пор" sheetId="6" r:id="rId2"/>
    <sheet name="пр 11 к Пор" sheetId="7" r:id="rId3"/>
    <sheet name="бюджетные ассигнования1" sheetId="8" r:id="rId4"/>
    <sheet name="целевые показатели" sheetId="2" r:id="rId5"/>
    <sheet name="показатели результативности" sheetId="4" r:id="rId6"/>
    <sheet name="свод" sheetId="3" r:id="rId7"/>
  </sheets>
  <definedNames>
    <definedName name="_xlnm._FilterDatabase" localSheetId="3" hidden="1">'бюджетные ассигнования1'!$B$8:$G$112</definedName>
    <definedName name="_xlnm._FilterDatabase" localSheetId="5" hidden="1">'показатели результативности'!$A$10:$H$40</definedName>
    <definedName name="_xlnm.Print_Titles" localSheetId="3">'бюджетные ассигнования1'!$A$8:$IV$10</definedName>
    <definedName name="_xlnm.Print_Titles" localSheetId="5">'показатели результативности'!$8:$9</definedName>
    <definedName name="_xlnm.Print_Titles" localSheetId="1">'пр 10 к Пор'!$20:$24</definedName>
    <definedName name="_xlnm.Print_Titles" localSheetId="2">'пр 11 к Пор'!$19:$22</definedName>
    <definedName name="_xlnm.Print_Titles" localSheetId="0">'пр 9 к Пор'!$18:$21</definedName>
    <definedName name="_xlnm.Print_Titles" localSheetId="4">'целевые показатели'!$8:$9</definedName>
    <definedName name="_xlnm.Print_Area" localSheetId="3">'бюджетные ассигнования1'!$A$3:$H$118</definedName>
    <definedName name="_xlnm.Print_Area" localSheetId="0">'пр 9 к Пор'!$A$3:$M$68</definedName>
  </definedNames>
  <calcPr calcId="152511"/>
</workbook>
</file>

<file path=xl/calcChain.xml><?xml version="1.0" encoding="utf-8"?>
<calcChain xmlns="http://schemas.openxmlformats.org/spreadsheetml/2006/main">
  <c r="D75" i="5" l="1"/>
  <c r="I24" i="5" l="1"/>
  <c r="J24" i="5"/>
  <c r="H24" i="5"/>
  <c r="M31" i="5"/>
  <c r="J23" i="5"/>
  <c r="H23" i="5"/>
  <c r="A14" i="5" l="1"/>
  <c r="A39" i="4"/>
  <c r="B39" i="4"/>
  <c r="C39" i="4"/>
  <c r="D39" i="4"/>
  <c r="A40" i="4"/>
  <c r="B40" i="4"/>
  <c r="C40" i="4"/>
  <c r="D40" i="4"/>
  <c r="A38" i="4"/>
  <c r="B38" i="4"/>
  <c r="C38" i="4"/>
  <c r="D38" i="4"/>
  <c r="A34" i="4"/>
  <c r="B34" i="4"/>
  <c r="C34" i="4"/>
  <c r="D34" i="4"/>
  <c r="A35" i="4"/>
  <c r="B35" i="4"/>
  <c r="C35" i="4"/>
  <c r="D35" i="4"/>
  <c r="A36" i="4"/>
  <c r="B36" i="4"/>
  <c r="C36" i="4"/>
  <c r="D36" i="4"/>
  <c r="A33" i="4"/>
  <c r="B33" i="4"/>
  <c r="C33" i="4"/>
  <c r="D33" i="4"/>
  <c r="A29" i="4"/>
  <c r="B29" i="4"/>
  <c r="C29" i="4"/>
  <c r="D29" i="4"/>
  <c r="A30" i="4"/>
  <c r="B30" i="4"/>
  <c r="C30" i="4"/>
  <c r="D30" i="4"/>
  <c r="A31" i="4"/>
  <c r="B31" i="4"/>
  <c r="C31" i="4"/>
  <c r="D31" i="4"/>
  <c r="A14" i="4"/>
  <c r="B14" i="4"/>
  <c r="C14" i="4"/>
  <c r="D14" i="4"/>
  <c r="A15" i="4"/>
  <c r="B15" i="4"/>
  <c r="C15" i="4"/>
  <c r="D15" i="4"/>
  <c r="A16" i="4"/>
  <c r="B16" i="4"/>
  <c r="C16" i="4"/>
  <c r="D16" i="4"/>
  <c r="A17" i="4"/>
  <c r="B17" i="4"/>
  <c r="C17" i="4"/>
  <c r="D17" i="4"/>
  <c r="A18" i="4"/>
  <c r="B18" i="4"/>
  <c r="C18" i="4"/>
  <c r="D18" i="4"/>
  <c r="A19" i="4"/>
  <c r="B19" i="4"/>
  <c r="C19" i="4"/>
  <c r="D19" i="4"/>
  <c r="A20" i="4"/>
  <c r="B20" i="4"/>
  <c r="C20" i="4"/>
  <c r="D20" i="4"/>
  <c r="A21" i="4"/>
  <c r="B21" i="4"/>
  <c r="C21" i="4"/>
  <c r="D21" i="4"/>
  <c r="A22" i="4"/>
  <c r="B22" i="4"/>
  <c r="C22" i="4"/>
  <c r="D22" i="4"/>
  <c r="A23" i="4"/>
  <c r="B23" i="4"/>
  <c r="C23" i="4"/>
  <c r="D23" i="4"/>
  <c r="A24" i="4"/>
  <c r="B24" i="4"/>
  <c r="C24" i="4"/>
  <c r="D24" i="4"/>
  <c r="A25" i="4"/>
  <c r="B25" i="4"/>
  <c r="C25" i="4"/>
  <c r="D25" i="4"/>
  <c r="A26" i="4"/>
  <c r="B26" i="4"/>
  <c r="C26" i="4"/>
  <c r="D26" i="4"/>
  <c r="A28" i="4"/>
  <c r="B28" i="4"/>
  <c r="C28" i="4"/>
  <c r="D13" i="4"/>
  <c r="C13" i="4"/>
  <c r="B13" i="4"/>
  <c r="A13" i="4"/>
  <c r="A13" i="2"/>
  <c r="B13" i="2"/>
  <c r="C13" i="2"/>
  <c r="D13" i="2"/>
  <c r="A14" i="2"/>
  <c r="B14" i="2"/>
  <c r="C14" i="2"/>
  <c r="D14" i="2"/>
  <c r="A15" i="2"/>
  <c r="B15" i="2"/>
  <c r="C15" i="2"/>
  <c r="D15" i="2"/>
  <c r="D12" i="2"/>
  <c r="C12" i="2"/>
  <c r="B12" i="2"/>
  <c r="A12" i="2"/>
  <c r="M61" i="5"/>
  <c r="M60" i="5"/>
  <c r="M59" i="5"/>
  <c r="M56" i="5"/>
  <c r="M55" i="5"/>
  <c r="M54" i="5"/>
  <c r="M53" i="5"/>
  <c r="M50" i="5"/>
  <c r="M49" i="5"/>
  <c r="M48" i="5"/>
  <c r="M44" i="5"/>
  <c r="M43" i="5"/>
  <c r="M42" i="5"/>
  <c r="M41" i="5"/>
  <c r="M40" i="5"/>
  <c r="M39" i="5"/>
  <c r="M38" i="5"/>
  <c r="M35" i="5"/>
  <c r="M33" i="5"/>
  <c r="M32" i="5"/>
  <c r="M28" i="5"/>
  <c r="M24" i="5"/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31" i="4"/>
  <c r="F30" i="4"/>
  <c r="F29" i="4"/>
  <c r="F33" i="4"/>
  <c r="F36" i="4"/>
  <c r="F35" i="4"/>
  <c r="F34" i="4"/>
  <c r="F38" i="4"/>
  <c r="F39" i="4"/>
  <c r="J47" i="5" l="1"/>
  <c r="F12" i="2"/>
  <c r="F13" i="2"/>
  <c r="F14" i="2"/>
  <c r="F15" i="2"/>
  <c r="F110" i="8"/>
  <c r="G110" i="8"/>
  <c r="E110" i="8"/>
  <c r="H37" i="4" s="1"/>
  <c r="H112" i="8"/>
  <c r="F92" i="8"/>
  <c r="G92" i="8"/>
  <c r="E92" i="8"/>
  <c r="F90" i="8"/>
  <c r="G90" i="8"/>
  <c r="E90" i="8"/>
  <c r="F82" i="8"/>
  <c r="G82" i="8"/>
  <c r="E82" i="8"/>
  <c r="H80" i="8"/>
  <c r="F72" i="8"/>
  <c r="G72" i="8"/>
  <c r="E72" i="8"/>
  <c r="D28" i="4" l="1"/>
  <c r="F28" i="4" s="1"/>
  <c r="F51" i="8"/>
  <c r="G51" i="8"/>
  <c r="E51" i="8"/>
  <c r="F42" i="8"/>
  <c r="G42" i="8"/>
  <c r="E42" i="8"/>
  <c r="F36" i="8"/>
  <c r="G36" i="8"/>
  <c r="E36" i="8"/>
  <c r="F22" i="8"/>
  <c r="E22" i="8"/>
  <c r="G22" i="8"/>
  <c r="F13" i="8"/>
  <c r="E13" i="8"/>
  <c r="G13" i="8"/>
  <c r="G12" i="8" l="1"/>
  <c r="F12" i="8"/>
  <c r="E12" i="8"/>
  <c r="H111" i="8"/>
  <c r="H108" i="8"/>
  <c r="H107" i="8"/>
  <c r="G106" i="8"/>
  <c r="F106" i="8"/>
  <c r="E106" i="8"/>
  <c r="H32" i="4" s="1"/>
  <c r="H104" i="8"/>
  <c r="H103" i="8"/>
  <c r="H101" i="8"/>
  <c r="G100" i="8"/>
  <c r="F100" i="8"/>
  <c r="E100" i="8"/>
  <c r="H27" i="4" s="1"/>
  <c r="H99" i="8"/>
  <c r="H98" i="8"/>
  <c r="H97" i="8"/>
  <c r="H96" i="8"/>
  <c r="H95" i="8"/>
  <c r="H94" i="8"/>
  <c r="H92" i="8"/>
  <c r="H90" i="8"/>
  <c r="H89" i="8"/>
  <c r="H82" i="8"/>
  <c r="H81" i="8"/>
  <c r="H72" i="8"/>
  <c r="H71" i="8"/>
  <c r="H70" i="8"/>
  <c r="H69" i="8"/>
  <c r="H68" i="8"/>
  <c r="H67" i="8"/>
  <c r="H66" i="8"/>
  <c r="H51" i="8"/>
  <c r="H42" i="8"/>
  <c r="H39" i="8"/>
  <c r="H36" i="8"/>
  <c r="H22" i="8"/>
  <c r="H13" i="8"/>
  <c r="H12" i="4" l="1"/>
  <c r="H12" i="8"/>
  <c r="H11" i="4"/>
  <c r="F11" i="8"/>
  <c r="E11" i="8"/>
  <c r="G11" i="8"/>
  <c r="H106" i="8"/>
  <c r="H100" i="8"/>
  <c r="H110" i="8"/>
  <c r="H11" i="8" l="1"/>
  <c r="B11" i="3" s="1"/>
  <c r="K28" i="6"/>
  <c r="L28" i="6"/>
  <c r="K29" i="6"/>
  <c r="K30" i="6"/>
  <c r="K31" i="6"/>
  <c r="K32" i="6"/>
  <c r="L30" i="6"/>
  <c r="F25" i="7"/>
  <c r="G25" i="7"/>
  <c r="H25" i="7"/>
  <c r="I25" i="7"/>
  <c r="J25" i="7"/>
  <c r="K25" i="7"/>
  <c r="L25" i="7"/>
  <c r="F26" i="7"/>
  <c r="G26" i="7"/>
  <c r="H26" i="7"/>
  <c r="I26" i="7"/>
  <c r="J26" i="7"/>
  <c r="K26" i="7"/>
  <c r="L26" i="7"/>
  <c r="F27" i="7"/>
  <c r="G27" i="7"/>
  <c r="H27" i="7"/>
  <c r="I27" i="7"/>
  <c r="J27" i="7"/>
  <c r="K27" i="7"/>
  <c r="L27" i="7"/>
  <c r="F28" i="7"/>
  <c r="G28" i="7"/>
  <c r="H28" i="7"/>
  <c r="I28" i="7"/>
  <c r="J28" i="7"/>
  <c r="K28" i="7"/>
  <c r="L28" i="7"/>
  <c r="F29" i="7"/>
  <c r="G29" i="7"/>
  <c r="H29" i="7"/>
  <c r="I29" i="7"/>
  <c r="J29" i="7"/>
  <c r="K29" i="7"/>
  <c r="L29" i="7"/>
  <c r="E26" i="7"/>
  <c r="E27" i="7"/>
  <c r="E28" i="7"/>
  <c r="E29" i="7"/>
  <c r="E25" i="7"/>
  <c r="L51" i="7"/>
  <c r="K51" i="7"/>
  <c r="J51" i="7"/>
  <c r="I51" i="7"/>
  <c r="H51" i="7"/>
  <c r="G51" i="7"/>
  <c r="F51" i="7"/>
  <c r="E51" i="7"/>
  <c r="L44" i="7"/>
  <c r="K44" i="7"/>
  <c r="J44" i="7"/>
  <c r="I44" i="7"/>
  <c r="H44" i="7"/>
  <c r="G44" i="7"/>
  <c r="F44" i="7"/>
  <c r="E44" i="7"/>
  <c r="L37" i="7"/>
  <c r="K37" i="7"/>
  <c r="J37" i="7"/>
  <c r="I37" i="7"/>
  <c r="H37" i="7"/>
  <c r="G37" i="7"/>
  <c r="F37" i="7"/>
  <c r="E37" i="7"/>
  <c r="E19" i="7"/>
  <c r="I21" i="6"/>
  <c r="G18" i="5"/>
  <c r="K20" i="5" s="1"/>
  <c r="L30" i="7"/>
  <c r="K30" i="7"/>
  <c r="J30" i="7"/>
  <c r="I30" i="7"/>
  <c r="H30" i="7"/>
  <c r="G30" i="7"/>
  <c r="F30" i="7"/>
  <c r="E30" i="7"/>
  <c r="J27" i="6"/>
  <c r="K27" i="6"/>
  <c r="L27" i="6"/>
  <c r="M27" i="6"/>
  <c r="N27" i="6"/>
  <c r="O27" i="6"/>
  <c r="P27" i="6"/>
  <c r="J28" i="6"/>
  <c r="M28" i="6"/>
  <c r="N28" i="6"/>
  <c r="O28" i="6"/>
  <c r="P28" i="6"/>
  <c r="J29" i="6"/>
  <c r="L29" i="6"/>
  <c r="M29" i="6"/>
  <c r="N29" i="6"/>
  <c r="O29" i="6"/>
  <c r="P29" i="6"/>
  <c r="J30" i="6"/>
  <c r="M30" i="6"/>
  <c r="N30" i="6"/>
  <c r="O30" i="6"/>
  <c r="P30" i="6"/>
  <c r="J31" i="6"/>
  <c r="L31" i="6"/>
  <c r="M31" i="6"/>
  <c r="N31" i="6"/>
  <c r="O31" i="6"/>
  <c r="P31" i="6"/>
  <c r="J32" i="6"/>
  <c r="L32" i="6"/>
  <c r="M32" i="6"/>
  <c r="N32" i="6"/>
  <c r="O32" i="6"/>
  <c r="P32" i="6"/>
  <c r="J33" i="6"/>
  <c r="K33" i="6"/>
  <c r="L33" i="6"/>
  <c r="M33" i="6"/>
  <c r="N33" i="6"/>
  <c r="O33" i="6"/>
  <c r="P33" i="6"/>
  <c r="I28" i="6"/>
  <c r="I29" i="6"/>
  <c r="I30" i="6"/>
  <c r="I31" i="6"/>
  <c r="I32" i="6"/>
  <c r="I33" i="6"/>
  <c r="I27" i="6"/>
  <c r="P61" i="6"/>
  <c r="O61" i="6"/>
  <c r="N61" i="6"/>
  <c r="M61" i="6"/>
  <c r="L61" i="6"/>
  <c r="K61" i="6"/>
  <c r="J61" i="6"/>
  <c r="I61" i="6"/>
  <c r="P52" i="6"/>
  <c r="O52" i="6"/>
  <c r="N52" i="6"/>
  <c r="M52" i="6"/>
  <c r="L52" i="6"/>
  <c r="K52" i="6"/>
  <c r="J52" i="6"/>
  <c r="I52" i="6"/>
  <c r="P43" i="6"/>
  <c r="O43" i="6"/>
  <c r="N43" i="6"/>
  <c r="M43" i="6"/>
  <c r="L43" i="6"/>
  <c r="K43" i="6"/>
  <c r="J43" i="6"/>
  <c r="I43" i="6"/>
  <c r="I34" i="6"/>
  <c r="J34" i="6"/>
  <c r="K34" i="6"/>
  <c r="L34" i="6"/>
  <c r="M34" i="6"/>
  <c r="N34" i="6"/>
  <c r="O34" i="6"/>
  <c r="P34" i="6"/>
  <c r="O25" i="6" l="1"/>
  <c r="K21" i="7"/>
  <c r="O23" i="6"/>
  <c r="L20" i="5"/>
  <c r="K21" i="6"/>
  <c r="G19" i="7"/>
  <c r="L23" i="7"/>
  <c r="K23" i="7"/>
  <c r="P25" i="6"/>
  <c r="I23" i="7"/>
  <c r="J23" i="7"/>
  <c r="G23" i="7"/>
  <c r="F23" i="7"/>
  <c r="K25" i="6"/>
  <c r="L25" i="6"/>
  <c r="N25" i="6"/>
  <c r="M25" i="6"/>
  <c r="J25" i="6"/>
  <c r="H23" i="7"/>
  <c r="E23" i="7"/>
  <c r="I25" i="6"/>
  <c r="F13" i="4"/>
  <c r="G37" i="4" l="1"/>
  <c r="P23" i="6"/>
  <c r="L21" i="7"/>
  <c r="G32" i="4"/>
  <c r="G27" i="4"/>
  <c r="G12" i="4"/>
  <c r="G11" i="2"/>
  <c r="C11" i="3" s="1"/>
  <c r="G11" i="4" l="1"/>
  <c r="D11" i="3" s="1"/>
  <c r="D12" i="3" s="1"/>
  <c r="C12" i="3"/>
  <c r="B10" i="4"/>
  <c r="C10" i="4" s="1"/>
  <c r="D10" i="4" s="1"/>
  <c r="E10" i="4" s="1"/>
  <c r="F10" i="4" s="1"/>
  <c r="G10" i="4" s="1"/>
  <c r="H10" i="4" s="1"/>
  <c r="B12" i="3" l="1"/>
  <c r="B10" i="3"/>
  <c r="C10" i="3" s="1"/>
  <c r="D10" i="3" s="1"/>
  <c r="E10" i="3" s="1"/>
  <c r="B10" i="2"/>
  <c r="C10" i="2" s="1"/>
  <c r="D10" i="2" s="1"/>
  <c r="E10" i="2" s="1"/>
  <c r="F10" i="2" s="1"/>
  <c r="G10" i="2" s="1"/>
  <c r="E11" i="3" l="1"/>
  <c r="E12" i="3" s="1"/>
</calcChain>
</file>

<file path=xl/sharedStrings.xml><?xml version="1.0" encoding="utf-8"?>
<sst xmlns="http://schemas.openxmlformats.org/spreadsheetml/2006/main" count="752" uniqueCount="288">
  <si>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</si>
  <si>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</si>
  <si>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</si>
  <si>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color theme="1"/>
        <rFont val="Times New Roman"/>
        <family val="1"/>
        <charset val="204"/>
      </rPr>
      <t>(гр. 2+ гр.3) / гр. 4</t>
    </r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</si>
  <si>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</si>
  <si>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</si>
  <si>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</si>
  <si>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ВСЕГО по Программе</t>
  </si>
  <si>
    <t>Подпрограмма 1</t>
  </si>
  <si>
    <t>5= (2+3)/4</t>
  </si>
  <si>
    <t>Ед. изм.</t>
  </si>
  <si>
    <t>план</t>
  </si>
  <si>
    <t>факт</t>
  </si>
  <si>
    <t>Х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</si>
  <si>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</si>
  <si>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</si>
  <si>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</si>
  <si>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</si>
  <si>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</si>
  <si>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Оценка критерия</t>
  </si>
  <si>
    <t>Эффективность</t>
  </si>
  <si>
    <t>Оценка эффективности реализации Программы по критериям 
"Степень достижения целевых показателей Программы"</t>
  </si>
  <si>
    <t xml:space="preserve">Значение целевого показателя </t>
  </si>
  <si>
    <r>
      <t xml:space="preserve">Желаемая тенденция развития показателя 
</t>
    </r>
    <r>
      <rPr>
        <i/>
        <sz val="11"/>
        <color theme="1"/>
        <rFont val="Times New Roman"/>
        <family val="1"/>
        <charset val="204"/>
      </rPr>
      <t>(нет или увеличение / снижение)</t>
    </r>
  </si>
  <si>
    <t>Исполнение целевого показателя</t>
  </si>
  <si>
    <t>Значение показателя результативности</t>
  </si>
  <si>
    <t>Исполнение показателя результативности</t>
  </si>
  <si>
    <t>Всего по подпрограмме 1</t>
  </si>
  <si>
    <t>Объем бюджетных ассигнований, фактически направленных на реализацию подпрограмм (отдельных мероприятий) Программы</t>
  </si>
  <si>
    <t>Степень достижения целевых показателей Программы</t>
  </si>
  <si>
    <t xml:space="preserve">Степень достижения целевых показателей Программы 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</si>
  <si>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</si>
  <si>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Приложение №1
к Порядку оценки эффективности реализации муниципальных программ</t>
  </si>
  <si>
    <t>Наименование Программы / 
подпрограммы / 
целевого показателя</t>
  </si>
  <si>
    <t>Приложение №2
к Порядку оценки эффективности реализации муниципальных программ</t>
  </si>
  <si>
    <t>Приложение №3
к Порядку оценки эффективности реализации муниципальных программ</t>
  </si>
  <si>
    <t>Приложение №4
к Порядку оценки эффективности реализации муниципальных программ</t>
  </si>
  <si>
    <t>Степень достижения показателей результативности подпрограмм и (или) отдельных мероприятий Программы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</si>
  <si>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</si>
  <si>
    <t>(ФИО)</t>
  </si>
  <si>
    <t>(подпись)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</si>
  <si>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</si>
  <si>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значение на конец года</t>
  </si>
  <si>
    <t>январь - июнь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</si>
  <si>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</si>
  <si>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Плановый период</t>
  </si>
  <si>
    <t>Весовой критерий</t>
  </si>
  <si>
    <t>Ед. измерения</t>
  </si>
  <si>
    <t>Цель, целевые показатели, задачи, показатели результативности</t>
  </si>
  <si>
    <t>№ п/п</t>
  </si>
  <si>
    <t xml:space="preserve"> и показателях результативности подпрограмм и отдельных мероприятий програмы</t>
  </si>
  <si>
    <t>(наименование программы)</t>
  </si>
  <si>
    <t>о целевых показателях муниципальной программы Туруханского района</t>
  </si>
  <si>
    <t>ИНФОРМАЦИЯ</t>
  </si>
  <si>
    <t>их формирования и реализации</t>
  </si>
  <si>
    <t>программ Туруханского района,</t>
  </si>
  <si>
    <t>о разработке муниципальных</t>
  </si>
  <si>
    <t>к Порядку принятия решений</t>
  </si>
  <si>
    <t>Приложение № 9</t>
  </si>
  <si>
    <t>в том числе по ГРБС:</t>
  </si>
  <si>
    <t>всего расходные обязательства</t>
  </si>
  <si>
    <t>Муниципальная программа Туруханского района</t>
  </si>
  <si>
    <t>ВР</t>
  </si>
  <si>
    <t>ЦСР</t>
  </si>
  <si>
    <t>РзПр</t>
  </si>
  <si>
    <t>ГРБС</t>
  </si>
  <si>
    <t>плановый период</t>
  </si>
  <si>
    <t>Примечание</t>
  </si>
  <si>
    <t>Расходы по годам</t>
  </si>
  <si>
    <t>Код бюджетной классификации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</si>
  <si>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</si>
  <si>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</si>
  <si>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</si>
  <si>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</si>
  <si>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</si>
  <si>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</si>
  <si>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>Приложение № 10</t>
  </si>
  <si>
    <t>внебюджетные источники</t>
  </si>
  <si>
    <t>районный бюджет</t>
  </si>
  <si>
    <t>в том числе:</t>
  </si>
  <si>
    <t>всего</t>
  </si>
  <si>
    <t>Источники финансирования</t>
  </si>
  <si>
    <t>Статус</t>
  </si>
  <si>
    <t>с указанием плановых и фактических значений</t>
  </si>
  <si>
    <t>об использовании бюджетных ассигнований районного бюджета и иных средств на реализацию</t>
  </si>
  <si>
    <t>Приложение № 11</t>
  </si>
  <si>
    <t>Финансовое управление Администрации Туруханского района</t>
  </si>
  <si>
    <t>Администрация Туруханского района</t>
  </si>
  <si>
    <t>Территориальное управление администрации Туруханского района</t>
  </si>
  <si>
    <t>Управление образования администрации Туруханского района</t>
  </si>
  <si>
    <t>Управление культуры и молодёжной политики администрации Туруханского района</t>
  </si>
  <si>
    <t>Управление социальной защиты населения администрации Туруханского района</t>
  </si>
  <si>
    <t>Управление  жилищно-коммунального хозяйства и строительства</t>
  </si>
  <si>
    <t>240</t>
  </si>
  <si>
    <t>241</t>
  </si>
  <si>
    <t>242</t>
  </si>
  <si>
    <t>243</t>
  </si>
  <si>
    <t>244</t>
  </si>
  <si>
    <t>246</t>
  </si>
  <si>
    <t>247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</si>
  <si>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</si>
  <si>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</si>
  <si>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</si>
  <si>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</si>
  <si>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 xml:space="preserve"> "Развитие образования Туруханского района"</t>
  </si>
  <si>
    <t>"Развитие дошкольного, общего и дополнительного образования детей"</t>
  </si>
  <si>
    <t>"Господдержка детей сирот, расширение практики применения семейных форм воспитания"</t>
  </si>
  <si>
    <t>"Обеспечение реализации муниципальной программы "Развитие системы образования Туруханского района"</t>
  </si>
  <si>
    <t>Подпрограмма 3</t>
  </si>
  <si>
    <t>1.1.1.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</si>
  <si>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</si>
  <si>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0110075880</t>
  </si>
  <si>
    <t>0701</t>
  </si>
  <si>
    <t>111</t>
  </si>
  <si>
    <t>119</t>
  </si>
  <si>
    <t>112</t>
  </si>
  <si>
    <t>0110074080</t>
  </si>
  <si>
    <t>1.1.2.</t>
  </si>
  <si>
    <t>Обеспечение деятельности (оказание услуг) подведомственных учреждений</t>
  </si>
  <si>
    <t>0110080610</t>
  </si>
  <si>
    <t>852</t>
  </si>
  <si>
    <t>853</t>
  </si>
  <si>
    <t>0110083170</t>
  </si>
  <si>
    <t>0110080650</t>
  </si>
  <si>
    <t>0110083180</t>
  </si>
  <si>
    <t>0110077450</t>
  </si>
  <si>
    <t>01100S7450</t>
  </si>
  <si>
    <t>1.1.3.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</si>
  <si>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</si>
  <si>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0110075560</t>
  </si>
  <si>
    <t>1004</t>
  </si>
  <si>
    <t>321</t>
  </si>
  <si>
    <t>1.1.4.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</si>
  <si>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</si>
  <si>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>1.1.5.</t>
  </si>
  <si>
    <t>Выплаты воспитателям в краевых государственных и муниципальных учреждениях, реализующих программу дошкольного образования детей за счет средств местного бюджета</t>
  </si>
  <si>
    <t>1.1.6.</t>
  </si>
  <si>
    <t>Выплаты воспитателям в краевых государственных и муниципальных учреждениях, реализующих программу дошкольного образования детей за счет средств краевого бюджета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</si>
  <si>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</si>
  <si>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</si>
  <si>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0110075640</t>
  </si>
  <si>
    <t>0702</t>
  </si>
  <si>
    <t>0110074090</t>
  </si>
  <si>
    <t>1.2.2.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</si>
  <si>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</si>
  <si>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</si>
  <si>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340</t>
  </si>
  <si>
    <t>1.2.3.</t>
  </si>
  <si>
    <t>Капитальный ремонт учреждений образования</t>
  </si>
  <si>
    <t>1.2.4.</t>
  </si>
  <si>
    <t>1.2.5.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</si>
  <si>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</si>
  <si>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1.2.6.</t>
  </si>
  <si>
    <t>1.2.8.</t>
  </si>
  <si>
    <t xml:space="preserve">Расходы на устранение предписаний надзорных органов за счет средств краевого бюджета </t>
  </si>
  <si>
    <t xml:space="preserve">Расходы на устранение предписаний надзорных органов за счет средств районного бюджета </t>
  </si>
  <si>
    <t>Обеспечение деятельности (оказание услуг) подведомственных учреждений дополнительного образования детей</t>
  </si>
  <si>
    <t>4.1.</t>
  </si>
  <si>
    <t>Организация разноуровневой работы с одаренными детьми</t>
  </si>
  <si>
    <t>5.1.</t>
  </si>
  <si>
    <t>Организация летнего отдыха и занятости детей Туруханского района в загородных лагерях и лагерях с дневным пребыванием</t>
  </si>
  <si>
    <t>0110081990</t>
  </si>
  <si>
    <t>0707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</si>
  <si>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</si>
  <si>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</si>
  <si>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>5.3.</t>
  </si>
  <si>
    <t xml:space="preserve">Оплата стоимости набора продуктов питания или готовых блюд и их транспортировки в лагерях с дневным пребыванием детей </t>
  </si>
  <si>
    <t>0110073970</t>
  </si>
  <si>
    <t>5.4.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</si>
  <si>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</si>
  <si>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5.5.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</si>
  <si>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</si>
  <si>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5.6.</t>
  </si>
  <si>
    <t>5.7</t>
  </si>
  <si>
    <t>Организация отдыха подростков и молодежи в профильных палаточных лагерях</t>
  </si>
  <si>
    <t>5.8</t>
  </si>
  <si>
    <t>Организация временной занятости несовершеннолетних граждан от 14 до 18 лет в летний период</t>
  </si>
  <si>
    <t>5.9.</t>
  </si>
  <si>
    <t>5.10.</t>
  </si>
  <si>
    <t>Организация отдыха и оздоровления одаренных детей</t>
  </si>
  <si>
    <t>1.1.</t>
  </si>
  <si>
    <t>Обеспечение защиты прав и интересов несовершеннолетних</t>
  </si>
  <si>
    <t>1.2.</t>
  </si>
  <si>
    <t>Профилактика безнадзорности правонарушений</t>
  </si>
  <si>
    <t>2.2.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</si>
  <si>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</si>
  <si>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</si>
  <si>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</si>
  <si>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</si>
  <si>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</si>
  <si>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 xml:space="preserve">Руководство и управление в сфере установленных функций </t>
  </si>
  <si>
    <t xml:space="preserve">Обеспечение деятельности (оказание услуг) подведомственных учреждений </t>
  </si>
  <si>
    <t>5.2.1.</t>
  </si>
  <si>
    <t>Проведение комплексных инспекционных проверок образовательных учреждений</t>
  </si>
  <si>
    <t>Отдельные мероприятия программы</t>
  </si>
  <si>
    <t>* К бюджетным ассигнованиям, неисполненным по объективным причинам, относятся:
1. экономия бюджетных ассигнований в результате проведения конкурентных способов определения поставщиков (подрядчиков, исполнителей) при осуществлении закупки товаров, выполнен</t>
  </si>
  <si>
    <t>Руководитель управления</t>
  </si>
  <si>
    <t>О.С. Ленивцева</t>
  </si>
  <si>
    <t>Исполнитель:       
Ленивцева Ольга Сергеевна, 8(39190)45280</t>
  </si>
  <si>
    <t>Подпрограмма 1 «Развитие дошкольного, общего и дополнительного образования детей»</t>
  </si>
  <si>
    <t>831</t>
  </si>
  <si>
    <t>Текущий ремонт учреждений образования</t>
  </si>
  <si>
    <t>1.2.7</t>
  </si>
  <si>
    <t>1.3.1.</t>
  </si>
  <si>
    <t>0703</t>
  </si>
  <si>
    <t>1.3.2.</t>
  </si>
  <si>
    <t>Установка ограждения в ЦДТ г.Игарки</t>
  </si>
  <si>
    <t>01100S3971</t>
  </si>
  <si>
    <t>01100S3972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</si>
  <si>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</si>
  <si>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1.1.1</t>
  </si>
  <si>
    <t>1.1.2</t>
  </si>
  <si>
    <t>Подпрограмма 2«Господдержка детей сирот, расширение практики применения семейных форм воспитания»</t>
  </si>
  <si>
    <t>Подпрограмма 3 «Обеспечение реализации муниципальной программы и прочие мероприятия»</t>
  </si>
  <si>
    <t>%</t>
  </si>
  <si>
    <t>нет или увеличение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</si>
  <si>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</t>
  </si>
  <si>
    <t>Всего по подпрограмме 2</t>
  </si>
  <si>
    <t>Всего по подпрограмме 3</t>
  </si>
  <si>
    <t>Всего поотдельным мероприятиям 1</t>
  </si>
  <si>
    <t>Задача 1 Обеспечить доступность дошкольного образования, соответствующего единому стандарту качества дошкольного образования</t>
  </si>
  <si>
    <t xml:space="preserve">Подпрограмма 1 «Развитие дошкольного, общего и дополнительного образования детей» 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</si>
  <si>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</si>
  <si>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Удельный вес воспитанников дошкольных образовательных организаций, расположенных на территории Туруханского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Туруханского района</t>
  </si>
  <si>
    <t>2.1.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</si>
  <si>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</si>
  <si>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</si>
  <si>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2.3.</t>
  </si>
  <si>
    <t>Доля общеобразовательных учреждений (с числом обучающихся более 50), в которых действуют управляющие советы</t>
  </si>
  <si>
    <t>2.4.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</si>
  <si>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</si>
  <si>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2.5.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</si>
  <si>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</si>
  <si>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2.6.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</si>
  <si>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</si>
  <si>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2.7.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</si>
  <si>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</si>
  <si>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2.8.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</si>
  <si>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</si>
  <si>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3.1.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</si>
  <si>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</si>
  <si>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</si>
  <si>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</si>
  <si>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</si>
  <si>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</si>
  <si>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</si>
  <si>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>чел.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</si>
  <si>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</si>
  <si>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</si>
  <si>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 «Обеспечение реализации муниципальной программы и прочие мероприятия в области образования»</t>
  </si>
  <si>
    <t>3.2.</t>
  </si>
  <si>
    <t xml:space="preserve">Соблюдение сроков предоставления годовой бюджетной отчетности </t>
  </si>
  <si>
    <t>3.3.</t>
  </si>
  <si>
    <t xml:space="preserve">Своевременность представления уточненного фрагмента реестра расходных обязательств Главного распорядителя
</t>
  </si>
  <si>
    <t>3.4.</t>
  </si>
  <si>
    <t>Исполнение годового бюджета</t>
  </si>
  <si>
    <t>Цель 3.: Повышение эффективности управления отраслью</t>
  </si>
  <si>
    <t>Цель 2.:  Государственная поддержка детей-сирот, детей, оставшихся без попечения родителей</t>
  </si>
  <si>
    <t>Цель 1.: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</si>
  <si>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</si>
  <si>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</si>
  <si>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</si>
  <si>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</si>
  <si>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>Задача 2.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</si>
  <si>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Задача 3. Формирование кадрового ресурса отрасли, обеспечивающего необходимое качество образования детей и молодежи, соответствующее потребностям граждан.</t>
  </si>
  <si>
    <t>Задача 4. Приведение состояния образовательных учреждений в соответствии с современными требованиями.</t>
  </si>
  <si>
    <t>Капитальный ремонт здания дошкольного образовательного учреждения</t>
  </si>
  <si>
    <t>ед.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</si>
  <si>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</si>
  <si>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</si>
  <si>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>Отдельное мероприятие - капитальные ремонты учреждений образования Туруханского района</t>
  </si>
  <si>
    <t>Отдельное мероприятие</t>
  </si>
  <si>
    <t>Капитальные ремонты учреждений образования Туруханского района</t>
  </si>
  <si>
    <t>Приложение № 1</t>
  </si>
  <si>
    <t>Приложение №2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</si>
  <si>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</si>
  <si>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</si>
  <si>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</si>
  <si>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</si>
  <si>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</si>
  <si>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Уменьшение связано с достижением детей, оставшихся без попечения родителей, совершенолетия</t>
  </si>
  <si>
    <t>Отсутствие средств на строительство спортивных залов для ОУ</t>
  </si>
  <si>
    <t>Увеличение количества отказов от предоставленных мест в ДОУ</t>
  </si>
  <si>
    <t>Увеличение количества детей, находящихся на гос.обеспечении</t>
  </si>
  <si>
    <t>снижение</t>
  </si>
  <si>
    <r>
      <t xml:space="preserve">Желаемая тенденция развития показателя 
</t>
    </r>
    <r>
      <rPr>
        <i/>
        <sz val="11"/>
        <rFont val="Times New Roman"/>
        <family val="1"/>
        <charset val="204"/>
      </rPr>
      <t>(нет или увеличение / снижение)</t>
    </r>
  </si>
  <si>
    <r>
      <t xml:space="preserve">муниципальной программы Туруханского района </t>
    </r>
    <r>
      <rPr>
        <b/>
        <u/>
        <sz val="14"/>
        <rFont val="Times New Roman"/>
        <family val="2"/>
        <charset val="204"/>
      </rPr>
      <t>"Развитие образования Туруханского района"</t>
    </r>
  </si>
  <si>
    <r>
      <t xml:space="preserve"> муниципальной программы Туруханского района  </t>
    </r>
    <r>
      <rPr>
        <b/>
        <u/>
        <sz val="14"/>
        <rFont val="Times New Roman"/>
        <family val="2"/>
        <charset val="204"/>
      </rPr>
      <t>"Развитие образования Туруханского района"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</si>
</sst>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_-* #,##0.0_р_._-;\-* #,##0.0_р_._-;_-* &quot;-&quot;??_р_._-;_-@_-"/>
    <numFmt numFmtId="166" formatCode="_-* #,##0.000_р_._-;\-* #,##0.000_р_._-;_-* &quot;-&quot;??_р_._-;_-@_-"/>
    <numFmt numFmtId="167" formatCode="#,##0_ ;\-#,##0\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0"/>
      <name val="Arial Cyr"/>
      <charset val="204"/>
    </font>
    <font>
      <b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4"/>
      <name val="Times New Roman"/>
      <family val="2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2"/>
      <charset val="204"/>
    </font>
    <font>
      <sz val="9"/>
      <name val="Times New Roman"/>
      <family val="2"/>
      <charset val="204"/>
    </font>
    <font>
      <sz val="11"/>
      <name val="Times New Roman"/>
      <family val="2"/>
      <charset val="204"/>
    </font>
    <font>
      <b/>
      <u/>
      <sz val="14"/>
      <name val="Times New Roman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6" fillId="0" borderId="0"/>
    <xf numFmtId="0" fontId="18" fillId="0" borderId="0"/>
    <xf numFmtId="43" fontId="18" fillId="0" borderId="0" applyFont="0" applyFill="0" applyBorder="0" applyAlignment="0" applyProtection="0"/>
  </cellStyleXfs>
  <cellXfs count="22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vertical="center" wrapText="1"/>
    </xf>
    <xf numFmtId="43" fontId="13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2" fillId="2" borderId="1" xfId="2" applyNumberFormat="1" applyFont="1" applyFill="1" applyBorder="1" applyAlignment="1">
      <alignment horizontal="center" vertical="center" wrapText="1"/>
    </xf>
    <xf numFmtId="0" fontId="13" fillId="0" borderId="0" xfId="4" applyFont="1"/>
    <xf numFmtId="0" fontId="15" fillId="0" borderId="0" xfId="4" applyFont="1" applyAlignment="1">
      <alignment horizontal="justify" vertical="center"/>
    </xf>
    <xf numFmtId="0" fontId="15" fillId="0" borderId="0" xfId="4" applyFont="1" applyAlignment="1">
      <alignment horizontal="right" wrapText="1"/>
    </xf>
    <xf numFmtId="0" fontId="13" fillId="0" borderId="1" xfId="4" applyFont="1" applyBorder="1" applyAlignment="1">
      <alignment vertical="center" wrapText="1"/>
    </xf>
    <xf numFmtId="0" fontId="15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 indent="40"/>
    </xf>
    <xf numFmtId="0" fontId="15" fillId="0" borderId="0" xfId="4" applyFont="1" applyAlignment="1">
      <alignment horizontal="left" vertical="center" indent="2"/>
    </xf>
    <xf numFmtId="0" fontId="13" fillId="0" borderId="1" xfId="4" applyFont="1" applyBorder="1" applyAlignment="1">
      <alignment wrapText="1"/>
    </xf>
    <xf numFmtId="0" fontId="13" fillId="0" borderId="1" xfId="5" applyFont="1" applyBorder="1" applyAlignment="1">
      <alignment vertical="center" wrapText="1"/>
    </xf>
    <xf numFmtId="0" fontId="13" fillId="4" borderId="1" xfId="4" applyFont="1" applyFill="1" applyBorder="1" applyAlignment="1">
      <alignment vertical="center" wrapText="1"/>
    </xf>
    <xf numFmtId="0" fontId="13" fillId="0" borderId="0" xfId="4" applyFont="1" applyBorder="1" applyAlignment="1">
      <alignment vertical="center" wrapText="1"/>
    </xf>
    <xf numFmtId="166" fontId="13" fillId="0" borderId="1" xfId="1" applyNumberFormat="1" applyFont="1" applyBorder="1" applyAlignment="1">
      <alignment vertical="center" wrapText="1"/>
    </xf>
    <xf numFmtId="166" fontId="13" fillId="4" borderId="1" xfId="1" applyNumberFormat="1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43" fontId="13" fillId="0" borderId="0" xfId="7" applyFont="1" applyAlignment="1">
      <alignment vertical="center" wrapText="1"/>
    </xf>
    <xf numFmtId="0" fontId="13" fillId="0" borderId="1" xfId="6" applyFont="1" applyBorder="1" applyAlignment="1">
      <alignment horizontal="center" vertical="center" wrapText="1"/>
    </xf>
    <xf numFmtId="0" fontId="20" fillId="0" borderId="1" xfId="6" applyFont="1" applyBorder="1" applyAlignment="1">
      <alignment vertical="center" wrapText="1"/>
    </xf>
    <xf numFmtId="0" fontId="20" fillId="0" borderId="1" xfId="6" applyFont="1" applyBorder="1" applyAlignment="1">
      <alignment horizontal="center" vertical="center" wrapText="1"/>
    </xf>
    <xf numFmtId="43" fontId="21" fillId="0" borderId="0" xfId="7" applyFont="1" applyAlignment="1">
      <alignment vertical="center" wrapText="1"/>
    </xf>
    <xf numFmtId="0" fontId="21" fillId="0" borderId="0" xfId="6" applyFont="1" applyAlignment="1">
      <alignment vertical="center" wrapText="1"/>
    </xf>
    <xf numFmtId="0" fontId="13" fillId="6" borderId="1" xfId="6" applyFont="1" applyFill="1" applyBorder="1" applyAlignment="1">
      <alignment vertical="center" wrapText="1"/>
    </xf>
    <xf numFmtId="43" fontId="13" fillId="6" borderId="1" xfId="7" applyNumberFormat="1" applyFont="1" applyFill="1" applyBorder="1" applyAlignment="1">
      <alignment vertical="center" wrapText="1"/>
    </xf>
    <xf numFmtId="43" fontId="13" fillId="6" borderId="1" xfId="7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/>
    </xf>
    <xf numFmtId="43" fontId="13" fillId="0" borderId="1" xfId="7" applyFont="1" applyBorder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49" fontId="22" fillId="0" borderId="1" xfId="8" applyNumberFormat="1" applyFont="1" applyBorder="1" applyAlignment="1">
      <alignment horizontal="left" vertical="center" wrapText="1"/>
    </xf>
    <xf numFmtId="43" fontId="7" fillId="0" borderId="1" xfId="7" applyFont="1" applyBorder="1" applyAlignment="1">
      <alignment horizontal="left" vertical="center" wrapText="1"/>
    </xf>
    <xf numFmtId="43" fontId="13" fillId="0" borderId="0" xfId="7" applyFont="1" applyAlignment="1">
      <alignment horizontal="left" vertical="center" wrapText="1"/>
    </xf>
    <xf numFmtId="166" fontId="13" fillId="0" borderId="1" xfId="7" applyNumberFormat="1" applyFont="1" applyBorder="1" applyAlignment="1">
      <alignment horizontal="left" vertical="center" wrapText="1"/>
    </xf>
    <xf numFmtId="49" fontId="20" fillId="0" borderId="1" xfId="8" applyNumberFormat="1" applyFont="1" applyBorder="1" applyAlignment="1">
      <alignment horizontal="left" vertical="center" wrapText="1"/>
    </xf>
    <xf numFmtId="49" fontId="13" fillId="0" borderId="1" xfId="6" applyNumberFormat="1" applyFont="1" applyBorder="1" applyAlignment="1">
      <alignment horizontal="left" vertical="center" wrapText="1"/>
    </xf>
    <xf numFmtId="43" fontId="13" fillId="0" borderId="1" xfId="7" applyFont="1" applyBorder="1" applyAlignment="1">
      <alignment vertical="center" wrapText="1"/>
    </xf>
    <xf numFmtId="43" fontId="7" fillId="0" borderId="1" xfId="7" applyFont="1" applyFill="1" applyBorder="1" applyAlignment="1">
      <alignment vertical="center" wrapText="1"/>
    </xf>
    <xf numFmtId="43" fontId="7" fillId="0" borderId="1" xfId="7" applyFont="1" applyBorder="1" applyAlignment="1">
      <alignment vertical="center" wrapText="1"/>
    </xf>
    <xf numFmtId="0" fontId="20" fillId="0" borderId="1" xfId="8" applyNumberFormat="1" applyFont="1" applyBorder="1" applyAlignment="1">
      <alignment horizontal="left" vertical="center" wrapText="1"/>
    </xf>
    <xf numFmtId="43" fontId="13" fillId="0" borderId="1" xfId="7" applyFont="1" applyFill="1" applyBorder="1" applyAlignment="1">
      <alignment vertical="center" wrapText="1"/>
    </xf>
    <xf numFmtId="49" fontId="13" fillId="0" borderId="1" xfId="8" applyNumberFormat="1" applyFont="1" applyFill="1" applyBorder="1" applyAlignment="1">
      <alignment horizontal="left" vertical="center"/>
    </xf>
    <xf numFmtId="0" fontId="13" fillId="0" borderId="1" xfId="6" applyFont="1" applyBorder="1" applyAlignment="1">
      <alignment vertical="center" wrapText="1"/>
    </xf>
    <xf numFmtId="49" fontId="13" fillId="0" borderId="1" xfId="8" applyNumberFormat="1" applyFont="1" applyFill="1" applyBorder="1" applyAlignment="1">
      <alignment vertical="center"/>
    </xf>
    <xf numFmtId="0" fontId="13" fillId="7" borderId="1" xfId="6" applyFont="1" applyFill="1" applyBorder="1" applyAlignment="1">
      <alignment vertical="center" wrapText="1"/>
    </xf>
    <xf numFmtId="43" fontId="13" fillId="8" borderId="1" xfId="7" applyFont="1" applyFill="1" applyBorder="1" applyAlignment="1">
      <alignment vertical="center" wrapText="1"/>
    </xf>
    <xf numFmtId="0" fontId="13" fillId="8" borderId="1" xfId="6" applyFont="1" applyFill="1" applyBorder="1" applyAlignment="1">
      <alignment vertical="center" wrapText="1"/>
    </xf>
    <xf numFmtId="0" fontId="7" fillId="0" borderId="0" xfId="8" applyFont="1" applyAlignment="1">
      <alignment horizontal="left" wrapText="1"/>
    </xf>
    <xf numFmtId="0" fontId="24" fillId="0" borderId="0" xfId="9" applyFont="1"/>
    <xf numFmtId="0" fontId="23" fillId="0" borderId="0" xfId="8" applyFont="1" applyAlignment="1">
      <alignment horizontal="left" wrapText="1"/>
    </xf>
    <xf numFmtId="49" fontId="13" fillId="0" borderId="0" xfId="9" applyNumberFormat="1" applyFont="1" applyAlignment="1">
      <alignment horizontal="left" vertical="center" wrapText="1"/>
    </xf>
    <xf numFmtId="49" fontId="13" fillId="0" borderId="0" xfId="9" applyNumberFormat="1" applyFont="1" applyAlignment="1">
      <alignment horizontal="center" vertical="center" wrapText="1"/>
    </xf>
    <xf numFmtId="49" fontId="25" fillId="0" borderId="0" xfId="9" applyNumberFormat="1" applyFont="1" applyAlignment="1">
      <alignment horizontal="center" vertical="center" wrapText="1"/>
    </xf>
    <xf numFmtId="49" fontId="13" fillId="0" borderId="1" xfId="6" applyNumberFormat="1" applyFont="1" applyBorder="1" applyAlignment="1">
      <alignment vertical="center" wrapText="1"/>
    </xf>
    <xf numFmtId="2" fontId="3" fillId="3" borderId="1" xfId="1" applyNumberFormat="1" applyFont="1" applyFill="1" applyBorder="1" applyAlignment="1">
      <alignment vertical="center" wrapText="1"/>
    </xf>
    <xf numFmtId="167" fontId="27" fillId="0" borderId="1" xfId="12" applyNumberFormat="1" applyFont="1" applyBorder="1" applyAlignment="1">
      <alignment horizontal="center" vertical="center" wrapText="1"/>
    </xf>
    <xf numFmtId="43" fontId="27" fillId="0" borderId="1" xfId="1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2" fontId="12" fillId="3" borderId="1" xfId="2" applyNumberFormat="1" applyFont="1" applyFill="1" applyBorder="1" applyAlignment="1">
      <alignment horizontal="right" vertical="center" wrapText="1"/>
    </xf>
    <xf numFmtId="0" fontId="13" fillId="0" borderId="0" xfId="4" applyFont="1" applyAlignment="1">
      <alignment vertical="center"/>
    </xf>
    <xf numFmtId="0" fontId="13" fillId="0" borderId="0" xfId="4" applyFont="1" applyFill="1"/>
    <xf numFmtId="0" fontId="15" fillId="0" borderId="0" xfId="4" applyFont="1" applyFill="1" applyAlignment="1">
      <alignment horizontal="right" vertical="center"/>
    </xf>
    <xf numFmtId="0" fontId="13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168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167" fontId="11" fillId="0" borderId="1" xfId="12" applyNumberFormat="1" applyFont="1" applyBorder="1" applyAlignment="1">
      <alignment horizontal="center" vertical="center" wrapText="1"/>
    </xf>
    <xf numFmtId="43" fontId="11" fillId="0" borderId="1" xfId="12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43" fontId="11" fillId="0" borderId="1" xfId="12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justify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justify" vertical="justify" wrapText="1"/>
    </xf>
    <xf numFmtId="0" fontId="34" fillId="0" borderId="1" xfId="0" applyFont="1" applyFill="1" applyBorder="1" applyAlignment="1">
      <alignment horizontal="justify" vertical="justify" wrapText="1"/>
    </xf>
    <xf numFmtId="1" fontId="34" fillId="0" borderId="1" xfId="0" applyNumberFormat="1" applyFont="1" applyBorder="1" applyAlignment="1">
      <alignment vertical="center" wrapText="1"/>
    </xf>
    <xf numFmtId="0" fontId="34" fillId="0" borderId="1" xfId="0" applyFont="1" applyBorder="1" applyAlignment="1">
      <alignment horizontal="justify" vertical="center" wrapText="1"/>
    </xf>
    <xf numFmtId="1" fontId="34" fillId="0" borderId="14" xfId="0" applyNumberFormat="1" applyFont="1" applyBorder="1" applyAlignment="1">
      <alignment wrapText="1"/>
    </xf>
    <xf numFmtId="1" fontId="34" fillId="0" borderId="15" xfId="0" applyNumberFormat="1" applyFont="1" applyBorder="1" applyAlignment="1">
      <alignment wrapText="1"/>
    </xf>
    <xf numFmtId="0" fontId="34" fillId="10" borderId="1" xfId="0" applyFont="1" applyFill="1" applyBorder="1" applyAlignment="1">
      <alignment horizontal="justify" vertical="justify" wrapText="1"/>
    </xf>
    <xf numFmtId="0" fontId="34" fillId="0" borderId="1" xfId="0" applyFont="1" applyBorder="1" applyAlignment="1">
      <alignment horizontal="center" wrapText="1"/>
    </xf>
    <xf numFmtId="0" fontId="34" fillId="9" borderId="1" xfId="11" applyFont="1" applyFill="1" applyBorder="1" applyAlignment="1">
      <alignment horizontal="justify" vertical="justify" wrapText="1"/>
    </xf>
    <xf numFmtId="0" fontId="34" fillId="9" borderId="1" xfId="0" applyFont="1" applyFill="1" applyBorder="1" applyAlignment="1">
      <alignment horizontal="justify" vertical="justify" wrapText="1"/>
    </xf>
    <xf numFmtId="0" fontId="34" fillId="0" borderId="15" xfId="0" applyFont="1" applyBorder="1" applyAlignment="1">
      <alignment wrapText="1"/>
    </xf>
    <xf numFmtId="0" fontId="34" fillId="9" borderId="1" xfId="0" applyFont="1" applyFill="1" applyBorder="1" applyAlignment="1">
      <alignment horizontal="justify" vertical="justify"/>
    </xf>
    <xf numFmtId="168" fontId="35" fillId="0" borderId="1" xfId="0" applyNumberFormat="1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2" fontId="35" fillId="9" borderId="1" xfId="0" applyNumberFormat="1" applyFont="1" applyFill="1" applyBorder="1" applyAlignment="1">
      <alignment horizontal="center" vertical="center" wrapText="1"/>
    </xf>
    <xf numFmtId="1" fontId="35" fillId="0" borderId="1" xfId="0" applyNumberFormat="1" applyFont="1" applyFill="1" applyBorder="1" applyAlignment="1">
      <alignment horizontal="center" vertical="center" wrapText="1"/>
    </xf>
    <xf numFmtId="168" fontId="35" fillId="9" borderId="1" xfId="0" applyNumberFormat="1" applyFont="1" applyFill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2" fontId="13" fillId="9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9" fillId="5" borderId="1" xfId="4" applyFont="1" applyFill="1" applyBorder="1" applyAlignment="1">
      <alignment vertical="center" wrapText="1"/>
    </xf>
    <xf numFmtId="166" fontId="19" fillId="5" borderId="1" xfId="1" applyNumberFormat="1" applyFont="1" applyFill="1" applyBorder="1" applyAlignment="1">
      <alignment vertical="center" wrapText="1"/>
    </xf>
    <xf numFmtId="0" fontId="19" fillId="4" borderId="1" xfId="4" applyFont="1" applyFill="1" applyBorder="1" applyAlignment="1">
      <alignment vertical="center" wrapText="1"/>
    </xf>
    <xf numFmtId="166" fontId="19" fillId="4" borderId="1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5" borderId="2" xfId="4" applyFont="1" applyFill="1" applyBorder="1" applyAlignment="1">
      <alignment horizontal="left" vertical="center" wrapText="1"/>
    </xf>
    <xf numFmtId="0" fontId="13" fillId="5" borderId="6" xfId="4" applyFont="1" applyFill="1" applyBorder="1" applyAlignment="1">
      <alignment horizontal="left" vertical="center" wrapText="1"/>
    </xf>
    <xf numFmtId="0" fontId="13" fillId="5" borderId="3" xfId="4" applyFont="1" applyFill="1" applyBorder="1" applyAlignment="1">
      <alignment horizontal="left" vertical="center" wrapText="1"/>
    </xf>
    <xf numFmtId="0" fontId="15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5" fillId="0" borderId="0" xfId="4" applyFont="1" applyAlignment="1">
      <alignment horizontal="left" wrapText="1"/>
    </xf>
    <xf numFmtId="0" fontId="15" fillId="0" borderId="0" xfId="4" applyFont="1" applyAlignment="1">
      <alignment horizontal="center"/>
    </xf>
    <xf numFmtId="0" fontId="33" fillId="0" borderId="0" xfId="4" applyFont="1" applyAlignment="1">
      <alignment horizontal="center" vertical="center"/>
    </xf>
    <xf numFmtId="0" fontId="13" fillId="4" borderId="2" xfId="4" applyFont="1" applyFill="1" applyBorder="1" applyAlignment="1">
      <alignment horizontal="left" vertical="center" wrapText="1"/>
    </xf>
    <xf numFmtId="0" fontId="13" fillId="4" borderId="6" xfId="4" applyFont="1" applyFill="1" applyBorder="1" applyAlignment="1">
      <alignment horizontal="left" vertical="center" wrapText="1"/>
    </xf>
    <xf numFmtId="0" fontId="13" fillId="4" borderId="3" xfId="4" applyFont="1" applyFill="1" applyBorder="1" applyAlignment="1">
      <alignment horizontal="left" vertical="center" wrapText="1"/>
    </xf>
    <xf numFmtId="0" fontId="19" fillId="0" borderId="1" xfId="4" applyFont="1" applyBorder="1" applyAlignment="1">
      <alignment vertical="center" wrapText="1"/>
    </xf>
    <xf numFmtId="0" fontId="19" fillId="0" borderId="1" xfId="4" applyFont="1" applyBorder="1" applyAlignment="1">
      <alignment horizontal="center" vertical="center" wrapText="1"/>
    </xf>
    <xf numFmtId="0" fontId="15" fillId="0" borderId="0" xfId="4" applyFont="1" applyFill="1" applyAlignment="1">
      <alignment horizontal="center" vertical="center"/>
    </xf>
    <xf numFmtId="0" fontId="19" fillId="0" borderId="1" xfId="4" applyFont="1" applyBorder="1" applyAlignment="1">
      <alignment horizontal="center" vertical="top" wrapText="1"/>
    </xf>
    <xf numFmtId="0" fontId="19" fillId="0" borderId="1" xfId="4" applyFont="1" applyBorder="1" applyAlignment="1">
      <alignment vertical="top" wrapText="1"/>
    </xf>
    <xf numFmtId="0" fontId="19" fillId="0" borderId="4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9" fillId="0" borderId="5" xfId="4" applyFont="1" applyBorder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0" fontId="23" fillId="0" borderId="0" xfId="8" applyFont="1" applyAlignment="1">
      <alignment horizontal="center" wrapText="1"/>
    </xf>
    <xf numFmtId="0" fontId="13" fillId="0" borderId="2" xfId="8" applyFont="1" applyFill="1" applyBorder="1" applyAlignment="1">
      <alignment horizontal="left" vertical="center" wrapText="1"/>
    </xf>
    <xf numFmtId="0" fontId="13" fillId="0" borderId="6" xfId="8" applyFont="1" applyFill="1" applyBorder="1" applyAlignment="1">
      <alignment horizontal="left" vertical="center" wrapText="1"/>
    </xf>
    <xf numFmtId="0" fontId="13" fillId="0" borderId="3" xfId="8" applyFont="1" applyFill="1" applyBorder="1" applyAlignment="1">
      <alignment horizontal="left" vertical="center" wrapText="1"/>
    </xf>
    <xf numFmtId="0" fontId="13" fillId="0" borderId="2" xfId="8" applyFont="1" applyBorder="1" applyAlignment="1">
      <alignment horizontal="left" vertical="center" wrapText="1"/>
    </xf>
    <xf numFmtId="0" fontId="13" fillId="0" borderId="6" xfId="8" applyFont="1" applyBorder="1" applyAlignment="1">
      <alignment horizontal="left" vertical="center" wrapText="1"/>
    </xf>
    <xf numFmtId="0" fontId="13" fillId="0" borderId="3" xfId="8" applyFont="1" applyBorder="1" applyAlignment="1">
      <alignment horizontal="left" vertical="center" wrapText="1"/>
    </xf>
    <xf numFmtId="49" fontId="23" fillId="0" borderId="0" xfId="8" applyNumberFormat="1" applyFont="1" applyAlignment="1">
      <alignment horizontal="left" wrapText="1"/>
    </xf>
    <xf numFmtId="0" fontId="13" fillId="7" borderId="1" xfId="8" applyFont="1" applyFill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13" fillId="6" borderId="2" xfId="2" applyFont="1" applyFill="1" applyBorder="1" applyAlignment="1">
      <alignment horizontal="left" vertical="center" wrapText="1"/>
    </xf>
    <xf numFmtId="0" fontId="13" fillId="6" borderId="6" xfId="2" applyFont="1" applyFill="1" applyBorder="1" applyAlignment="1">
      <alignment horizontal="left" vertical="center" wrapText="1"/>
    </xf>
    <xf numFmtId="0" fontId="13" fillId="6" borderId="3" xfId="2" applyFont="1" applyFill="1" applyBorder="1" applyAlignment="1">
      <alignment horizontal="left" vertical="center" wrapText="1"/>
    </xf>
    <xf numFmtId="0" fontId="13" fillId="0" borderId="2" xfId="6" applyFont="1" applyBorder="1" applyAlignment="1">
      <alignment horizontal="left" vertical="center" wrapText="1"/>
    </xf>
    <xf numFmtId="0" fontId="13" fillId="0" borderId="6" xfId="6" applyFont="1" applyBorder="1" applyAlignment="1">
      <alignment horizontal="left" vertical="center" wrapText="1"/>
    </xf>
    <xf numFmtId="0" fontId="13" fillId="0" borderId="3" xfId="6" applyFont="1" applyBorder="1" applyAlignment="1">
      <alignment horizontal="left" vertical="center" wrapText="1"/>
    </xf>
    <xf numFmtId="0" fontId="13" fillId="0" borderId="2" xfId="8" applyNumberFormat="1" applyFont="1" applyFill="1" applyBorder="1" applyAlignment="1">
      <alignment horizontal="left" vertical="center" wrapText="1"/>
    </xf>
    <xf numFmtId="0" fontId="13" fillId="0" borderId="6" xfId="8" applyNumberFormat="1" applyFont="1" applyFill="1" applyBorder="1" applyAlignment="1">
      <alignment horizontal="left" vertical="center" wrapText="1"/>
    </xf>
    <xf numFmtId="0" fontId="13" fillId="0" borderId="3" xfId="8" applyNumberFormat="1" applyFont="1" applyFill="1" applyBorder="1" applyAlignment="1">
      <alignment horizontal="left" vertical="center" wrapText="1"/>
    </xf>
    <xf numFmtId="0" fontId="13" fillId="0" borderId="2" xfId="8" applyNumberFormat="1" applyFont="1" applyBorder="1" applyAlignment="1">
      <alignment horizontal="left" vertical="center" wrapText="1"/>
    </xf>
    <xf numFmtId="0" fontId="13" fillId="0" borderId="6" xfId="8" applyNumberFormat="1" applyFont="1" applyBorder="1" applyAlignment="1">
      <alignment horizontal="left" vertical="center" wrapText="1"/>
    </xf>
    <xf numFmtId="0" fontId="13" fillId="0" borderId="3" xfId="8" applyNumberFormat="1" applyFont="1" applyBorder="1" applyAlignment="1">
      <alignment horizontal="left" vertical="center" wrapText="1"/>
    </xf>
    <xf numFmtId="0" fontId="19" fillId="0" borderId="0" xfId="6" applyFont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3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13" fillId="0" borderId="7" xfId="8" applyNumberFormat="1" applyFont="1" applyBorder="1" applyAlignment="1">
      <alignment horizontal="left" vertical="center" wrapText="1"/>
    </xf>
    <xf numFmtId="0" fontId="13" fillId="0" borderId="8" xfId="8" applyNumberFormat="1" applyFont="1" applyBorder="1" applyAlignment="1">
      <alignment horizontal="left" vertical="center" wrapText="1"/>
    </xf>
    <xf numFmtId="0" fontId="13" fillId="0" borderId="9" xfId="8" applyNumberFormat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0" borderId="0" xfId="6" applyFont="1" applyAlignment="1">
      <alignment horizontal="left" vertical="center" wrapText="1" indent="11"/>
    </xf>
    <xf numFmtId="0" fontId="8" fillId="0" borderId="0" xfId="0" applyFont="1" applyAlignment="1">
      <alignment horizontal="left" vertical="center" wrapText="1" indent="1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 indent="13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 indent="10"/>
    </xf>
    <xf numFmtId="0" fontId="8" fillId="0" borderId="0" xfId="0" applyFont="1" applyAlignment="1">
      <alignment horizontal="left" vertical="center" indent="10"/>
    </xf>
    <xf numFmtId="0" fontId="9" fillId="0" borderId="1" xfId="0" applyFont="1" applyBorder="1" applyAlignment="1">
      <alignment horizontal="center" vertical="center" wrapText="1"/>
    </xf>
  </cellXfs>
  <cellStyles count="13">
    <cellStyle name="Normal" xfId="10"/>
    <cellStyle name="Гиперссылка" xfId="5" builtinId="8"/>
    <cellStyle name="Обычный" xfId="0" builtinId="0"/>
    <cellStyle name="Обычный 2" xfId="4"/>
    <cellStyle name="Обычный 2 2" xfId="11"/>
    <cellStyle name="Обычный 3" xfId="2"/>
    <cellStyle name="Обычный 4" xfId="8"/>
    <cellStyle name="Обычный 4 2" xfId="9"/>
    <cellStyle name="Обычный_приложения к отчету" xfId="6"/>
    <cellStyle name="Финансовый" xfId="1" builtinId="3"/>
    <cellStyle name="Финансовый 2" xfId="3"/>
    <cellStyle name="Финансовый 3" xfId="12"/>
    <cellStyle name="Финансовый 4" xfId="7"/>
  </cellStyles>
  <dxfs count="5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Medium9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5"/>
  <sheetViews>
    <sheetView topLeftCell="A41" zoomScale="85" zoomScaleNormal="85" zoomScaleSheetLayoutView="100" workbookViewId="0">
      <selection activeCell="G49" sqref="G49:H49"/>
    </sheetView>
  </sheetViews>
  <sheetFormatPr defaultRowHeight="15.75" x14ac:dyDescent="0.25"/>
  <cols>
    <col min="1" max="1" width="5" style="26" customWidth="1"/>
    <col min="2" max="2" width="51.85546875" style="26" customWidth="1"/>
    <col min="3" max="3" width="11.85546875" style="84" customWidth="1"/>
    <col min="4" max="4" width="10.5703125" style="26" customWidth="1"/>
    <col min="5" max="6" width="9.5703125" style="26" customWidth="1"/>
    <col min="7" max="10" width="8.28515625" style="26" customWidth="1"/>
    <col min="11" max="12" width="8.85546875" style="26" customWidth="1"/>
    <col min="13" max="13" width="25.42578125" style="26" customWidth="1"/>
    <col min="14" max="16384" width="9.140625" style="26"/>
  </cols>
  <sheetData>
    <row r="1" spans="1:13" ht="18.75" x14ac:dyDescent="0.25">
      <c r="K1" s="32" t="s">
        <v>273</v>
      </c>
    </row>
    <row r="3" spans="1:13" ht="18.75" x14ac:dyDescent="0.25">
      <c r="K3" s="32" t="s">
        <v>58</v>
      </c>
    </row>
    <row r="4" spans="1:13" ht="18.75" x14ac:dyDescent="0.25">
      <c r="K4" s="32" t="s">
        <v>57</v>
      </c>
    </row>
    <row r="5" spans="1:13" ht="18.75" x14ac:dyDescent="0.25">
      <c r="K5" s="32" t="s">
        <v>56</v>
      </c>
    </row>
    <row r="6" spans="1:13" ht="18.75" x14ac:dyDescent="0.25">
      <c r="K6" s="32" t="s">
        <v>55</v>
      </c>
    </row>
    <row r="7" spans="1:13" ht="18.75" x14ac:dyDescent="0.25">
      <c r="K7" s="32" t="s">
        <v>54</v>
      </c>
    </row>
    <row r="8" spans="1:13" ht="18.75" x14ac:dyDescent="0.25">
      <c r="A8" s="31"/>
    </row>
    <row r="9" spans="1:13" ht="18.75" x14ac:dyDescent="0.25">
      <c r="A9" s="31"/>
    </row>
    <row r="10" spans="1:13" ht="18.75" x14ac:dyDescent="0.25">
      <c r="A10" s="30"/>
    </row>
    <row r="11" spans="1:13" ht="18.75" x14ac:dyDescent="0.25">
      <c r="A11" s="27"/>
    </row>
    <row r="12" spans="1:13" ht="18.75" x14ac:dyDescent="0.25">
      <c r="A12" s="148" t="s">
        <v>53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18.75" x14ac:dyDescent="0.25">
      <c r="A13" s="148" t="s">
        <v>52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 ht="18.75" x14ac:dyDescent="0.25">
      <c r="A14" s="149" t="str">
        <f>'пр 10 к Пор'!C25</f>
        <v xml:space="preserve"> "Развитие образования Туруханского района"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3" ht="22.5" x14ac:dyDescent="0.25">
      <c r="A15" s="153" t="s">
        <v>51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1:13" ht="18.75" x14ac:dyDescent="0.25">
      <c r="A16" s="148" t="s">
        <v>50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 ht="18.75" x14ac:dyDescent="0.25">
      <c r="A17" s="27"/>
    </row>
    <row r="18" spans="1:13" x14ac:dyDescent="0.25">
      <c r="A18" s="150" t="s">
        <v>49</v>
      </c>
      <c r="B18" s="150" t="s">
        <v>48</v>
      </c>
      <c r="C18" s="150" t="s">
        <v>47</v>
      </c>
      <c r="D18" s="150" t="s">
        <v>46</v>
      </c>
      <c r="E18" s="150">
        <v>2016</v>
      </c>
      <c r="F18" s="150"/>
      <c r="G18" s="150">
        <f>E18+1</f>
        <v>2017</v>
      </c>
      <c r="H18" s="150"/>
      <c r="I18" s="150"/>
      <c r="J18" s="150"/>
      <c r="K18" s="150" t="s">
        <v>45</v>
      </c>
      <c r="L18" s="150"/>
      <c r="M18" s="150" t="s">
        <v>44</v>
      </c>
    </row>
    <row r="19" spans="1:13" x14ac:dyDescent="0.25">
      <c r="A19" s="150"/>
      <c r="B19" s="150"/>
      <c r="C19" s="150"/>
      <c r="D19" s="150"/>
      <c r="E19" s="150"/>
      <c r="F19" s="150"/>
      <c r="G19" s="150" t="s">
        <v>43</v>
      </c>
      <c r="H19" s="150"/>
      <c r="I19" s="150" t="s">
        <v>42</v>
      </c>
      <c r="J19" s="150"/>
      <c r="K19" s="150"/>
      <c r="L19" s="150"/>
      <c r="M19" s="150"/>
    </row>
    <row r="20" spans="1:13" x14ac:dyDescent="0.25">
      <c r="A20" s="150"/>
      <c r="B20" s="150"/>
      <c r="C20" s="150"/>
      <c r="D20" s="150"/>
      <c r="E20" s="91" t="s">
        <v>11</v>
      </c>
      <c r="F20" s="91" t="s">
        <v>12</v>
      </c>
      <c r="G20" s="91" t="s">
        <v>11</v>
      </c>
      <c r="H20" s="91" t="s">
        <v>12</v>
      </c>
      <c r="I20" s="91" t="s">
        <v>11</v>
      </c>
      <c r="J20" s="91" t="s">
        <v>12</v>
      </c>
      <c r="K20" s="91">
        <f>G18+1</f>
        <v>2018</v>
      </c>
      <c r="L20" s="91">
        <f>K20+1</f>
        <v>2019</v>
      </c>
      <c r="M20" s="150"/>
    </row>
    <row r="21" spans="1:13" x14ac:dyDescent="0.25">
      <c r="A21" s="91">
        <v>1</v>
      </c>
      <c r="B21" s="91">
        <v>2</v>
      </c>
      <c r="C21" s="91">
        <v>3</v>
      </c>
      <c r="D21" s="91">
        <v>4</v>
      </c>
      <c r="E21" s="91">
        <v>5</v>
      </c>
      <c r="F21" s="91">
        <v>6</v>
      </c>
      <c r="G21" s="91">
        <v>7</v>
      </c>
      <c r="H21" s="91">
        <v>8</v>
      </c>
      <c r="I21" s="91">
        <v>9</v>
      </c>
      <c r="J21" s="91">
        <v>10</v>
      </c>
      <c r="K21" s="91">
        <v>11</v>
      </c>
      <c r="L21" s="91">
        <v>12</v>
      </c>
      <c r="M21" s="91">
        <v>13</v>
      </c>
    </row>
    <row r="22" spans="1:13" x14ac:dyDescent="0.25">
      <c r="A22" s="145" t="s">
        <v>258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</row>
    <row r="23" spans="1:13" ht="141.75" x14ac:dyDescent="0.25">
      <c r="A23" s="29"/>
      <c r="B23" s="29" t="s">
        <v>222</v>
      </c>
      <c r="C23" s="91" t="s">
        <v>214</v>
      </c>
      <c r="D23" s="91">
        <v>3.5000000000000003E-2</v>
      </c>
      <c r="E23" s="29">
        <v>100</v>
      </c>
      <c r="F23" s="29">
        <v>93</v>
      </c>
      <c r="G23" s="29">
        <v>100</v>
      </c>
      <c r="H23" s="90">
        <f>H31</f>
        <v>84.5</v>
      </c>
      <c r="I23" s="29">
        <v>100</v>
      </c>
      <c r="J23" s="90">
        <f>J31</f>
        <v>93</v>
      </c>
      <c r="K23" s="29">
        <v>100</v>
      </c>
      <c r="L23" s="29">
        <v>100</v>
      </c>
      <c r="M23" s="91" t="s">
        <v>282</v>
      </c>
    </row>
    <row r="24" spans="1:13" ht="126" x14ac:dyDescent="0.25">
      <c r="A24" s="29"/>
      <c r="B24" s="29" t="s">
        <v>259</v>
      </c>
      <c r="C24" s="91" t="s">
        <v>214</v>
      </c>
      <c r="D24" s="91">
        <v>3.5000000000000003E-2</v>
      </c>
      <c r="E24" s="29">
        <v>60</v>
      </c>
      <c r="F24" s="29">
        <v>67.900000000000006</v>
      </c>
      <c r="G24" s="29">
        <v>60</v>
      </c>
      <c r="H24" s="91">
        <f>H32</f>
        <v>67.900000000000006</v>
      </c>
      <c r="I24" s="91">
        <f t="shared" ref="I24:J24" si="0">I32</f>
        <v>60</v>
      </c>
      <c r="J24" s="91">
        <f t="shared" si="0"/>
        <v>67.900000000000006</v>
      </c>
      <c r="K24" s="29">
        <v>60</v>
      </c>
      <c r="L24" s="29">
        <v>60</v>
      </c>
      <c r="M24" s="91" t="str">
        <f>IF(J24="","",IF(J24&lt;I24,"заполнить",""))</f>
        <v/>
      </c>
    </row>
    <row r="25" spans="1:13" x14ac:dyDescent="0.25">
      <c r="A25" s="145" t="s">
        <v>257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</row>
    <row r="26" spans="1:13" ht="78.75" x14ac:dyDescent="0.25">
      <c r="A26" s="29"/>
      <c r="B26" s="29" t="s">
        <v>260</v>
      </c>
      <c r="C26" s="91" t="s">
        <v>246</v>
      </c>
      <c r="D26" s="91">
        <v>3.5000000000000003E-2</v>
      </c>
      <c r="E26" s="91">
        <v>97</v>
      </c>
      <c r="F26" s="29">
        <v>124</v>
      </c>
      <c r="G26" s="29">
        <v>119</v>
      </c>
      <c r="H26" s="91">
        <v>110</v>
      </c>
      <c r="I26" s="29">
        <v>119</v>
      </c>
      <c r="J26" s="91">
        <v>113</v>
      </c>
      <c r="K26" s="29">
        <v>119</v>
      </c>
      <c r="L26" s="29">
        <v>115</v>
      </c>
      <c r="M26" s="91" t="s">
        <v>280</v>
      </c>
    </row>
    <row r="27" spans="1:13" x14ac:dyDescent="0.25">
      <c r="A27" s="145" t="s">
        <v>256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7"/>
    </row>
    <row r="28" spans="1:13" ht="63" x14ac:dyDescent="0.25">
      <c r="A28" s="29"/>
      <c r="B28" s="29" t="s">
        <v>261</v>
      </c>
      <c r="C28" s="91" t="s">
        <v>214</v>
      </c>
      <c r="D28" s="91">
        <v>3.5000000000000003E-2</v>
      </c>
      <c r="E28" s="91">
        <v>80</v>
      </c>
      <c r="F28" s="29">
        <v>80</v>
      </c>
      <c r="G28" s="29">
        <v>80</v>
      </c>
      <c r="H28" s="91">
        <v>80</v>
      </c>
      <c r="I28" s="29">
        <v>80</v>
      </c>
      <c r="J28" s="91">
        <v>80</v>
      </c>
      <c r="K28" s="29">
        <v>85</v>
      </c>
      <c r="L28" s="29">
        <v>90</v>
      </c>
      <c r="M28" s="91" t="str">
        <f>IF(J28="","",IF(J28&lt;I28,"заполнить",""))</f>
        <v/>
      </c>
    </row>
    <row r="29" spans="1:13" x14ac:dyDescent="0.25">
      <c r="A29" s="145" t="s">
        <v>220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7"/>
    </row>
    <row r="30" spans="1:13" x14ac:dyDescent="0.25">
      <c r="A30" s="154" t="s">
        <v>221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6"/>
    </row>
    <row r="31" spans="1:13" ht="84" x14ac:dyDescent="0.25">
      <c r="A31" s="103" t="s">
        <v>180</v>
      </c>
      <c r="B31" s="104" t="s">
        <v>222</v>
      </c>
      <c r="C31" s="105" t="s">
        <v>214</v>
      </c>
      <c r="D31" s="91">
        <v>3.5000000000000003E-2</v>
      </c>
      <c r="E31" s="118">
        <v>100</v>
      </c>
      <c r="F31" s="119">
        <v>93</v>
      </c>
      <c r="G31" s="118">
        <v>100</v>
      </c>
      <c r="H31" s="118">
        <v>84.5</v>
      </c>
      <c r="I31" s="118">
        <v>100</v>
      </c>
      <c r="J31" s="120">
        <v>93</v>
      </c>
      <c r="K31" s="121">
        <v>100</v>
      </c>
      <c r="L31" s="121">
        <v>100</v>
      </c>
      <c r="M31" s="91" t="str">
        <f>M23</f>
        <v>Увеличение количества отказов от предоставленных мест в ДОУ</v>
      </c>
    </row>
    <row r="32" spans="1:13" ht="72" x14ac:dyDescent="0.25">
      <c r="A32" s="103" t="s">
        <v>182</v>
      </c>
      <c r="B32" s="106" t="s">
        <v>223</v>
      </c>
      <c r="C32" s="105" t="s">
        <v>214</v>
      </c>
      <c r="D32" s="91">
        <v>3.5000000000000003E-2</v>
      </c>
      <c r="E32" s="121">
        <v>60</v>
      </c>
      <c r="F32" s="119">
        <v>67.900000000000006</v>
      </c>
      <c r="G32" s="121">
        <v>30</v>
      </c>
      <c r="H32" s="121">
        <v>67.900000000000006</v>
      </c>
      <c r="I32" s="119">
        <v>60</v>
      </c>
      <c r="J32" s="122">
        <v>67.900000000000006</v>
      </c>
      <c r="K32" s="121">
        <v>60</v>
      </c>
      <c r="L32" s="121">
        <v>60</v>
      </c>
      <c r="M32" s="91" t="str">
        <f t="shared" ref="M32:M44" si="1">IF(J32="","",IF(J32&lt;I32,"заполнить",""))</f>
        <v/>
      </c>
    </row>
    <row r="33" spans="1:13" ht="72" x14ac:dyDescent="0.25">
      <c r="A33" s="103" t="s">
        <v>224</v>
      </c>
      <c r="B33" s="107" t="s">
        <v>225</v>
      </c>
      <c r="C33" s="105" t="s">
        <v>214</v>
      </c>
      <c r="D33" s="91">
        <v>3.5000000000000003E-2</v>
      </c>
      <c r="E33" s="118">
        <v>9.4</v>
      </c>
      <c r="F33" s="119">
        <v>36</v>
      </c>
      <c r="G33" s="118">
        <v>9.4</v>
      </c>
      <c r="H33" s="123">
        <v>12</v>
      </c>
      <c r="I33" s="124">
        <v>9.4</v>
      </c>
      <c r="J33" s="124">
        <v>9.4</v>
      </c>
      <c r="K33" s="121">
        <v>5</v>
      </c>
      <c r="L33" s="121">
        <v>3</v>
      </c>
      <c r="M33" s="91" t="str">
        <f t="shared" si="1"/>
        <v/>
      </c>
    </row>
    <row r="34" spans="1:13" ht="63" x14ac:dyDescent="0.25">
      <c r="A34" s="103" t="s">
        <v>184</v>
      </c>
      <c r="B34" s="107" t="s">
        <v>226</v>
      </c>
      <c r="C34" s="105" t="s">
        <v>214</v>
      </c>
      <c r="D34" s="91">
        <v>3.5000000000000003E-2</v>
      </c>
      <c r="E34" s="121">
        <v>83.96</v>
      </c>
      <c r="F34" s="119">
        <v>50</v>
      </c>
      <c r="G34" s="120">
        <v>83.96</v>
      </c>
      <c r="H34" s="120">
        <v>50</v>
      </c>
      <c r="I34" s="122">
        <v>83.96</v>
      </c>
      <c r="J34" s="122">
        <v>50</v>
      </c>
      <c r="K34" s="120">
        <v>83.96</v>
      </c>
      <c r="L34" s="121">
        <v>100</v>
      </c>
      <c r="M34" s="91" t="s">
        <v>281</v>
      </c>
    </row>
    <row r="35" spans="1:13" ht="24" x14ac:dyDescent="0.25">
      <c r="A35" s="103" t="s">
        <v>227</v>
      </c>
      <c r="B35" s="107" t="s">
        <v>228</v>
      </c>
      <c r="C35" s="105" t="s">
        <v>214</v>
      </c>
      <c r="D35" s="91">
        <v>3.5000000000000003E-2</v>
      </c>
      <c r="E35" s="118">
        <v>98</v>
      </c>
      <c r="F35" s="119">
        <v>98</v>
      </c>
      <c r="G35" s="118">
        <v>95</v>
      </c>
      <c r="H35" s="118">
        <v>100</v>
      </c>
      <c r="I35" s="124">
        <v>98</v>
      </c>
      <c r="J35" s="122">
        <v>98</v>
      </c>
      <c r="K35" s="121">
        <v>100</v>
      </c>
      <c r="L35" s="121">
        <v>100</v>
      </c>
      <c r="M35" s="91" t="str">
        <f t="shared" si="1"/>
        <v/>
      </c>
    </row>
    <row r="36" spans="1:13" ht="48" x14ac:dyDescent="0.25">
      <c r="A36" s="103" t="s">
        <v>229</v>
      </c>
      <c r="B36" s="107" t="s">
        <v>230</v>
      </c>
      <c r="C36" s="105" t="s">
        <v>214</v>
      </c>
      <c r="D36" s="91">
        <v>3.5000000000000003E-2</v>
      </c>
      <c r="E36" s="121">
        <v>2.64</v>
      </c>
      <c r="F36" s="119">
        <v>2.2999999999999998</v>
      </c>
      <c r="G36" s="121">
        <v>2.64</v>
      </c>
      <c r="H36" s="121">
        <v>5.14</v>
      </c>
      <c r="I36" s="119">
        <v>2.64</v>
      </c>
      <c r="J36" s="122">
        <v>2.2999999999999998</v>
      </c>
      <c r="K36" s="121">
        <v>1</v>
      </c>
      <c r="L36" s="121">
        <v>0</v>
      </c>
      <c r="M36" s="91"/>
    </row>
    <row r="37" spans="1:13" ht="48" x14ac:dyDescent="0.25">
      <c r="A37" s="103" t="s">
        <v>231</v>
      </c>
      <c r="B37" s="107" t="s">
        <v>232</v>
      </c>
      <c r="C37" s="105" t="s">
        <v>214</v>
      </c>
      <c r="D37" s="91">
        <v>3.5000000000000003E-2</v>
      </c>
      <c r="E37" s="121">
        <v>17.5</v>
      </c>
      <c r="F37" s="119">
        <v>6</v>
      </c>
      <c r="G37" s="121">
        <v>14.8</v>
      </c>
      <c r="H37" s="121">
        <v>6</v>
      </c>
      <c r="I37" s="119">
        <v>17.5</v>
      </c>
      <c r="J37" s="122">
        <v>6</v>
      </c>
      <c r="K37" s="121">
        <v>9</v>
      </c>
      <c r="L37" s="121">
        <v>5</v>
      </c>
      <c r="M37" s="91"/>
    </row>
    <row r="38" spans="1:13" ht="72" x14ac:dyDescent="0.25">
      <c r="A38" s="103" t="s">
        <v>233</v>
      </c>
      <c r="B38" s="107" t="s">
        <v>234</v>
      </c>
      <c r="C38" s="105" t="s">
        <v>214</v>
      </c>
      <c r="D38" s="91">
        <v>3.5000000000000003E-2</v>
      </c>
      <c r="E38" s="121">
        <v>100</v>
      </c>
      <c r="F38" s="119">
        <v>94</v>
      </c>
      <c r="G38" s="121">
        <v>95</v>
      </c>
      <c r="H38" s="121">
        <v>73</v>
      </c>
      <c r="I38" s="119">
        <v>100</v>
      </c>
      <c r="J38" s="122">
        <v>100</v>
      </c>
      <c r="K38" s="121">
        <v>100</v>
      </c>
      <c r="L38" s="121">
        <v>100</v>
      </c>
      <c r="M38" s="91" t="str">
        <f t="shared" si="1"/>
        <v/>
      </c>
    </row>
    <row r="39" spans="1:13" ht="48" x14ac:dyDescent="0.25">
      <c r="A39" s="103" t="s">
        <v>235</v>
      </c>
      <c r="B39" s="107" t="s">
        <v>236</v>
      </c>
      <c r="C39" s="105" t="s">
        <v>214</v>
      </c>
      <c r="D39" s="91">
        <v>3.5000000000000003E-2</v>
      </c>
      <c r="E39" s="121">
        <v>48</v>
      </c>
      <c r="F39" s="119">
        <v>86.9</v>
      </c>
      <c r="G39" s="121">
        <v>48</v>
      </c>
      <c r="H39" s="121">
        <v>84.7</v>
      </c>
      <c r="I39" s="119">
        <v>48</v>
      </c>
      <c r="J39" s="124">
        <v>86.9</v>
      </c>
      <c r="K39" s="121">
        <v>48</v>
      </c>
      <c r="L39" s="121">
        <v>90</v>
      </c>
      <c r="M39" s="91" t="str">
        <f t="shared" si="1"/>
        <v/>
      </c>
    </row>
    <row r="40" spans="1:13" ht="48" x14ac:dyDescent="0.25">
      <c r="A40" s="103" t="s">
        <v>237</v>
      </c>
      <c r="B40" s="107" t="s">
        <v>238</v>
      </c>
      <c r="C40" s="105" t="s">
        <v>214</v>
      </c>
      <c r="D40" s="91">
        <v>3.5000000000000003E-2</v>
      </c>
      <c r="E40" s="121">
        <v>12</v>
      </c>
      <c r="F40" s="119">
        <v>64.7</v>
      </c>
      <c r="G40" s="121">
        <v>10</v>
      </c>
      <c r="H40" s="121">
        <v>63.6</v>
      </c>
      <c r="I40" s="119">
        <v>12</v>
      </c>
      <c r="J40" s="122">
        <v>64.7</v>
      </c>
      <c r="K40" s="121">
        <v>75</v>
      </c>
      <c r="L40" s="121">
        <v>100</v>
      </c>
      <c r="M40" s="91" t="str">
        <f t="shared" si="1"/>
        <v/>
      </c>
    </row>
    <row r="41" spans="1:13" ht="48" x14ac:dyDescent="0.25">
      <c r="A41" s="103" t="s">
        <v>239</v>
      </c>
      <c r="B41" s="104" t="s">
        <v>240</v>
      </c>
      <c r="C41" s="105" t="s">
        <v>214</v>
      </c>
      <c r="D41" s="91">
        <v>3.5000000000000003E-2</v>
      </c>
      <c r="E41" s="121">
        <v>70.599999999999994</v>
      </c>
      <c r="F41" s="119">
        <v>77</v>
      </c>
      <c r="G41" s="121">
        <v>70.400000000000006</v>
      </c>
      <c r="H41" s="121">
        <v>70.400000000000006</v>
      </c>
      <c r="I41" s="119">
        <v>70.599999999999994</v>
      </c>
      <c r="J41" s="122">
        <v>77</v>
      </c>
      <c r="K41" s="121">
        <v>70.599999999999994</v>
      </c>
      <c r="L41" s="121">
        <v>95</v>
      </c>
      <c r="M41" s="91" t="str">
        <f t="shared" si="1"/>
        <v/>
      </c>
    </row>
    <row r="42" spans="1:13" ht="72" x14ac:dyDescent="0.25">
      <c r="A42" s="103" t="s">
        <v>250</v>
      </c>
      <c r="B42" s="104" t="s">
        <v>262</v>
      </c>
      <c r="C42" s="105" t="s">
        <v>214</v>
      </c>
      <c r="D42" s="91">
        <v>3.5000000000000003E-2</v>
      </c>
      <c r="E42" s="125">
        <v>100</v>
      </c>
      <c r="F42" s="125">
        <v>100</v>
      </c>
      <c r="G42" s="121">
        <v>100</v>
      </c>
      <c r="H42" s="125">
        <v>100</v>
      </c>
      <c r="I42" s="119">
        <v>100</v>
      </c>
      <c r="J42" s="125">
        <v>100</v>
      </c>
      <c r="K42" s="121">
        <v>100</v>
      </c>
      <c r="L42" s="121">
        <v>100</v>
      </c>
      <c r="M42" s="91" t="str">
        <f t="shared" si="1"/>
        <v/>
      </c>
    </row>
    <row r="43" spans="1:13" ht="72" x14ac:dyDescent="0.25">
      <c r="A43" s="103" t="s">
        <v>157</v>
      </c>
      <c r="B43" s="104" t="s">
        <v>241</v>
      </c>
      <c r="C43" s="105" t="s">
        <v>214</v>
      </c>
      <c r="D43" s="91">
        <v>3.5000000000000003E-2</v>
      </c>
      <c r="E43" s="121">
        <v>80.5</v>
      </c>
      <c r="F43" s="119">
        <v>81</v>
      </c>
      <c r="G43" s="121">
        <v>80.400000000000006</v>
      </c>
      <c r="H43" s="121">
        <v>63</v>
      </c>
      <c r="I43" s="119">
        <v>80.5</v>
      </c>
      <c r="J43" s="122">
        <v>81</v>
      </c>
      <c r="K43" s="121">
        <v>80.5</v>
      </c>
      <c r="L43" s="121">
        <v>100</v>
      </c>
      <c r="M43" s="91" t="str">
        <f t="shared" si="1"/>
        <v/>
      </c>
    </row>
    <row r="44" spans="1:13" s="81" customFormat="1" x14ac:dyDescent="0.25">
      <c r="A44" s="108" t="s">
        <v>159</v>
      </c>
      <c r="B44" s="109" t="s">
        <v>242</v>
      </c>
      <c r="C44" s="105" t="s">
        <v>214</v>
      </c>
      <c r="D44" s="91">
        <v>3.5000000000000003E-2</v>
      </c>
      <c r="E44" s="121">
        <v>82.9</v>
      </c>
      <c r="F44" s="119">
        <v>85</v>
      </c>
      <c r="G44" s="121">
        <v>82</v>
      </c>
      <c r="H44" s="121">
        <v>0</v>
      </c>
      <c r="I44" s="119">
        <v>82.9</v>
      </c>
      <c r="J44" s="122">
        <v>85</v>
      </c>
      <c r="K44" s="121">
        <v>82.9</v>
      </c>
      <c r="L44" s="121">
        <v>95</v>
      </c>
      <c r="M44" s="91" t="str">
        <f t="shared" si="1"/>
        <v/>
      </c>
    </row>
    <row r="45" spans="1:13" x14ac:dyDescent="0.25">
      <c r="A45" s="145" t="s">
        <v>263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</row>
    <row r="46" spans="1:13" x14ac:dyDescent="0.25">
      <c r="A46" s="154" t="s">
        <v>243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6"/>
    </row>
    <row r="47" spans="1:13" ht="72" x14ac:dyDescent="0.25">
      <c r="A47" s="110" t="s">
        <v>224</v>
      </c>
      <c r="B47" s="107" t="s">
        <v>244</v>
      </c>
      <c r="C47" s="105" t="s">
        <v>214</v>
      </c>
      <c r="D47" s="91">
        <v>3.5000000000000003E-2</v>
      </c>
      <c r="E47" s="126">
        <v>97.13</v>
      </c>
      <c r="F47" s="127">
        <v>100</v>
      </c>
      <c r="G47" s="128">
        <v>97.13</v>
      </c>
      <c r="H47" s="129">
        <v>100</v>
      </c>
      <c r="I47" s="127">
        <v>97.13</v>
      </c>
      <c r="J47" s="130">
        <f>(H47+F47+D47)/3</f>
        <v>66.678333333333327</v>
      </c>
      <c r="K47" s="126">
        <v>97.13</v>
      </c>
      <c r="L47" s="126">
        <v>97.13</v>
      </c>
      <c r="M47" s="91" t="s">
        <v>283</v>
      </c>
    </row>
    <row r="48" spans="1:13" ht="36" x14ac:dyDescent="0.25">
      <c r="A48" s="111" t="s">
        <v>184</v>
      </c>
      <c r="B48" s="112" t="s">
        <v>245</v>
      </c>
      <c r="C48" s="113" t="s">
        <v>246</v>
      </c>
      <c r="D48" s="26">
        <v>3.5000000000000003E-2</v>
      </c>
      <c r="E48" s="131">
        <v>10</v>
      </c>
      <c r="F48" s="132">
        <v>40</v>
      </c>
      <c r="G48" s="133">
        <v>10</v>
      </c>
      <c r="H48" s="133">
        <v>48</v>
      </c>
      <c r="I48" s="132">
        <v>10</v>
      </c>
      <c r="J48" s="130">
        <v>40</v>
      </c>
      <c r="K48" s="131">
        <v>10</v>
      </c>
      <c r="L48" s="131">
        <v>10</v>
      </c>
      <c r="M48" s="91" t="str">
        <f t="shared" ref="M48:M50" si="2">IF(J48="","",IF(J48&lt;I48,"заполнить",""))</f>
        <v/>
      </c>
    </row>
    <row r="49" spans="1:13" ht="48" x14ac:dyDescent="0.25">
      <c r="A49" s="111" t="s">
        <v>227</v>
      </c>
      <c r="B49" s="112" t="s">
        <v>247</v>
      </c>
      <c r="C49" s="113" t="s">
        <v>246</v>
      </c>
      <c r="D49" s="91">
        <v>3.5000000000000003E-2</v>
      </c>
      <c r="E49" s="131">
        <v>10</v>
      </c>
      <c r="F49" s="132">
        <v>3</v>
      </c>
      <c r="G49" s="133">
        <v>2</v>
      </c>
      <c r="H49" s="133">
        <v>6</v>
      </c>
      <c r="I49" s="131">
        <v>2</v>
      </c>
      <c r="J49" s="130">
        <v>3</v>
      </c>
      <c r="K49" s="131">
        <v>2</v>
      </c>
      <c r="L49" s="131">
        <v>2</v>
      </c>
      <c r="M49" s="91" t="str">
        <f t="shared" si="2"/>
        <v/>
      </c>
    </row>
    <row r="50" spans="1:13" ht="96" x14ac:dyDescent="0.25">
      <c r="A50" s="111" t="s">
        <v>229</v>
      </c>
      <c r="B50" s="107" t="s">
        <v>248</v>
      </c>
      <c r="C50" s="105" t="s">
        <v>214</v>
      </c>
      <c r="D50" s="91">
        <v>3.5000000000000003E-2</v>
      </c>
      <c r="E50" s="131">
        <v>3</v>
      </c>
      <c r="F50" s="132">
        <v>36</v>
      </c>
      <c r="G50" s="134">
        <v>3</v>
      </c>
      <c r="H50" s="134">
        <v>0</v>
      </c>
      <c r="I50" s="132">
        <v>3</v>
      </c>
      <c r="J50" s="130">
        <v>36</v>
      </c>
      <c r="K50" s="131">
        <v>3</v>
      </c>
      <c r="L50" s="131">
        <v>3</v>
      </c>
      <c r="M50" s="91" t="str">
        <f t="shared" si="2"/>
        <v/>
      </c>
    </row>
    <row r="51" spans="1:13" x14ac:dyDescent="0.25">
      <c r="A51" s="145" t="s">
        <v>264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</row>
    <row r="52" spans="1:13" x14ac:dyDescent="0.25">
      <c r="A52" s="154" t="s">
        <v>249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6"/>
    </row>
    <row r="53" spans="1:13" ht="48" x14ac:dyDescent="0.25">
      <c r="A53" s="111" t="s">
        <v>239</v>
      </c>
      <c r="B53" s="114" t="s">
        <v>216</v>
      </c>
      <c r="C53" s="105" t="s">
        <v>214</v>
      </c>
      <c r="D53" s="91">
        <v>3.5000000000000003E-2</v>
      </c>
      <c r="E53" s="91">
        <v>100</v>
      </c>
      <c r="F53" s="91">
        <v>100</v>
      </c>
      <c r="G53" s="133">
        <v>100</v>
      </c>
      <c r="H53" s="91">
        <v>100</v>
      </c>
      <c r="I53" s="133">
        <v>100</v>
      </c>
      <c r="J53" s="91">
        <v>100</v>
      </c>
      <c r="K53" s="133">
        <v>100</v>
      </c>
      <c r="L53" s="133">
        <v>100</v>
      </c>
      <c r="M53" s="91" t="str">
        <f t="shared" ref="M53:M56" si="3">IF(J53="","",IF(J53&lt;I53,"заполнить",""))</f>
        <v/>
      </c>
    </row>
    <row r="54" spans="1:13" ht="24" x14ac:dyDescent="0.25">
      <c r="A54" s="111" t="s">
        <v>250</v>
      </c>
      <c r="B54" s="115" t="s">
        <v>251</v>
      </c>
      <c r="C54" s="105" t="s">
        <v>214</v>
      </c>
      <c r="D54" s="91">
        <v>3.5000000000000003E-2</v>
      </c>
      <c r="E54" s="91">
        <v>100</v>
      </c>
      <c r="F54" s="91">
        <v>100</v>
      </c>
      <c r="G54" s="133">
        <v>100</v>
      </c>
      <c r="H54" s="91">
        <v>100</v>
      </c>
      <c r="I54" s="133">
        <v>100</v>
      </c>
      <c r="J54" s="91">
        <v>100</v>
      </c>
      <c r="K54" s="133">
        <v>100</v>
      </c>
      <c r="L54" s="133">
        <v>100</v>
      </c>
      <c r="M54" s="91" t="str">
        <f t="shared" si="3"/>
        <v/>
      </c>
    </row>
    <row r="55" spans="1:13" ht="36" x14ac:dyDescent="0.25">
      <c r="A55" s="111" t="s">
        <v>252</v>
      </c>
      <c r="B55" s="114" t="s">
        <v>253</v>
      </c>
      <c r="C55" s="105" t="s">
        <v>214</v>
      </c>
      <c r="D55" s="91">
        <v>3.5000000000000003E-2</v>
      </c>
      <c r="E55" s="91">
        <v>100</v>
      </c>
      <c r="F55" s="91">
        <v>100</v>
      </c>
      <c r="G55" s="133">
        <v>100</v>
      </c>
      <c r="H55" s="91">
        <v>100</v>
      </c>
      <c r="I55" s="133">
        <v>100</v>
      </c>
      <c r="J55" s="91">
        <v>100</v>
      </c>
      <c r="K55" s="133">
        <v>100</v>
      </c>
      <c r="L55" s="133">
        <v>100</v>
      </c>
      <c r="M55" s="91" t="str">
        <f t="shared" si="3"/>
        <v/>
      </c>
    </row>
    <row r="56" spans="1:13" x14ac:dyDescent="0.25">
      <c r="A56" s="116" t="s">
        <v>254</v>
      </c>
      <c r="B56" s="117" t="s">
        <v>255</v>
      </c>
      <c r="C56" s="105" t="s">
        <v>214</v>
      </c>
      <c r="D56" s="91">
        <v>3.5000000000000003E-2</v>
      </c>
      <c r="E56" s="91">
        <v>95</v>
      </c>
      <c r="F56" s="91">
        <v>95</v>
      </c>
      <c r="G56" s="135">
        <v>95</v>
      </c>
      <c r="H56" s="91">
        <v>95</v>
      </c>
      <c r="I56" s="135">
        <v>95</v>
      </c>
      <c r="J56" s="91">
        <v>95</v>
      </c>
      <c r="K56" s="135">
        <v>95</v>
      </c>
      <c r="L56" s="135">
        <v>95</v>
      </c>
      <c r="M56" s="91" t="str">
        <f t="shared" si="3"/>
        <v/>
      </c>
    </row>
    <row r="57" spans="1:13" x14ac:dyDescent="0.25">
      <c r="A57" s="145" t="s">
        <v>265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</row>
    <row r="58" spans="1:13" x14ac:dyDescent="0.25">
      <c r="A58" s="154" t="s">
        <v>270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6"/>
    </row>
    <row r="59" spans="1:13" ht="24" x14ac:dyDescent="0.25">
      <c r="A59" s="111" t="s">
        <v>239</v>
      </c>
      <c r="B59" s="114" t="s">
        <v>266</v>
      </c>
      <c r="C59" s="105" t="s">
        <v>267</v>
      </c>
      <c r="D59" s="91">
        <v>0.03</v>
      </c>
      <c r="E59" s="133">
        <v>1</v>
      </c>
      <c r="F59" s="133">
        <v>1</v>
      </c>
      <c r="G59" s="133">
        <v>2</v>
      </c>
      <c r="H59" s="91">
        <v>3</v>
      </c>
      <c r="I59" s="133">
        <v>2</v>
      </c>
      <c r="J59" s="91">
        <v>3</v>
      </c>
      <c r="K59" s="133">
        <v>0</v>
      </c>
      <c r="L59" s="133">
        <v>0</v>
      </c>
      <c r="M59" s="91" t="str">
        <f t="shared" ref="M59:M61" si="4">IF(J59="","",IF(J59&lt;I59,"заполнить",""))</f>
        <v/>
      </c>
    </row>
    <row r="60" spans="1:13" x14ac:dyDescent="0.25">
      <c r="A60" s="111" t="s">
        <v>250</v>
      </c>
      <c r="B60" s="115" t="s">
        <v>268</v>
      </c>
      <c r="C60" s="105" t="s">
        <v>267</v>
      </c>
      <c r="D60" s="91">
        <v>0.03</v>
      </c>
      <c r="E60" s="133">
        <v>1</v>
      </c>
      <c r="F60" s="133">
        <v>1</v>
      </c>
      <c r="G60" s="133">
        <v>1</v>
      </c>
      <c r="H60" s="91">
        <v>1</v>
      </c>
      <c r="I60" s="133">
        <v>1</v>
      </c>
      <c r="J60" s="91">
        <v>1</v>
      </c>
      <c r="K60" s="133">
        <v>0</v>
      </c>
      <c r="L60" s="133">
        <v>0</v>
      </c>
      <c r="M60" s="91" t="str">
        <f t="shared" si="4"/>
        <v/>
      </c>
    </row>
    <row r="61" spans="1:13" ht="24" x14ac:dyDescent="0.25">
      <c r="A61" s="111" t="s">
        <v>252</v>
      </c>
      <c r="B61" s="114" t="s">
        <v>269</v>
      </c>
      <c r="C61" s="105" t="s">
        <v>267</v>
      </c>
      <c r="D61" s="91">
        <v>0.03</v>
      </c>
      <c r="E61" s="133">
        <v>1</v>
      </c>
      <c r="F61" s="133">
        <v>1</v>
      </c>
      <c r="G61" s="133">
        <v>0</v>
      </c>
      <c r="H61" s="91">
        <v>1</v>
      </c>
      <c r="I61" s="133">
        <v>0</v>
      </c>
      <c r="J61" s="91">
        <v>1</v>
      </c>
      <c r="K61" s="133">
        <v>0</v>
      </c>
      <c r="L61" s="133">
        <v>0</v>
      </c>
      <c r="M61" s="91" t="str">
        <f t="shared" si="4"/>
        <v/>
      </c>
    </row>
    <row r="62" spans="1:13" x14ac:dyDescent="0.25">
      <c r="A62" s="36"/>
      <c r="B62" s="36"/>
      <c r="C62" s="85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x14ac:dyDescent="0.25">
      <c r="A63" s="36"/>
      <c r="B63" s="36"/>
      <c r="C63" s="85"/>
      <c r="E63" s="36"/>
      <c r="F63" s="36"/>
      <c r="G63" s="36"/>
      <c r="H63" s="36"/>
      <c r="I63" s="36"/>
      <c r="J63" s="36"/>
      <c r="K63" s="36"/>
      <c r="L63" s="36"/>
      <c r="M63" s="36"/>
    </row>
    <row r="64" spans="1:13" x14ac:dyDescent="0.25">
      <c r="A64" s="36"/>
      <c r="B64" s="36"/>
      <c r="C64" s="85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3" x14ac:dyDescent="0.25">
      <c r="A65" s="36"/>
      <c r="B65" s="36"/>
      <c r="C65" s="85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25">
      <c r="A66" s="36"/>
      <c r="B66" s="36"/>
      <c r="C66" s="85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x14ac:dyDescent="0.25">
      <c r="A67" s="36"/>
      <c r="B67" s="36"/>
      <c r="C67" s="85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1:13" ht="18.75" x14ac:dyDescent="0.3">
      <c r="A68" s="151" t="s">
        <v>41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2" t="s">
        <v>40</v>
      </c>
      <c r="L68" s="152"/>
      <c r="M68" s="28" t="s">
        <v>39</v>
      </c>
    </row>
    <row r="69" spans="1:13" ht="18.75" x14ac:dyDescent="0.25">
      <c r="A69" s="27"/>
    </row>
    <row r="70" spans="1:13" ht="18.75" x14ac:dyDescent="0.25">
      <c r="A70" s="27"/>
    </row>
    <row r="75" spans="1:13" x14ac:dyDescent="0.25">
      <c r="D75" s="36">
        <f>D61+D60+D59+D56+D55+D54+D53+D50+D49+D48+D47+D44+D43+D42+D41+D40+D39+D38+D37+D36+D35+D34+D33+D32+D31+D28+D26+D24+D23</f>
        <v>1.0000000000000007</v>
      </c>
    </row>
  </sheetData>
  <mergeCells count="28">
    <mergeCell ref="A68:J68"/>
    <mergeCell ref="K68:L68"/>
    <mergeCell ref="A15:M15"/>
    <mergeCell ref="K18:L19"/>
    <mergeCell ref="M18:M20"/>
    <mergeCell ref="G19:H19"/>
    <mergeCell ref="I19:J19"/>
    <mergeCell ref="A22:M22"/>
    <mergeCell ref="A29:M29"/>
    <mergeCell ref="A30:M30"/>
    <mergeCell ref="A25:M25"/>
    <mergeCell ref="A27:M27"/>
    <mergeCell ref="A57:M57"/>
    <mergeCell ref="A58:M58"/>
    <mergeCell ref="A46:M46"/>
    <mergeCell ref="A52:M52"/>
    <mergeCell ref="A45:M45"/>
    <mergeCell ref="A51:M51"/>
    <mergeCell ref="A12:M12"/>
    <mergeCell ref="A13:M13"/>
    <mergeCell ref="A14:M14"/>
    <mergeCell ref="A16:M16"/>
    <mergeCell ref="A18:A20"/>
    <mergeCell ref="B18:B20"/>
    <mergeCell ref="C18:C20"/>
    <mergeCell ref="D18:D20"/>
    <mergeCell ref="E18:F19"/>
    <mergeCell ref="G18:J18"/>
  </mergeCells>
  <conditionalFormatting sqref="H23:H24 I24:J24 D23:D24 D26:E26 H26 J26 J28 H28 D28:E28 D31:D44 E42:F42 H42 J42 D47 D49:D50 D53:F56 D59:D61 J53:J56 H53:H56 H59:H61 J59:J61 J23">
    <cfRule type="expression" dxfId="4" priority="30">
      <formula>D23=""</formula>
    </cfRule>
  </conditionalFormatting>
  <conditionalFormatting sqref="M23:M24 M59:M61 M26 M28 M31:M44 M47:M50 M53:M56">
    <cfRule type="expression" dxfId="3" priority="11">
      <formula>M23="заполнить"</formula>
    </cfRule>
  </conditionalFormatting>
  <pageMargins left="0.78740157480314965" right="0.78740157480314965" top="1.1811023622047245" bottom="0.47" header="0.31496062992125984" footer="0.31496062992125984"/>
  <pageSetup paperSize="9" scale="85" fitToHeight="0" orientation="landscape" horizontalDpi="0" verticalDpi="0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74"/>
  <sheetViews>
    <sheetView zoomScale="55" zoomScaleNormal="55" workbookViewId="0">
      <selection activeCell="D75" sqref="D75"/>
    </sheetView>
  </sheetViews>
  <sheetFormatPr defaultRowHeight="15.75" x14ac:dyDescent="0.25"/>
  <cols>
    <col min="1" max="1" width="6.42578125" style="26" customWidth="1"/>
    <col min="2" max="2" width="23.140625" style="26" customWidth="1"/>
    <col min="3" max="3" width="20.85546875" style="26" customWidth="1"/>
    <col min="4" max="4" width="45.42578125" style="26" customWidth="1"/>
    <col min="5" max="5" width="8.42578125" style="26" customWidth="1"/>
    <col min="6" max="8" width="8" style="26" customWidth="1"/>
    <col min="9" max="9" width="16.5703125" style="26" customWidth="1"/>
    <col min="10" max="10" width="15.5703125" style="26" customWidth="1"/>
    <col min="11" max="11" width="16.42578125" style="26" customWidth="1"/>
    <col min="12" max="12" width="15.7109375" style="26" customWidth="1"/>
    <col min="13" max="13" width="17" style="26" customWidth="1"/>
    <col min="14" max="14" width="16.42578125" style="26" customWidth="1"/>
    <col min="15" max="15" width="18.28515625" style="26" customWidth="1"/>
    <col min="16" max="16" width="19.140625" style="26" customWidth="1"/>
    <col min="17" max="17" width="18.28515625" style="26" customWidth="1"/>
    <col min="18" max="16384" width="9.140625" style="26"/>
  </cols>
  <sheetData>
    <row r="1" spans="1:17" ht="18.75" x14ac:dyDescent="0.25">
      <c r="N1" s="32" t="s">
        <v>274</v>
      </c>
    </row>
    <row r="3" spans="1:17" ht="18.75" x14ac:dyDescent="0.25">
      <c r="N3" s="32" t="s">
        <v>76</v>
      </c>
    </row>
    <row r="4" spans="1:17" ht="18.75" x14ac:dyDescent="0.25">
      <c r="N4" s="32" t="s">
        <v>57</v>
      </c>
    </row>
    <row r="5" spans="1:17" ht="18.75" x14ac:dyDescent="0.25">
      <c r="N5" s="32" t="s">
        <v>56</v>
      </c>
    </row>
    <row r="6" spans="1:17" ht="18.75" x14ac:dyDescent="0.25">
      <c r="N6" s="32" t="s">
        <v>55</v>
      </c>
    </row>
    <row r="7" spans="1:17" ht="18.75" x14ac:dyDescent="0.25">
      <c r="N7" s="32" t="s">
        <v>54</v>
      </c>
    </row>
    <row r="8" spans="1:17" ht="18.75" x14ac:dyDescent="0.25">
      <c r="L8" s="30"/>
    </row>
    <row r="9" spans="1:17" ht="18.75" x14ac:dyDescent="0.25">
      <c r="A9" s="27"/>
    </row>
    <row r="10" spans="1:17" ht="18.75" x14ac:dyDescent="0.25">
      <c r="A10" s="27"/>
    </row>
    <row r="11" spans="1:17" ht="18.75" x14ac:dyDescent="0.25">
      <c r="A11" s="27"/>
    </row>
    <row r="12" spans="1:17" ht="18.75" x14ac:dyDescent="0.25">
      <c r="A12" s="148" t="s">
        <v>53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</row>
    <row r="13" spans="1:17" ht="18.75" x14ac:dyDescent="0.25">
      <c r="A13" s="148" t="s">
        <v>75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</row>
    <row r="14" spans="1:17" ht="18.75" x14ac:dyDescent="0.25">
      <c r="A14" s="148" t="s">
        <v>286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</row>
    <row r="15" spans="1:17" ht="22.5" x14ac:dyDescent="0.25">
      <c r="A15" s="153" t="s">
        <v>74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</row>
    <row r="16" spans="1:17" ht="18.75" x14ac:dyDescent="0.25">
      <c r="A16" s="148" t="s">
        <v>73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</row>
    <row r="17" spans="1:17" ht="18.75" x14ac:dyDescent="0.25">
      <c r="A17" s="148" t="s">
        <v>72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1:17" ht="18.75" x14ac:dyDescent="0.2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7" ht="18.75" x14ac:dyDescent="0.25">
      <c r="A19" s="27"/>
    </row>
    <row r="20" spans="1:17" x14ac:dyDescent="0.25">
      <c r="A20" s="150" t="s">
        <v>49</v>
      </c>
      <c r="B20" s="150" t="s">
        <v>71</v>
      </c>
      <c r="C20" s="150" t="s">
        <v>70</v>
      </c>
      <c r="D20" s="150" t="s">
        <v>65</v>
      </c>
      <c r="E20" s="150" t="s">
        <v>69</v>
      </c>
      <c r="F20" s="150"/>
      <c r="G20" s="150"/>
      <c r="H20" s="150"/>
      <c r="I20" s="150" t="s">
        <v>68</v>
      </c>
      <c r="J20" s="150"/>
      <c r="K20" s="150"/>
      <c r="L20" s="150"/>
      <c r="M20" s="150"/>
      <c r="N20" s="150"/>
      <c r="O20" s="150"/>
      <c r="P20" s="150"/>
      <c r="Q20" s="150" t="s">
        <v>67</v>
      </c>
    </row>
    <row r="21" spans="1:17" x14ac:dyDescent="0.25">
      <c r="A21" s="150"/>
      <c r="B21" s="150"/>
      <c r="C21" s="150"/>
      <c r="D21" s="150"/>
      <c r="E21" s="150"/>
      <c r="F21" s="150"/>
      <c r="G21" s="150"/>
      <c r="H21" s="150"/>
      <c r="I21" s="150">
        <f>'пр 9 к Пор'!E18</f>
        <v>2016</v>
      </c>
      <c r="J21" s="150"/>
      <c r="K21" s="150">
        <f>'пр 9 к Пор'!G18</f>
        <v>2017</v>
      </c>
      <c r="L21" s="150"/>
      <c r="M21" s="150"/>
      <c r="N21" s="150"/>
      <c r="O21" s="150" t="s">
        <v>66</v>
      </c>
      <c r="P21" s="150"/>
      <c r="Q21" s="150"/>
    </row>
    <row r="22" spans="1:17" x14ac:dyDescent="0.25">
      <c r="A22" s="150"/>
      <c r="B22" s="150"/>
      <c r="C22" s="150"/>
      <c r="D22" s="150"/>
      <c r="E22" s="150" t="s">
        <v>65</v>
      </c>
      <c r="F22" s="150" t="s">
        <v>64</v>
      </c>
      <c r="G22" s="150" t="s">
        <v>63</v>
      </c>
      <c r="H22" s="150" t="s">
        <v>62</v>
      </c>
      <c r="I22" s="150"/>
      <c r="J22" s="150"/>
      <c r="K22" s="150" t="s">
        <v>43</v>
      </c>
      <c r="L22" s="150"/>
      <c r="M22" s="150" t="s">
        <v>42</v>
      </c>
      <c r="N22" s="150"/>
      <c r="O22" s="150"/>
      <c r="P22" s="150"/>
      <c r="Q22" s="150"/>
    </row>
    <row r="23" spans="1:17" x14ac:dyDescent="0.25">
      <c r="A23" s="150"/>
      <c r="B23" s="150"/>
      <c r="C23" s="150"/>
      <c r="D23" s="150"/>
      <c r="E23" s="150"/>
      <c r="F23" s="150"/>
      <c r="G23" s="150"/>
      <c r="H23" s="150"/>
      <c r="I23" s="91" t="s">
        <v>11</v>
      </c>
      <c r="J23" s="91" t="s">
        <v>12</v>
      </c>
      <c r="K23" s="91" t="s">
        <v>11</v>
      </c>
      <c r="L23" s="91" t="s">
        <v>12</v>
      </c>
      <c r="M23" s="91" t="s">
        <v>11</v>
      </c>
      <c r="N23" s="91" t="s">
        <v>12</v>
      </c>
      <c r="O23" s="91">
        <f>'пр 9 к Пор'!K20</f>
        <v>2018</v>
      </c>
      <c r="P23" s="91">
        <f>'пр 9 к Пор'!L20</f>
        <v>2019</v>
      </c>
      <c r="Q23" s="150"/>
    </row>
    <row r="24" spans="1:17" x14ac:dyDescent="0.25">
      <c r="A24" s="91">
        <v>1</v>
      </c>
      <c r="B24" s="91">
        <v>2</v>
      </c>
      <c r="C24" s="91">
        <v>3</v>
      </c>
      <c r="D24" s="91">
        <v>4</v>
      </c>
      <c r="E24" s="91">
        <v>5</v>
      </c>
      <c r="F24" s="91">
        <v>6</v>
      </c>
      <c r="G24" s="91">
        <v>7</v>
      </c>
      <c r="H24" s="91">
        <v>8</v>
      </c>
      <c r="I24" s="91">
        <v>9</v>
      </c>
      <c r="J24" s="91">
        <v>10</v>
      </c>
      <c r="K24" s="91">
        <v>11</v>
      </c>
      <c r="L24" s="91">
        <v>12</v>
      </c>
      <c r="M24" s="91">
        <v>13</v>
      </c>
      <c r="N24" s="91">
        <v>14</v>
      </c>
      <c r="O24" s="91">
        <v>15</v>
      </c>
      <c r="P24" s="91">
        <v>16</v>
      </c>
      <c r="Q24" s="91">
        <v>17</v>
      </c>
    </row>
    <row r="25" spans="1:17" x14ac:dyDescent="0.25">
      <c r="A25" s="158">
        <v>1</v>
      </c>
      <c r="B25" s="157" t="s">
        <v>61</v>
      </c>
      <c r="C25" s="157" t="s">
        <v>104</v>
      </c>
      <c r="D25" s="136" t="s">
        <v>60</v>
      </c>
      <c r="E25" s="136"/>
      <c r="F25" s="136"/>
      <c r="G25" s="136"/>
      <c r="H25" s="136"/>
      <c r="I25" s="137">
        <f t="shared" ref="I25:P25" si="0">SUM(I27:I33)</f>
        <v>927918.15000000014</v>
      </c>
      <c r="J25" s="137">
        <f t="shared" si="0"/>
        <v>854799.80999999994</v>
      </c>
      <c r="K25" s="137">
        <f t="shared" si="0"/>
        <v>936645.93400000001</v>
      </c>
      <c r="L25" s="137">
        <f t="shared" si="0"/>
        <v>436931.50599999999</v>
      </c>
      <c r="M25" s="137">
        <f t="shared" si="0"/>
        <v>954172.79600000009</v>
      </c>
      <c r="N25" s="137">
        <f t="shared" si="0"/>
        <v>907470.13800000015</v>
      </c>
      <c r="O25" s="137">
        <f t="shared" si="0"/>
        <v>872117.94900000002</v>
      </c>
      <c r="P25" s="137">
        <f t="shared" si="0"/>
        <v>872117.94900000002</v>
      </c>
      <c r="Q25" s="29"/>
    </row>
    <row r="26" spans="1:17" x14ac:dyDescent="0.25">
      <c r="A26" s="158"/>
      <c r="B26" s="157"/>
      <c r="C26" s="157"/>
      <c r="D26" s="29" t="s">
        <v>59</v>
      </c>
      <c r="E26" s="29"/>
      <c r="F26" s="29"/>
      <c r="G26" s="29"/>
      <c r="H26" s="29"/>
      <c r="I26" s="37"/>
      <c r="J26" s="37"/>
      <c r="K26" s="37"/>
      <c r="L26" s="37"/>
      <c r="M26" s="37"/>
      <c r="N26" s="37"/>
      <c r="O26" s="37"/>
      <c r="P26" s="37"/>
      <c r="Q26" s="29"/>
    </row>
    <row r="27" spans="1:17" ht="31.5" x14ac:dyDescent="0.25">
      <c r="A27" s="158"/>
      <c r="B27" s="157"/>
      <c r="C27" s="157"/>
      <c r="D27" s="29" t="s">
        <v>86</v>
      </c>
      <c r="E27" s="91" t="s">
        <v>93</v>
      </c>
      <c r="F27" s="29"/>
      <c r="G27" s="29"/>
      <c r="H27" s="29"/>
      <c r="I27" s="37">
        <f t="shared" ref="I27:P33" si="1">SUMIF($D$34:$D$69,$D27,I$34:I$69)</f>
        <v>0</v>
      </c>
      <c r="J27" s="37">
        <f t="shared" si="1"/>
        <v>0</v>
      </c>
      <c r="K27" s="37">
        <f t="shared" si="1"/>
        <v>0</v>
      </c>
      <c r="L27" s="37">
        <f t="shared" si="1"/>
        <v>0</v>
      </c>
      <c r="M27" s="37">
        <f t="shared" si="1"/>
        <v>0</v>
      </c>
      <c r="N27" s="37">
        <f t="shared" si="1"/>
        <v>0</v>
      </c>
      <c r="O27" s="37">
        <f t="shared" si="1"/>
        <v>0</v>
      </c>
      <c r="P27" s="37">
        <f t="shared" si="1"/>
        <v>0</v>
      </c>
      <c r="Q27" s="29"/>
    </row>
    <row r="28" spans="1:17" x14ac:dyDescent="0.25">
      <c r="A28" s="158"/>
      <c r="B28" s="157"/>
      <c r="C28" s="157"/>
      <c r="D28" s="29" t="s">
        <v>87</v>
      </c>
      <c r="E28" s="91" t="s">
        <v>94</v>
      </c>
      <c r="F28" s="29"/>
      <c r="G28" s="29"/>
      <c r="H28" s="29"/>
      <c r="I28" s="37">
        <f t="shared" si="1"/>
        <v>300</v>
      </c>
      <c r="J28" s="37">
        <f t="shared" si="1"/>
        <v>277.97000000000003</v>
      </c>
      <c r="K28" s="37">
        <f t="shared" si="1"/>
        <v>300</v>
      </c>
      <c r="L28" s="37">
        <f t="shared" si="1"/>
        <v>0</v>
      </c>
      <c r="M28" s="37">
        <f t="shared" si="1"/>
        <v>0</v>
      </c>
      <c r="N28" s="37">
        <f t="shared" si="1"/>
        <v>0</v>
      </c>
      <c r="O28" s="37">
        <f t="shared" si="1"/>
        <v>300</v>
      </c>
      <c r="P28" s="37">
        <f t="shared" si="1"/>
        <v>300</v>
      </c>
      <c r="Q28" s="29"/>
    </row>
    <row r="29" spans="1:17" ht="31.5" x14ac:dyDescent="0.25">
      <c r="A29" s="158"/>
      <c r="B29" s="157"/>
      <c r="C29" s="157"/>
      <c r="D29" s="29" t="s">
        <v>88</v>
      </c>
      <c r="E29" s="91" t="s">
        <v>95</v>
      </c>
      <c r="F29" s="29"/>
      <c r="G29" s="29"/>
      <c r="H29" s="29"/>
      <c r="I29" s="37">
        <f t="shared" si="1"/>
        <v>358.88</v>
      </c>
      <c r="J29" s="37">
        <f t="shared" si="1"/>
        <v>358.88</v>
      </c>
      <c r="K29" s="37">
        <f t="shared" si="1"/>
        <v>323.26</v>
      </c>
      <c r="L29" s="37">
        <f t="shared" si="1"/>
        <v>0</v>
      </c>
      <c r="M29" s="37">
        <f t="shared" si="1"/>
        <v>323.26</v>
      </c>
      <c r="N29" s="37">
        <f t="shared" si="1"/>
        <v>323.26</v>
      </c>
      <c r="O29" s="37">
        <f t="shared" si="1"/>
        <v>323.26</v>
      </c>
      <c r="P29" s="37">
        <f t="shared" si="1"/>
        <v>323.26</v>
      </c>
      <c r="Q29" s="29"/>
    </row>
    <row r="30" spans="1:17" ht="31.5" x14ac:dyDescent="0.25">
      <c r="A30" s="158"/>
      <c r="B30" s="157"/>
      <c r="C30" s="157"/>
      <c r="D30" s="29" t="s">
        <v>89</v>
      </c>
      <c r="E30" s="91" t="s">
        <v>96</v>
      </c>
      <c r="F30" s="29"/>
      <c r="G30" s="29"/>
      <c r="H30" s="29"/>
      <c r="I30" s="37">
        <f t="shared" si="1"/>
        <v>907334.12000000011</v>
      </c>
      <c r="J30" s="37">
        <f t="shared" si="1"/>
        <v>840829.82</v>
      </c>
      <c r="K30" s="37">
        <f t="shared" si="1"/>
        <v>894655.77399999998</v>
      </c>
      <c r="L30" s="37">
        <f t="shared" si="1"/>
        <v>436931.50599999999</v>
      </c>
      <c r="M30" s="37">
        <f t="shared" si="1"/>
        <v>911882.63600000006</v>
      </c>
      <c r="N30" s="37">
        <f t="shared" si="1"/>
        <v>871496.94100000011</v>
      </c>
      <c r="O30" s="37">
        <f t="shared" si="1"/>
        <v>869069.53899999999</v>
      </c>
      <c r="P30" s="37">
        <f t="shared" si="1"/>
        <v>869069.53899999999</v>
      </c>
      <c r="Q30" s="29"/>
    </row>
    <row r="31" spans="1:17" ht="47.25" x14ac:dyDescent="0.25">
      <c r="A31" s="158"/>
      <c r="B31" s="157"/>
      <c r="C31" s="157"/>
      <c r="D31" s="29" t="s">
        <v>90</v>
      </c>
      <c r="E31" s="91" t="s">
        <v>97</v>
      </c>
      <c r="F31" s="29"/>
      <c r="G31" s="29"/>
      <c r="H31" s="29"/>
      <c r="I31" s="37">
        <f t="shared" si="1"/>
        <v>2425.15</v>
      </c>
      <c r="J31" s="37">
        <f t="shared" si="1"/>
        <v>2389.65</v>
      </c>
      <c r="K31" s="37">
        <f t="shared" si="1"/>
        <v>2425.15</v>
      </c>
      <c r="L31" s="37">
        <f t="shared" si="1"/>
        <v>0</v>
      </c>
      <c r="M31" s="37">
        <f t="shared" si="1"/>
        <v>2425.15</v>
      </c>
      <c r="N31" s="37">
        <f t="shared" si="1"/>
        <v>2392.11</v>
      </c>
      <c r="O31" s="37">
        <f t="shared" si="1"/>
        <v>2425.15</v>
      </c>
      <c r="P31" s="37">
        <f t="shared" si="1"/>
        <v>2425.15</v>
      </c>
      <c r="Q31" s="29"/>
    </row>
    <row r="32" spans="1:17" ht="47.25" x14ac:dyDescent="0.25">
      <c r="A32" s="158"/>
      <c r="B32" s="157"/>
      <c r="C32" s="157"/>
      <c r="D32" s="29" t="s">
        <v>91</v>
      </c>
      <c r="E32" s="91" t="s">
        <v>98</v>
      </c>
      <c r="F32" s="29"/>
      <c r="G32" s="29"/>
      <c r="H32" s="29"/>
      <c r="I32" s="37">
        <f t="shared" si="1"/>
        <v>0</v>
      </c>
      <c r="J32" s="37">
        <f t="shared" si="1"/>
        <v>0</v>
      </c>
      <c r="K32" s="37">
        <f t="shared" si="1"/>
        <v>0</v>
      </c>
      <c r="L32" s="37">
        <f t="shared" si="1"/>
        <v>0</v>
      </c>
      <c r="M32" s="37">
        <f t="shared" si="1"/>
        <v>0</v>
      </c>
      <c r="N32" s="37">
        <f t="shared" si="1"/>
        <v>0</v>
      </c>
      <c r="O32" s="37">
        <f t="shared" si="1"/>
        <v>0</v>
      </c>
      <c r="P32" s="37">
        <f t="shared" si="1"/>
        <v>0</v>
      </c>
      <c r="Q32" s="29"/>
    </row>
    <row r="33" spans="1:17" ht="31.5" x14ac:dyDescent="0.25">
      <c r="A33" s="158"/>
      <c r="B33" s="157"/>
      <c r="C33" s="157"/>
      <c r="D33" s="29" t="s">
        <v>92</v>
      </c>
      <c r="E33" s="91" t="s">
        <v>99</v>
      </c>
      <c r="F33" s="29"/>
      <c r="G33" s="29"/>
      <c r="H33" s="29"/>
      <c r="I33" s="37">
        <f t="shared" si="1"/>
        <v>17500</v>
      </c>
      <c r="J33" s="37">
        <f t="shared" si="1"/>
        <v>10943.49</v>
      </c>
      <c r="K33" s="37">
        <f t="shared" si="1"/>
        <v>38941.75</v>
      </c>
      <c r="L33" s="37">
        <f t="shared" si="1"/>
        <v>0</v>
      </c>
      <c r="M33" s="37">
        <f t="shared" si="1"/>
        <v>39541.75</v>
      </c>
      <c r="N33" s="37">
        <f t="shared" si="1"/>
        <v>33257.826999999997</v>
      </c>
      <c r="O33" s="37">
        <f t="shared" si="1"/>
        <v>0</v>
      </c>
      <c r="P33" s="37">
        <f t="shared" si="1"/>
        <v>0</v>
      </c>
      <c r="Q33" s="29"/>
    </row>
    <row r="34" spans="1:17" x14ac:dyDescent="0.25">
      <c r="A34" s="158">
        <v>2</v>
      </c>
      <c r="B34" s="157" t="s">
        <v>8</v>
      </c>
      <c r="C34" s="157" t="s">
        <v>105</v>
      </c>
      <c r="D34" s="138" t="s">
        <v>60</v>
      </c>
      <c r="E34" s="138"/>
      <c r="F34" s="138"/>
      <c r="G34" s="138"/>
      <c r="H34" s="138"/>
      <c r="I34" s="139">
        <f t="shared" ref="I34:P34" si="2">SUM(I36:I42)</f>
        <v>863695.09000000008</v>
      </c>
      <c r="J34" s="139">
        <f t="shared" si="2"/>
        <v>798777.67</v>
      </c>
      <c r="K34" s="139">
        <f t="shared" si="2"/>
        <v>877734.31900000002</v>
      </c>
      <c r="L34" s="139">
        <f t="shared" si="2"/>
        <v>415070.821</v>
      </c>
      <c r="M34" s="139">
        <f t="shared" si="2"/>
        <v>895023.31500000006</v>
      </c>
      <c r="N34" s="139">
        <f t="shared" si="2"/>
        <v>850154.20600000001</v>
      </c>
      <c r="O34" s="139">
        <f t="shared" si="2"/>
        <v>827878.28899999999</v>
      </c>
      <c r="P34" s="139">
        <f t="shared" si="2"/>
        <v>827878.28899999999</v>
      </c>
      <c r="Q34" s="35"/>
    </row>
    <row r="35" spans="1:17" x14ac:dyDescent="0.25">
      <c r="A35" s="158"/>
      <c r="B35" s="157"/>
      <c r="C35" s="157"/>
      <c r="D35" s="29" t="s">
        <v>59</v>
      </c>
      <c r="E35" s="29"/>
      <c r="F35" s="29"/>
      <c r="G35" s="29"/>
      <c r="H35" s="29"/>
      <c r="I35" s="37"/>
      <c r="J35" s="37"/>
      <c r="K35" s="37"/>
      <c r="L35" s="37"/>
      <c r="M35" s="37"/>
      <c r="N35" s="37"/>
      <c r="O35" s="37"/>
      <c r="P35" s="37"/>
      <c r="Q35" s="29"/>
    </row>
    <row r="36" spans="1:17" ht="31.5" x14ac:dyDescent="0.25">
      <c r="A36" s="158"/>
      <c r="B36" s="157"/>
      <c r="C36" s="157"/>
      <c r="D36" s="29" t="s">
        <v>86</v>
      </c>
      <c r="E36" s="91" t="s">
        <v>93</v>
      </c>
      <c r="F36" s="29"/>
      <c r="G36" s="29"/>
      <c r="H36" s="29"/>
      <c r="I36" s="37"/>
      <c r="J36" s="37"/>
      <c r="K36" s="37"/>
      <c r="L36" s="37"/>
      <c r="M36" s="37"/>
      <c r="N36" s="37"/>
      <c r="O36" s="37"/>
      <c r="P36" s="37"/>
      <c r="Q36" s="29"/>
    </row>
    <row r="37" spans="1:17" x14ac:dyDescent="0.25">
      <c r="A37" s="158"/>
      <c r="B37" s="157"/>
      <c r="C37" s="157"/>
      <c r="D37" s="29" t="s">
        <v>87</v>
      </c>
      <c r="E37" s="91" t="s">
        <v>94</v>
      </c>
      <c r="F37" s="29"/>
      <c r="G37" s="29"/>
      <c r="H37" s="29"/>
      <c r="I37" s="37"/>
      <c r="J37" s="37"/>
      <c r="K37" s="37"/>
      <c r="L37" s="37"/>
      <c r="M37" s="37"/>
      <c r="N37" s="37"/>
      <c r="O37" s="37"/>
      <c r="P37" s="37"/>
      <c r="Q37" s="29"/>
    </row>
    <row r="38" spans="1:17" ht="31.5" x14ac:dyDescent="0.25">
      <c r="A38" s="158"/>
      <c r="B38" s="157"/>
      <c r="C38" s="157"/>
      <c r="D38" s="29" t="s">
        <v>88</v>
      </c>
      <c r="E38" s="91" t="s">
        <v>95</v>
      </c>
      <c r="F38" s="29"/>
      <c r="G38" s="29"/>
      <c r="H38" s="29"/>
      <c r="I38" s="37">
        <v>358.88</v>
      </c>
      <c r="J38" s="37">
        <v>358.88</v>
      </c>
      <c r="K38" s="37">
        <v>323.26</v>
      </c>
      <c r="L38" s="37"/>
      <c r="M38" s="37">
        <v>323.26</v>
      </c>
      <c r="N38" s="37">
        <v>323.26</v>
      </c>
      <c r="O38" s="37">
        <v>323.26</v>
      </c>
      <c r="P38" s="37">
        <v>323.26</v>
      </c>
      <c r="Q38" s="29"/>
    </row>
    <row r="39" spans="1:17" ht="31.5" x14ac:dyDescent="0.25">
      <c r="A39" s="158"/>
      <c r="B39" s="157"/>
      <c r="C39" s="157"/>
      <c r="D39" s="29" t="s">
        <v>89</v>
      </c>
      <c r="E39" s="91" t="s">
        <v>96</v>
      </c>
      <c r="F39" s="29"/>
      <c r="G39" s="29"/>
      <c r="H39" s="29"/>
      <c r="I39" s="37">
        <v>857411.06</v>
      </c>
      <c r="J39" s="37">
        <v>793006.65</v>
      </c>
      <c r="K39" s="37">
        <v>848441.80900000001</v>
      </c>
      <c r="L39" s="37">
        <v>415070.821</v>
      </c>
      <c r="M39" s="37">
        <v>864830.80500000005</v>
      </c>
      <c r="N39" s="37">
        <v>824764.96100000001</v>
      </c>
      <c r="O39" s="37">
        <v>825129.87899999996</v>
      </c>
      <c r="P39" s="37">
        <v>825129.87899999996</v>
      </c>
      <c r="Q39" s="29"/>
    </row>
    <row r="40" spans="1:17" ht="47.25" x14ac:dyDescent="0.25">
      <c r="A40" s="158"/>
      <c r="B40" s="157"/>
      <c r="C40" s="157"/>
      <c r="D40" s="29" t="s">
        <v>90</v>
      </c>
      <c r="E40" s="91" t="s">
        <v>97</v>
      </c>
      <c r="F40" s="29"/>
      <c r="G40" s="29"/>
      <c r="H40" s="29"/>
      <c r="I40" s="37">
        <v>2425.15</v>
      </c>
      <c r="J40" s="37">
        <v>2389.65</v>
      </c>
      <c r="K40" s="37">
        <v>2425.15</v>
      </c>
      <c r="L40" s="37"/>
      <c r="M40" s="37">
        <v>2425.15</v>
      </c>
      <c r="N40" s="37">
        <v>2392.11</v>
      </c>
      <c r="O40" s="37">
        <v>2425.15</v>
      </c>
      <c r="P40" s="37">
        <v>2425.15</v>
      </c>
      <c r="Q40" s="29"/>
    </row>
    <row r="41" spans="1:17" ht="47.25" x14ac:dyDescent="0.25">
      <c r="A41" s="158"/>
      <c r="B41" s="157"/>
      <c r="C41" s="157"/>
      <c r="D41" s="29" t="s">
        <v>91</v>
      </c>
      <c r="E41" s="91" t="s">
        <v>98</v>
      </c>
      <c r="F41" s="29"/>
      <c r="G41" s="29"/>
      <c r="H41" s="29"/>
      <c r="I41" s="37"/>
      <c r="J41" s="37"/>
      <c r="K41" s="37"/>
      <c r="L41" s="37"/>
      <c r="M41" s="37"/>
      <c r="N41" s="37"/>
      <c r="O41" s="37"/>
      <c r="P41" s="37"/>
      <c r="Q41" s="29"/>
    </row>
    <row r="42" spans="1:17" ht="31.5" x14ac:dyDescent="0.25">
      <c r="A42" s="158"/>
      <c r="B42" s="157"/>
      <c r="C42" s="157"/>
      <c r="D42" s="29" t="s">
        <v>92</v>
      </c>
      <c r="E42" s="91" t="s">
        <v>99</v>
      </c>
      <c r="F42" s="29"/>
      <c r="G42" s="29"/>
      <c r="H42" s="29"/>
      <c r="I42" s="37">
        <v>3500</v>
      </c>
      <c r="J42" s="37">
        <v>3022.49</v>
      </c>
      <c r="K42" s="37">
        <v>26544.1</v>
      </c>
      <c r="L42" s="37"/>
      <c r="M42" s="37">
        <v>27444.1</v>
      </c>
      <c r="N42" s="37">
        <v>22673.875</v>
      </c>
      <c r="O42" s="37">
        <v>0</v>
      </c>
      <c r="P42" s="37">
        <v>0</v>
      </c>
      <c r="Q42" s="29"/>
    </row>
    <row r="43" spans="1:17" x14ac:dyDescent="0.25">
      <c r="A43" s="158">
        <v>3</v>
      </c>
      <c r="B43" s="157" t="s">
        <v>100</v>
      </c>
      <c r="C43" s="157" t="s">
        <v>106</v>
      </c>
      <c r="D43" s="138" t="s">
        <v>60</v>
      </c>
      <c r="E43" s="138"/>
      <c r="F43" s="138"/>
      <c r="G43" s="138"/>
      <c r="H43" s="138"/>
      <c r="I43" s="139">
        <f t="shared" ref="I43:P43" si="3">SUM(I45:I51)</f>
        <v>3955.8</v>
      </c>
      <c r="J43" s="139">
        <f t="shared" si="3"/>
        <v>3173.41</v>
      </c>
      <c r="K43" s="139">
        <f t="shared" si="3"/>
        <v>2872.0659999999998</v>
      </c>
      <c r="L43" s="139">
        <f t="shared" si="3"/>
        <v>758.91</v>
      </c>
      <c r="M43" s="139">
        <f t="shared" si="3"/>
        <v>2877.0659999999998</v>
      </c>
      <c r="N43" s="139">
        <f t="shared" si="3"/>
        <v>2828.5990000000002</v>
      </c>
      <c r="O43" s="139">
        <f t="shared" si="3"/>
        <v>2545</v>
      </c>
      <c r="P43" s="139">
        <f t="shared" si="3"/>
        <v>2545</v>
      </c>
      <c r="Q43" s="35"/>
    </row>
    <row r="44" spans="1:17" x14ac:dyDescent="0.25">
      <c r="A44" s="158"/>
      <c r="B44" s="157"/>
      <c r="C44" s="157"/>
      <c r="D44" s="29" t="s">
        <v>59</v>
      </c>
      <c r="E44" s="29"/>
      <c r="F44" s="29"/>
      <c r="G44" s="29"/>
      <c r="H44" s="29"/>
      <c r="I44" s="37"/>
      <c r="J44" s="37"/>
      <c r="K44" s="37"/>
      <c r="L44" s="37"/>
      <c r="M44" s="37"/>
      <c r="N44" s="37"/>
      <c r="O44" s="37"/>
      <c r="P44" s="37"/>
      <c r="Q44" s="29"/>
    </row>
    <row r="45" spans="1:17" ht="31.5" customHeight="1" x14ac:dyDescent="0.25">
      <c r="A45" s="158"/>
      <c r="B45" s="157"/>
      <c r="C45" s="157"/>
      <c r="D45" s="29" t="s">
        <v>86</v>
      </c>
      <c r="E45" s="91" t="s">
        <v>93</v>
      </c>
      <c r="F45" s="29"/>
      <c r="G45" s="29"/>
      <c r="H45" s="29"/>
      <c r="I45" s="37"/>
      <c r="J45" s="37"/>
      <c r="K45" s="37"/>
      <c r="L45" s="37"/>
      <c r="M45" s="37"/>
      <c r="N45" s="37"/>
      <c r="O45" s="37"/>
      <c r="P45" s="37"/>
      <c r="Q45" s="29"/>
    </row>
    <row r="46" spans="1:17" ht="15.75" customHeight="1" x14ac:dyDescent="0.25">
      <c r="A46" s="158"/>
      <c r="B46" s="157"/>
      <c r="C46" s="157"/>
      <c r="D46" s="29" t="s">
        <v>87</v>
      </c>
      <c r="E46" s="91" t="s">
        <v>94</v>
      </c>
      <c r="F46" s="29"/>
      <c r="G46" s="29"/>
      <c r="H46" s="29"/>
      <c r="I46" s="37">
        <v>300</v>
      </c>
      <c r="J46" s="37">
        <v>277.97000000000003</v>
      </c>
      <c r="K46" s="37">
        <v>300</v>
      </c>
      <c r="L46" s="37"/>
      <c r="M46" s="37"/>
      <c r="N46" s="37"/>
      <c r="O46" s="37">
        <v>300</v>
      </c>
      <c r="P46" s="37">
        <v>300</v>
      </c>
      <c r="Q46" s="29"/>
    </row>
    <row r="47" spans="1:17" ht="31.5" customHeight="1" x14ac:dyDescent="0.25">
      <c r="A47" s="158"/>
      <c r="B47" s="157"/>
      <c r="C47" s="157"/>
      <c r="D47" s="29" t="s">
        <v>88</v>
      </c>
      <c r="E47" s="91" t="s">
        <v>95</v>
      </c>
      <c r="F47" s="29"/>
      <c r="G47" s="29"/>
      <c r="H47" s="29"/>
      <c r="I47" s="37"/>
      <c r="J47" s="37"/>
      <c r="K47" s="37"/>
      <c r="L47" s="37"/>
      <c r="M47" s="37"/>
      <c r="N47" s="37"/>
      <c r="O47" s="37"/>
      <c r="P47" s="37"/>
      <c r="Q47" s="29"/>
    </row>
    <row r="48" spans="1:17" ht="31.5" customHeight="1" x14ac:dyDescent="0.25">
      <c r="A48" s="158"/>
      <c r="B48" s="157"/>
      <c r="C48" s="157"/>
      <c r="D48" s="29" t="s">
        <v>89</v>
      </c>
      <c r="E48" s="91" t="s">
        <v>96</v>
      </c>
      <c r="F48" s="29"/>
      <c r="G48" s="29"/>
      <c r="H48" s="29"/>
      <c r="I48" s="37">
        <v>3655.8</v>
      </c>
      <c r="J48" s="37">
        <v>2895.44</v>
      </c>
      <c r="K48" s="37">
        <v>2572.0659999999998</v>
      </c>
      <c r="L48" s="37">
        <v>758.91</v>
      </c>
      <c r="M48" s="37">
        <v>2877.0659999999998</v>
      </c>
      <c r="N48" s="37">
        <v>2828.5990000000002</v>
      </c>
      <c r="O48" s="37">
        <v>2245</v>
      </c>
      <c r="P48" s="37">
        <v>2245</v>
      </c>
      <c r="Q48" s="29"/>
    </row>
    <row r="49" spans="1:17" ht="47.25" customHeight="1" x14ac:dyDescent="0.25">
      <c r="A49" s="158"/>
      <c r="B49" s="157"/>
      <c r="C49" s="157"/>
      <c r="D49" s="29" t="s">
        <v>90</v>
      </c>
      <c r="E49" s="91" t="s">
        <v>97</v>
      </c>
      <c r="F49" s="29"/>
      <c r="G49" s="29"/>
      <c r="H49" s="29"/>
      <c r="I49" s="37"/>
      <c r="J49" s="37"/>
      <c r="K49" s="37"/>
      <c r="L49" s="37"/>
      <c r="M49" s="37"/>
      <c r="N49" s="37"/>
      <c r="O49" s="37"/>
      <c r="P49" s="37"/>
      <c r="Q49" s="29"/>
    </row>
    <row r="50" spans="1:17" ht="31.5" customHeight="1" x14ac:dyDescent="0.25">
      <c r="A50" s="158"/>
      <c r="B50" s="157"/>
      <c r="C50" s="157"/>
      <c r="D50" s="29" t="s">
        <v>91</v>
      </c>
      <c r="E50" s="91" t="s">
        <v>98</v>
      </c>
      <c r="F50" s="29"/>
      <c r="G50" s="29"/>
      <c r="H50" s="29"/>
      <c r="I50" s="37"/>
      <c r="J50" s="37"/>
      <c r="K50" s="37"/>
      <c r="L50" s="37"/>
      <c r="M50" s="37"/>
      <c r="N50" s="37"/>
      <c r="O50" s="37"/>
      <c r="P50" s="37"/>
      <c r="Q50" s="29"/>
    </row>
    <row r="51" spans="1:17" ht="31.5" customHeight="1" x14ac:dyDescent="0.25">
      <c r="A51" s="158"/>
      <c r="B51" s="157"/>
      <c r="C51" s="157"/>
      <c r="D51" s="29" t="s">
        <v>92</v>
      </c>
      <c r="E51" s="91" t="s">
        <v>99</v>
      </c>
      <c r="F51" s="29"/>
      <c r="G51" s="29"/>
      <c r="H51" s="29"/>
      <c r="I51" s="37"/>
      <c r="J51" s="37"/>
      <c r="K51" s="37"/>
      <c r="L51" s="37"/>
      <c r="M51" s="37"/>
      <c r="N51" s="37"/>
      <c r="O51" s="37"/>
      <c r="P51" s="37"/>
      <c r="Q51" s="29"/>
    </row>
    <row r="52" spans="1:17" x14ac:dyDescent="0.25">
      <c r="A52" s="158">
        <v>4</v>
      </c>
      <c r="B52" s="157" t="s">
        <v>108</v>
      </c>
      <c r="C52" s="157" t="s">
        <v>107</v>
      </c>
      <c r="D52" s="138" t="s">
        <v>60</v>
      </c>
      <c r="E52" s="138"/>
      <c r="F52" s="138"/>
      <c r="G52" s="138"/>
      <c r="H52" s="138"/>
      <c r="I52" s="139">
        <f t="shared" ref="I52:P52" si="4">SUM(I54:I60)</f>
        <v>46267.26</v>
      </c>
      <c r="J52" s="139">
        <f t="shared" si="4"/>
        <v>44927.73</v>
      </c>
      <c r="K52" s="139">
        <f t="shared" si="4"/>
        <v>43641.898999999998</v>
      </c>
      <c r="L52" s="139">
        <f t="shared" si="4"/>
        <v>21101.775000000001</v>
      </c>
      <c r="M52" s="139">
        <f t="shared" si="4"/>
        <v>43874.764999999999</v>
      </c>
      <c r="N52" s="139">
        <f t="shared" si="4"/>
        <v>43603.381000000001</v>
      </c>
      <c r="O52" s="139">
        <f t="shared" si="4"/>
        <v>41694.660000000003</v>
      </c>
      <c r="P52" s="139">
        <f t="shared" si="4"/>
        <v>41694.660000000003</v>
      </c>
      <c r="Q52" s="35"/>
    </row>
    <row r="53" spans="1:17" x14ac:dyDescent="0.25">
      <c r="A53" s="158"/>
      <c r="B53" s="157"/>
      <c r="C53" s="157"/>
      <c r="D53" s="29" t="s">
        <v>59</v>
      </c>
      <c r="E53" s="29"/>
      <c r="F53" s="29"/>
      <c r="G53" s="29"/>
      <c r="H53" s="29"/>
      <c r="I53" s="37"/>
      <c r="J53" s="37"/>
      <c r="K53" s="37"/>
      <c r="L53" s="37"/>
      <c r="M53" s="37"/>
      <c r="N53" s="37"/>
      <c r="O53" s="37"/>
      <c r="P53" s="37"/>
      <c r="Q53" s="29"/>
    </row>
    <row r="54" spans="1:17" ht="31.5" customHeight="1" x14ac:dyDescent="0.25">
      <c r="A54" s="158"/>
      <c r="B54" s="157"/>
      <c r="C54" s="157"/>
      <c r="D54" s="29" t="s">
        <v>86</v>
      </c>
      <c r="E54" s="91" t="s">
        <v>93</v>
      </c>
      <c r="F54" s="29"/>
      <c r="G54" s="29"/>
      <c r="H54" s="29"/>
      <c r="I54" s="37"/>
      <c r="J54" s="37"/>
      <c r="K54" s="37"/>
      <c r="L54" s="37"/>
      <c r="M54" s="37"/>
      <c r="N54" s="37"/>
      <c r="O54" s="37"/>
      <c r="P54" s="37"/>
      <c r="Q54" s="29"/>
    </row>
    <row r="55" spans="1:17" ht="15.75" customHeight="1" x14ac:dyDescent="0.25">
      <c r="A55" s="158"/>
      <c r="B55" s="157"/>
      <c r="C55" s="157"/>
      <c r="D55" s="29" t="s">
        <v>87</v>
      </c>
      <c r="E55" s="91" t="s">
        <v>94</v>
      </c>
      <c r="F55" s="29"/>
      <c r="G55" s="29"/>
      <c r="H55" s="29"/>
      <c r="I55" s="37"/>
      <c r="J55" s="37"/>
      <c r="K55" s="37"/>
      <c r="L55" s="37"/>
      <c r="M55" s="37"/>
      <c r="N55" s="37"/>
      <c r="O55" s="37"/>
      <c r="P55" s="37"/>
      <c r="Q55" s="29"/>
    </row>
    <row r="56" spans="1:17" ht="31.5" customHeight="1" x14ac:dyDescent="0.25">
      <c r="A56" s="158"/>
      <c r="B56" s="157"/>
      <c r="C56" s="157"/>
      <c r="D56" s="29" t="s">
        <v>88</v>
      </c>
      <c r="E56" s="91" t="s">
        <v>95</v>
      </c>
      <c r="F56" s="29"/>
      <c r="G56" s="29"/>
      <c r="H56" s="29"/>
      <c r="I56" s="37"/>
      <c r="J56" s="37"/>
      <c r="K56" s="37"/>
      <c r="L56" s="37"/>
      <c r="M56" s="37"/>
      <c r="N56" s="37"/>
      <c r="O56" s="37"/>
      <c r="P56" s="37"/>
      <c r="Q56" s="29"/>
    </row>
    <row r="57" spans="1:17" ht="31.5" customHeight="1" x14ac:dyDescent="0.25">
      <c r="A57" s="158"/>
      <c r="B57" s="157"/>
      <c r="C57" s="157"/>
      <c r="D57" s="29" t="s">
        <v>89</v>
      </c>
      <c r="E57" s="91" t="s">
        <v>96</v>
      </c>
      <c r="F57" s="29"/>
      <c r="G57" s="29"/>
      <c r="H57" s="29"/>
      <c r="I57" s="37">
        <v>46267.26</v>
      </c>
      <c r="J57" s="37">
        <v>44927.73</v>
      </c>
      <c r="K57" s="37">
        <v>43641.898999999998</v>
      </c>
      <c r="L57" s="37">
        <v>21101.775000000001</v>
      </c>
      <c r="M57" s="37">
        <v>43874.764999999999</v>
      </c>
      <c r="N57" s="37">
        <v>43603.381000000001</v>
      </c>
      <c r="O57" s="37">
        <v>41694.660000000003</v>
      </c>
      <c r="P57" s="37">
        <v>41694.660000000003</v>
      </c>
      <c r="Q57" s="29"/>
    </row>
    <row r="58" spans="1:17" ht="47.25" customHeight="1" x14ac:dyDescent="0.25">
      <c r="A58" s="158"/>
      <c r="B58" s="157"/>
      <c r="C58" s="157"/>
      <c r="D58" s="29" t="s">
        <v>90</v>
      </c>
      <c r="E58" s="91" t="s">
        <v>97</v>
      </c>
      <c r="F58" s="29"/>
      <c r="G58" s="29"/>
      <c r="H58" s="29"/>
      <c r="I58" s="37"/>
      <c r="J58" s="37"/>
      <c r="K58" s="37"/>
      <c r="L58" s="37"/>
      <c r="M58" s="37"/>
      <c r="N58" s="37"/>
      <c r="O58" s="37"/>
      <c r="P58" s="37"/>
      <c r="Q58" s="29"/>
    </row>
    <row r="59" spans="1:17" ht="31.5" customHeight="1" x14ac:dyDescent="0.25">
      <c r="A59" s="158"/>
      <c r="B59" s="157"/>
      <c r="C59" s="157"/>
      <c r="D59" s="29" t="s">
        <v>91</v>
      </c>
      <c r="E59" s="91" t="s">
        <v>98</v>
      </c>
      <c r="F59" s="29"/>
      <c r="G59" s="29"/>
      <c r="H59" s="29"/>
      <c r="I59" s="37"/>
      <c r="J59" s="37"/>
      <c r="K59" s="37"/>
      <c r="L59" s="37"/>
      <c r="M59" s="37"/>
      <c r="N59" s="37"/>
      <c r="O59" s="37"/>
      <c r="P59" s="37"/>
      <c r="Q59" s="29"/>
    </row>
    <row r="60" spans="1:17" ht="31.5" customHeight="1" x14ac:dyDescent="0.25">
      <c r="A60" s="158"/>
      <c r="B60" s="157"/>
      <c r="C60" s="157"/>
      <c r="D60" s="29" t="s">
        <v>92</v>
      </c>
      <c r="E60" s="91" t="s">
        <v>99</v>
      </c>
      <c r="F60" s="29"/>
      <c r="G60" s="29"/>
      <c r="H60" s="29"/>
      <c r="I60" s="37"/>
      <c r="J60" s="37"/>
      <c r="K60" s="37"/>
      <c r="L60" s="37"/>
      <c r="M60" s="37"/>
      <c r="N60" s="37"/>
      <c r="O60" s="37"/>
      <c r="P60" s="37"/>
      <c r="Q60" s="29"/>
    </row>
    <row r="61" spans="1:17" x14ac:dyDescent="0.25">
      <c r="A61" s="158">
        <v>5</v>
      </c>
      <c r="B61" s="157" t="s">
        <v>271</v>
      </c>
      <c r="C61" s="157" t="s">
        <v>272</v>
      </c>
      <c r="D61" s="138" t="s">
        <v>60</v>
      </c>
      <c r="E61" s="138"/>
      <c r="F61" s="138"/>
      <c r="G61" s="138"/>
      <c r="H61" s="138"/>
      <c r="I61" s="139">
        <f t="shared" ref="I61:P61" si="5">SUM(I63:I69)</f>
        <v>14000</v>
      </c>
      <c r="J61" s="139">
        <f t="shared" si="5"/>
        <v>7921</v>
      </c>
      <c r="K61" s="139">
        <f t="shared" si="5"/>
        <v>12397.65</v>
      </c>
      <c r="L61" s="139">
        <f t="shared" si="5"/>
        <v>0</v>
      </c>
      <c r="M61" s="139">
        <f t="shared" si="5"/>
        <v>12397.65</v>
      </c>
      <c r="N61" s="139">
        <f t="shared" si="5"/>
        <v>10883.951999999999</v>
      </c>
      <c r="O61" s="139">
        <f t="shared" si="5"/>
        <v>0</v>
      </c>
      <c r="P61" s="139">
        <f t="shared" si="5"/>
        <v>0</v>
      </c>
      <c r="Q61" s="35"/>
    </row>
    <row r="62" spans="1:17" x14ac:dyDescent="0.25">
      <c r="A62" s="158"/>
      <c r="B62" s="157"/>
      <c r="C62" s="157"/>
      <c r="D62" s="29" t="s">
        <v>59</v>
      </c>
      <c r="E62" s="29"/>
      <c r="F62" s="29"/>
      <c r="G62" s="29"/>
      <c r="H62" s="29"/>
      <c r="I62" s="37"/>
      <c r="J62" s="37"/>
      <c r="K62" s="37"/>
      <c r="L62" s="37"/>
      <c r="M62" s="37"/>
      <c r="N62" s="37"/>
      <c r="O62" s="37"/>
      <c r="P62" s="37"/>
      <c r="Q62" s="29"/>
    </row>
    <row r="63" spans="1:17" ht="31.5" customHeight="1" x14ac:dyDescent="0.25">
      <c r="A63" s="158"/>
      <c r="B63" s="157"/>
      <c r="C63" s="157"/>
      <c r="D63" s="29" t="s">
        <v>86</v>
      </c>
      <c r="E63" s="91" t="s">
        <v>93</v>
      </c>
      <c r="F63" s="29"/>
      <c r="G63" s="29"/>
      <c r="H63" s="29"/>
      <c r="I63" s="37"/>
      <c r="J63" s="37"/>
      <c r="K63" s="37"/>
      <c r="L63" s="37"/>
      <c r="M63" s="37"/>
      <c r="N63" s="37"/>
      <c r="O63" s="37"/>
      <c r="P63" s="37"/>
      <c r="Q63" s="29"/>
    </row>
    <row r="64" spans="1:17" ht="15.75" customHeight="1" x14ac:dyDescent="0.25">
      <c r="A64" s="158"/>
      <c r="B64" s="157"/>
      <c r="C64" s="157"/>
      <c r="D64" s="29" t="s">
        <v>87</v>
      </c>
      <c r="E64" s="91" t="s">
        <v>94</v>
      </c>
      <c r="F64" s="29"/>
      <c r="G64" s="29"/>
      <c r="H64" s="29"/>
      <c r="I64" s="37"/>
      <c r="J64" s="37"/>
      <c r="K64" s="37"/>
      <c r="L64" s="37"/>
      <c r="M64" s="37"/>
      <c r="N64" s="37"/>
      <c r="O64" s="37"/>
      <c r="P64" s="37"/>
      <c r="Q64" s="29"/>
    </row>
    <row r="65" spans="1:17" ht="31.5" customHeight="1" x14ac:dyDescent="0.25">
      <c r="A65" s="158"/>
      <c r="B65" s="157"/>
      <c r="C65" s="157"/>
      <c r="D65" s="29" t="s">
        <v>88</v>
      </c>
      <c r="E65" s="91" t="s">
        <v>95</v>
      </c>
      <c r="F65" s="29"/>
      <c r="G65" s="29"/>
      <c r="H65" s="29"/>
      <c r="I65" s="37"/>
      <c r="J65" s="37"/>
      <c r="K65" s="37"/>
      <c r="L65" s="37"/>
      <c r="M65" s="37"/>
      <c r="N65" s="37"/>
      <c r="O65" s="37"/>
      <c r="P65" s="37"/>
      <c r="Q65" s="29"/>
    </row>
    <row r="66" spans="1:17" ht="31.5" customHeight="1" x14ac:dyDescent="0.25">
      <c r="A66" s="158"/>
      <c r="B66" s="157"/>
      <c r="C66" s="157"/>
      <c r="D66" s="29" t="s">
        <v>89</v>
      </c>
      <c r="E66" s="91" t="s">
        <v>96</v>
      </c>
      <c r="F66" s="29"/>
      <c r="G66" s="29"/>
      <c r="H66" s="29"/>
      <c r="I66" s="37"/>
      <c r="J66" s="37"/>
      <c r="K66" s="37"/>
      <c r="L66" s="37"/>
      <c r="M66" s="37">
        <v>300</v>
      </c>
      <c r="N66" s="37">
        <v>300</v>
      </c>
      <c r="O66" s="37">
        <v>0</v>
      </c>
      <c r="P66" s="37">
        <v>0</v>
      </c>
      <c r="Q66" s="29"/>
    </row>
    <row r="67" spans="1:17" ht="47.25" customHeight="1" x14ac:dyDescent="0.25">
      <c r="A67" s="158"/>
      <c r="B67" s="157"/>
      <c r="C67" s="157"/>
      <c r="D67" s="29" t="s">
        <v>90</v>
      </c>
      <c r="E67" s="91" t="s">
        <v>97</v>
      </c>
      <c r="F67" s="29"/>
      <c r="G67" s="29"/>
      <c r="H67" s="29"/>
      <c r="I67" s="37"/>
      <c r="J67" s="37"/>
      <c r="K67" s="37"/>
      <c r="L67" s="37"/>
      <c r="M67" s="37"/>
      <c r="N67" s="37"/>
      <c r="O67" s="37"/>
      <c r="P67" s="37"/>
      <c r="Q67" s="29"/>
    </row>
    <row r="68" spans="1:17" ht="31.5" customHeight="1" x14ac:dyDescent="0.25">
      <c r="A68" s="158"/>
      <c r="B68" s="157"/>
      <c r="C68" s="157"/>
      <c r="D68" s="29" t="s">
        <v>91</v>
      </c>
      <c r="E68" s="91" t="s">
        <v>98</v>
      </c>
      <c r="F68" s="29"/>
      <c r="G68" s="29"/>
      <c r="H68" s="29"/>
      <c r="I68" s="37"/>
      <c r="J68" s="37"/>
      <c r="K68" s="37"/>
      <c r="L68" s="37"/>
      <c r="M68" s="37"/>
      <c r="N68" s="37"/>
      <c r="O68" s="37"/>
      <c r="P68" s="37"/>
      <c r="Q68" s="29"/>
    </row>
    <row r="69" spans="1:17" ht="31.5" customHeight="1" x14ac:dyDescent="0.25">
      <c r="A69" s="158"/>
      <c r="B69" s="157"/>
      <c r="C69" s="157"/>
      <c r="D69" s="29" t="s">
        <v>92</v>
      </c>
      <c r="E69" s="91" t="s">
        <v>99</v>
      </c>
      <c r="F69" s="29"/>
      <c r="G69" s="29"/>
      <c r="H69" s="29"/>
      <c r="I69" s="37">
        <v>14000</v>
      </c>
      <c r="J69" s="37">
        <v>7921</v>
      </c>
      <c r="K69" s="37">
        <v>12397.65</v>
      </c>
      <c r="L69" s="37"/>
      <c r="M69" s="37">
        <v>12097.65</v>
      </c>
      <c r="N69" s="37">
        <v>10583.951999999999</v>
      </c>
      <c r="O69" s="37">
        <v>0</v>
      </c>
      <c r="P69" s="37">
        <v>0</v>
      </c>
      <c r="Q69" s="29"/>
    </row>
    <row r="70" spans="1:17" ht="18.75" x14ac:dyDescent="0.25">
      <c r="A70" s="27"/>
    </row>
    <row r="71" spans="1:17" ht="18.75" x14ac:dyDescent="0.25">
      <c r="A71" s="27"/>
    </row>
    <row r="72" spans="1:17" ht="18.75" x14ac:dyDescent="0.3">
      <c r="A72" s="151" t="s">
        <v>41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2" t="s">
        <v>40</v>
      </c>
      <c r="L72" s="152"/>
      <c r="Q72" s="28" t="s">
        <v>39</v>
      </c>
    </row>
    <row r="73" spans="1:17" ht="18.75" x14ac:dyDescent="0.25">
      <c r="A73" s="27"/>
    </row>
    <row r="74" spans="1:17" ht="18.75" x14ac:dyDescent="0.25">
      <c r="A74" s="27"/>
    </row>
  </sheetData>
  <mergeCells count="40">
    <mergeCell ref="A17:Q17"/>
    <mergeCell ref="A15:Q15"/>
    <mergeCell ref="A12:Q12"/>
    <mergeCell ref="A13:Q13"/>
    <mergeCell ref="A14:Q14"/>
    <mergeCell ref="A16:Q16"/>
    <mergeCell ref="A72:J72"/>
    <mergeCell ref="K72:L72"/>
    <mergeCell ref="Q20:Q23"/>
    <mergeCell ref="I21:J22"/>
    <mergeCell ref="K21:N21"/>
    <mergeCell ref="O21:P22"/>
    <mergeCell ref="E22:E23"/>
    <mergeCell ref="F22:F23"/>
    <mergeCell ref="G22:G23"/>
    <mergeCell ref="H22:H23"/>
    <mergeCell ref="K22:L22"/>
    <mergeCell ref="M22:N22"/>
    <mergeCell ref="A43:A51"/>
    <mergeCell ref="B43:B51"/>
    <mergeCell ref="C43:C51"/>
    <mergeCell ref="A52:A60"/>
    <mergeCell ref="A18:Q18"/>
    <mergeCell ref="A25:A33"/>
    <mergeCell ref="B25:B33"/>
    <mergeCell ref="C25:C33"/>
    <mergeCell ref="A34:A42"/>
    <mergeCell ref="B34:B42"/>
    <mergeCell ref="C34:C42"/>
    <mergeCell ref="I20:P20"/>
    <mergeCell ref="A20:A23"/>
    <mergeCell ref="B20:B23"/>
    <mergeCell ref="C20:C23"/>
    <mergeCell ref="D20:D23"/>
    <mergeCell ref="E20:H21"/>
    <mergeCell ref="B52:B60"/>
    <mergeCell ref="C52:C60"/>
    <mergeCell ref="A61:A69"/>
    <mergeCell ref="B61:B69"/>
    <mergeCell ref="C61:C6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86"/>
  <sheetViews>
    <sheetView zoomScale="85" zoomScaleNormal="85" workbookViewId="0">
      <selection activeCell="D75" sqref="D75"/>
    </sheetView>
  </sheetViews>
  <sheetFormatPr defaultRowHeight="15.75" x14ac:dyDescent="0.25"/>
  <cols>
    <col min="1" max="1" width="4.7109375" style="26" customWidth="1"/>
    <col min="2" max="2" width="19.140625" style="26" customWidth="1"/>
    <col min="3" max="3" width="17.140625" style="26" customWidth="1"/>
    <col min="4" max="4" width="37" style="26" customWidth="1"/>
    <col min="5" max="12" width="15.85546875" style="26" customWidth="1"/>
    <col min="13" max="13" width="14.85546875" style="26" customWidth="1"/>
    <col min="14" max="16384" width="9.140625" style="26"/>
  </cols>
  <sheetData>
    <row r="1" spans="1:13" ht="18.75" x14ac:dyDescent="0.25">
      <c r="J1" s="32" t="s">
        <v>275</v>
      </c>
    </row>
    <row r="3" spans="1:13" ht="18.75" x14ac:dyDescent="0.25">
      <c r="J3" s="32" t="s">
        <v>85</v>
      </c>
    </row>
    <row r="4" spans="1:13" ht="18.75" x14ac:dyDescent="0.25">
      <c r="J4" s="32" t="s">
        <v>57</v>
      </c>
    </row>
    <row r="5" spans="1:13" ht="18.75" x14ac:dyDescent="0.25">
      <c r="J5" s="32" t="s">
        <v>56</v>
      </c>
    </row>
    <row r="6" spans="1:13" ht="18.75" x14ac:dyDescent="0.25">
      <c r="J6" s="32" t="s">
        <v>55</v>
      </c>
    </row>
    <row r="7" spans="1:13" ht="18.75" x14ac:dyDescent="0.25">
      <c r="J7" s="32" t="s">
        <v>54</v>
      </c>
    </row>
    <row r="8" spans="1:13" ht="18.75" x14ac:dyDescent="0.25">
      <c r="A8" s="32"/>
    </row>
    <row r="9" spans="1:13" ht="18.75" x14ac:dyDescent="0.25">
      <c r="A9" s="32"/>
    </row>
    <row r="10" spans="1:13" ht="18.75" x14ac:dyDescent="0.25">
      <c r="A10" s="30"/>
    </row>
    <row r="11" spans="1:13" ht="18.75" x14ac:dyDescent="0.25">
      <c r="A11" s="27"/>
    </row>
    <row r="12" spans="1:13" ht="18.75" x14ac:dyDescent="0.25">
      <c r="A12" s="148" t="s">
        <v>53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18.75" x14ac:dyDescent="0.25">
      <c r="A13" s="148" t="s">
        <v>84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 ht="18.75" x14ac:dyDescent="0.25">
      <c r="A14" s="148" t="s">
        <v>287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6.5" customHeight="1" x14ac:dyDescent="0.25">
      <c r="A15" s="153" t="s">
        <v>74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1:13" ht="18.75" x14ac:dyDescent="0.25">
      <c r="A16" s="148" t="s">
        <v>83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7" ht="18.75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7" ht="18.75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2"/>
      <c r="O18" s="82"/>
      <c r="P18" s="82"/>
      <c r="Q18" s="82"/>
    </row>
    <row r="19" spans="1:17" x14ac:dyDescent="0.25">
      <c r="A19" s="150" t="s">
        <v>49</v>
      </c>
      <c r="B19" s="150" t="s">
        <v>82</v>
      </c>
      <c r="C19" s="150" t="s">
        <v>70</v>
      </c>
      <c r="D19" s="150" t="s">
        <v>81</v>
      </c>
      <c r="E19" s="150">
        <f>'пр 9 к Пор'!E18</f>
        <v>2016</v>
      </c>
      <c r="F19" s="150"/>
      <c r="G19" s="150">
        <f>'пр 9 к Пор'!G18:J18</f>
        <v>2017</v>
      </c>
      <c r="H19" s="150"/>
      <c r="I19" s="150"/>
      <c r="J19" s="150"/>
      <c r="K19" s="150" t="s">
        <v>45</v>
      </c>
      <c r="L19" s="150"/>
      <c r="M19" s="150" t="s">
        <v>67</v>
      </c>
    </row>
    <row r="20" spans="1:17" x14ac:dyDescent="0.25">
      <c r="A20" s="150"/>
      <c r="B20" s="150"/>
      <c r="C20" s="150"/>
      <c r="D20" s="150"/>
      <c r="E20" s="150"/>
      <c r="F20" s="150"/>
      <c r="G20" s="150" t="s">
        <v>43</v>
      </c>
      <c r="H20" s="150"/>
      <c r="I20" s="150" t="s">
        <v>42</v>
      </c>
      <c r="J20" s="150"/>
      <c r="K20" s="150"/>
      <c r="L20" s="150"/>
      <c r="M20" s="150"/>
    </row>
    <row r="21" spans="1:17" x14ac:dyDescent="0.25">
      <c r="A21" s="150"/>
      <c r="B21" s="150"/>
      <c r="C21" s="150"/>
      <c r="D21" s="150"/>
      <c r="E21" s="91" t="s">
        <v>11</v>
      </c>
      <c r="F21" s="91" t="s">
        <v>12</v>
      </c>
      <c r="G21" s="91" t="s">
        <v>11</v>
      </c>
      <c r="H21" s="91" t="s">
        <v>12</v>
      </c>
      <c r="I21" s="91" t="s">
        <v>11</v>
      </c>
      <c r="J21" s="91" t="s">
        <v>12</v>
      </c>
      <c r="K21" s="91">
        <f>'пр 9 к Пор'!K20</f>
        <v>2018</v>
      </c>
      <c r="L21" s="91">
        <f>'пр 9 к Пор'!L20</f>
        <v>2019</v>
      </c>
      <c r="M21" s="150"/>
    </row>
    <row r="22" spans="1:17" x14ac:dyDescent="0.25">
      <c r="A22" s="91">
        <v>1</v>
      </c>
      <c r="B22" s="91">
        <v>2</v>
      </c>
      <c r="C22" s="91">
        <v>3</v>
      </c>
      <c r="D22" s="91">
        <v>4</v>
      </c>
      <c r="E22" s="91">
        <v>5</v>
      </c>
      <c r="F22" s="91">
        <v>6</v>
      </c>
      <c r="G22" s="91">
        <v>7</v>
      </c>
      <c r="H22" s="91">
        <v>8</v>
      </c>
      <c r="I22" s="91">
        <v>9</v>
      </c>
      <c r="J22" s="91">
        <v>10</v>
      </c>
      <c r="K22" s="91">
        <v>11</v>
      </c>
      <c r="L22" s="91">
        <v>12</v>
      </c>
      <c r="M22" s="91">
        <v>13</v>
      </c>
    </row>
    <row r="23" spans="1:17" x14ac:dyDescent="0.25">
      <c r="A23" s="160">
        <v>1</v>
      </c>
      <c r="B23" s="161" t="s">
        <v>61</v>
      </c>
      <c r="C23" s="162" t="s">
        <v>104</v>
      </c>
      <c r="D23" s="136" t="s">
        <v>80</v>
      </c>
      <c r="E23" s="137">
        <f>SUM(E25:E29)</f>
        <v>927918.14999999991</v>
      </c>
      <c r="F23" s="137">
        <f t="shared" ref="F23:L23" si="0">SUM(F25:F29)</f>
        <v>854799.80999999982</v>
      </c>
      <c r="G23" s="137">
        <f t="shared" si="0"/>
        <v>936645.93399999989</v>
      </c>
      <c r="H23" s="137">
        <f t="shared" si="0"/>
        <v>436931.50499999995</v>
      </c>
      <c r="I23" s="137">
        <f t="shared" si="0"/>
        <v>954172.79599999997</v>
      </c>
      <c r="J23" s="137">
        <f t="shared" si="0"/>
        <v>907470.13799999992</v>
      </c>
      <c r="K23" s="137">
        <f t="shared" si="0"/>
        <v>872117.94900000002</v>
      </c>
      <c r="L23" s="137">
        <f t="shared" si="0"/>
        <v>872117.94900000002</v>
      </c>
      <c r="M23" s="136"/>
    </row>
    <row r="24" spans="1:17" x14ac:dyDescent="0.25">
      <c r="A24" s="160"/>
      <c r="B24" s="161"/>
      <c r="C24" s="163"/>
      <c r="D24" s="29" t="s">
        <v>79</v>
      </c>
      <c r="E24" s="37"/>
      <c r="F24" s="37"/>
      <c r="G24" s="37"/>
      <c r="H24" s="37"/>
      <c r="I24" s="37"/>
      <c r="J24" s="37"/>
      <c r="K24" s="37"/>
      <c r="L24" s="37"/>
      <c r="M24" s="29"/>
    </row>
    <row r="25" spans="1:17" x14ac:dyDescent="0.25">
      <c r="A25" s="160"/>
      <c r="B25" s="161"/>
      <c r="C25" s="163"/>
      <c r="D25" s="34" t="s">
        <v>101</v>
      </c>
      <c r="E25" s="37">
        <f t="shared" ref="E25:L29" si="1">SUMIF($D$30:$D$57,$D25,E$30:E$57)</f>
        <v>0</v>
      </c>
      <c r="F25" s="37">
        <f t="shared" si="1"/>
        <v>0</v>
      </c>
      <c r="G25" s="37">
        <f t="shared" si="1"/>
        <v>0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29"/>
    </row>
    <row r="26" spans="1:17" x14ac:dyDescent="0.25">
      <c r="A26" s="160"/>
      <c r="B26" s="161"/>
      <c r="C26" s="163"/>
      <c r="D26" s="29" t="s">
        <v>102</v>
      </c>
      <c r="E26" s="37">
        <f t="shared" si="1"/>
        <v>436521.6</v>
      </c>
      <c r="F26" s="37">
        <f t="shared" si="1"/>
        <v>422845.47</v>
      </c>
      <c r="G26" s="37">
        <f t="shared" si="1"/>
        <v>430629.6</v>
      </c>
      <c r="H26" s="37">
        <f t="shared" si="1"/>
        <v>222908.41699999999</v>
      </c>
      <c r="I26" s="37">
        <f t="shared" si="1"/>
        <v>443417.16600000003</v>
      </c>
      <c r="J26" s="37">
        <f t="shared" si="1"/>
        <v>437922.49099999998</v>
      </c>
      <c r="K26" s="37">
        <f t="shared" si="1"/>
        <v>433925.533</v>
      </c>
      <c r="L26" s="37">
        <f t="shared" si="1"/>
        <v>433925.533</v>
      </c>
      <c r="M26" s="29"/>
    </row>
    <row r="27" spans="1:17" x14ac:dyDescent="0.25">
      <c r="A27" s="160"/>
      <c r="B27" s="161"/>
      <c r="C27" s="163"/>
      <c r="D27" s="29" t="s">
        <v>78</v>
      </c>
      <c r="E27" s="37">
        <f t="shared" si="1"/>
        <v>469797.10000000003</v>
      </c>
      <c r="F27" s="37">
        <f t="shared" si="1"/>
        <v>418743.87999999995</v>
      </c>
      <c r="G27" s="37">
        <f t="shared" si="1"/>
        <v>491308.68799999997</v>
      </c>
      <c r="H27" s="37">
        <f t="shared" si="1"/>
        <v>212755.37799999997</v>
      </c>
      <c r="I27" s="37">
        <f t="shared" si="1"/>
        <v>489682.984</v>
      </c>
      <c r="J27" s="37">
        <f t="shared" si="1"/>
        <v>452965.80499999999</v>
      </c>
      <c r="K27" s="37">
        <f t="shared" si="1"/>
        <v>438192.41599999997</v>
      </c>
      <c r="L27" s="37">
        <f t="shared" si="1"/>
        <v>438192.41599999997</v>
      </c>
      <c r="M27" s="29"/>
    </row>
    <row r="28" spans="1:17" ht="31.5" x14ac:dyDescent="0.25">
      <c r="A28" s="160"/>
      <c r="B28" s="161"/>
      <c r="C28" s="163"/>
      <c r="D28" s="33" t="s">
        <v>103</v>
      </c>
      <c r="E28" s="37">
        <f t="shared" si="1"/>
        <v>0</v>
      </c>
      <c r="F28" s="37">
        <f t="shared" si="1"/>
        <v>0</v>
      </c>
      <c r="G28" s="37">
        <f t="shared" si="1"/>
        <v>0</v>
      </c>
      <c r="H28" s="37">
        <f t="shared" si="1"/>
        <v>0</v>
      </c>
      <c r="I28" s="37">
        <f t="shared" si="1"/>
        <v>0</v>
      </c>
      <c r="J28" s="37">
        <f t="shared" si="1"/>
        <v>0</v>
      </c>
      <c r="K28" s="37">
        <f t="shared" si="1"/>
        <v>0</v>
      </c>
      <c r="L28" s="37">
        <f t="shared" si="1"/>
        <v>0</v>
      </c>
      <c r="M28" s="29"/>
    </row>
    <row r="29" spans="1:17" x14ac:dyDescent="0.25">
      <c r="A29" s="160"/>
      <c r="B29" s="161"/>
      <c r="C29" s="164"/>
      <c r="D29" s="29" t="s">
        <v>77</v>
      </c>
      <c r="E29" s="37">
        <f t="shared" si="1"/>
        <v>21599.45</v>
      </c>
      <c r="F29" s="37">
        <f t="shared" si="1"/>
        <v>13210.46</v>
      </c>
      <c r="G29" s="37">
        <f t="shared" si="1"/>
        <v>14707.646000000001</v>
      </c>
      <c r="H29" s="37">
        <f t="shared" si="1"/>
        <v>1267.71</v>
      </c>
      <c r="I29" s="37">
        <f t="shared" si="1"/>
        <v>21072.646000000001</v>
      </c>
      <c r="J29" s="37">
        <f t="shared" si="1"/>
        <v>16581.842000000001</v>
      </c>
      <c r="K29" s="37">
        <f t="shared" si="1"/>
        <v>0</v>
      </c>
      <c r="L29" s="37">
        <f t="shared" si="1"/>
        <v>0</v>
      </c>
      <c r="M29" s="29"/>
    </row>
    <row r="30" spans="1:17" x14ac:dyDescent="0.25">
      <c r="A30" s="160">
        <v>2</v>
      </c>
      <c r="B30" s="161" t="s">
        <v>8</v>
      </c>
      <c r="C30" s="157" t="s">
        <v>105</v>
      </c>
      <c r="D30" s="35" t="s">
        <v>80</v>
      </c>
      <c r="E30" s="38">
        <f>SUM(E32:E36)</f>
        <v>863695.09</v>
      </c>
      <c r="F30" s="38">
        <f t="shared" ref="F30:L30" si="2">SUM(F32:F36)</f>
        <v>798777.66999999993</v>
      </c>
      <c r="G30" s="38">
        <f t="shared" si="2"/>
        <v>877734.31900000002</v>
      </c>
      <c r="H30" s="38">
        <f t="shared" si="2"/>
        <v>415070.82</v>
      </c>
      <c r="I30" s="38">
        <f t="shared" si="2"/>
        <v>895023.31500000006</v>
      </c>
      <c r="J30" s="38">
        <f t="shared" si="2"/>
        <v>850154.20600000001</v>
      </c>
      <c r="K30" s="38">
        <f t="shared" si="2"/>
        <v>827878.28899999999</v>
      </c>
      <c r="L30" s="38">
        <f t="shared" si="2"/>
        <v>827878.28899999999</v>
      </c>
      <c r="M30" s="35"/>
    </row>
    <row r="31" spans="1:17" x14ac:dyDescent="0.25">
      <c r="A31" s="160"/>
      <c r="B31" s="161"/>
      <c r="C31" s="157"/>
      <c r="D31" s="29" t="s">
        <v>79</v>
      </c>
      <c r="E31" s="37"/>
      <c r="F31" s="37"/>
      <c r="G31" s="37"/>
      <c r="H31" s="37"/>
      <c r="I31" s="37"/>
      <c r="J31" s="37"/>
      <c r="K31" s="37"/>
      <c r="L31" s="37"/>
      <c r="M31" s="29"/>
    </row>
    <row r="32" spans="1:17" x14ac:dyDescent="0.25">
      <c r="A32" s="160"/>
      <c r="B32" s="161"/>
      <c r="C32" s="157"/>
      <c r="D32" s="34" t="s">
        <v>101</v>
      </c>
      <c r="E32" s="37"/>
      <c r="F32" s="37"/>
      <c r="G32" s="37"/>
      <c r="H32" s="37"/>
      <c r="I32" s="37"/>
      <c r="J32" s="37"/>
      <c r="K32" s="37"/>
      <c r="L32" s="37"/>
      <c r="M32" s="29"/>
    </row>
    <row r="33" spans="1:13" x14ac:dyDescent="0.25">
      <c r="A33" s="160"/>
      <c r="B33" s="161"/>
      <c r="C33" s="157"/>
      <c r="D33" s="29" t="s">
        <v>102</v>
      </c>
      <c r="E33" s="37">
        <v>433165.8</v>
      </c>
      <c r="F33" s="37">
        <v>420087.3</v>
      </c>
      <c r="G33" s="37">
        <v>428226.6</v>
      </c>
      <c r="H33" s="37">
        <v>222182.231</v>
      </c>
      <c r="I33" s="37">
        <v>440779.16600000003</v>
      </c>
      <c r="J33" s="37">
        <v>435284.91399999999</v>
      </c>
      <c r="K33" s="37">
        <v>431980.533</v>
      </c>
      <c r="L33" s="37">
        <v>431980.533</v>
      </c>
      <c r="M33" s="29"/>
    </row>
    <row r="34" spans="1:13" x14ac:dyDescent="0.25">
      <c r="A34" s="160"/>
      <c r="B34" s="161"/>
      <c r="C34" s="157"/>
      <c r="D34" s="29" t="s">
        <v>78</v>
      </c>
      <c r="E34" s="37">
        <v>422929.84</v>
      </c>
      <c r="F34" s="37">
        <v>373400.91</v>
      </c>
      <c r="G34" s="37">
        <v>447197.723</v>
      </c>
      <c r="H34" s="37">
        <v>191620.87899999999</v>
      </c>
      <c r="I34" s="37">
        <v>445569.15299999999</v>
      </c>
      <c r="J34" s="37">
        <v>409171.402</v>
      </c>
      <c r="K34" s="37">
        <v>395897.75599999999</v>
      </c>
      <c r="L34" s="37">
        <v>395897.75599999999</v>
      </c>
      <c r="M34" s="29"/>
    </row>
    <row r="35" spans="1:13" ht="31.5" x14ac:dyDescent="0.25">
      <c r="A35" s="160"/>
      <c r="B35" s="161"/>
      <c r="C35" s="157"/>
      <c r="D35" s="33" t="s">
        <v>103</v>
      </c>
      <c r="E35" s="37"/>
      <c r="F35" s="37"/>
      <c r="G35" s="37"/>
      <c r="H35" s="37"/>
      <c r="I35" s="37"/>
      <c r="J35" s="37"/>
      <c r="K35" s="37"/>
      <c r="L35" s="37"/>
      <c r="M35" s="29"/>
    </row>
    <row r="36" spans="1:13" x14ac:dyDescent="0.25">
      <c r="A36" s="160"/>
      <c r="B36" s="161"/>
      <c r="C36" s="157"/>
      <c r="D36" s="29" t="s">
        <v>77</v>
      </c>
      <c r="E36" s="37">
        <v>7599.45</v>
      </c>
      <c r="F36" s="37">
        <v>5289.46</v>
      </c>
      <c r="G36" s="37">
        <v>2309.9960000000001</v>
      </c>
      <c r="H36" s="37">
        <v>1267.71</v>
      </c>
      <c r="I36" s="37">
        <v>8674.9959999999992</v>
      </c>
      <c r="J36" s="37">
        <v>5697.89</v>
      </c>
      <c r="K36" s="37">
        <v>0</v>
      </c>
      <c r="L36" s="37">
        <v>0</v>
      </c>
      <c r="M36" s="29"/>
    </row>
    <row r="37" spans="1:13" x14ac:dyDescent="0.25">
      <c r="A37" s="160">
        <v>3</v>
      </c>
      <c r="B37" s="161" t="s">
        <v>100</v>
      </c>
      <c r="C37" s="157" t="s">
        <v>106</v>
      </c>
      <c r="D37" s="35" t="s">
        <v>80</v>
      </c>
      <c r="E37" s="38">
        <f>SUM(E39:E43)</f>
        <v>3955.8</v>
      </c>
      <c r="F37" s="38">
        <f t="shared" ref="F37:L37" si="3">SUM(F39:F43)</f>
        <v>3173.41</v>
      </c>
      <c r="G37" s="38">
        <f t="shared" si="3"/>
        <v>2872.0659999999998</v>
      </c>
      <c r="H37" s="38">
        <f t="shared" si="3"/>
        <v>758.91000000000008</v>
      </c>
      <c r="I37" s="38">
        <f t="shared" si="3"/>
        <v>2877.0659999999998</v>
      </c>
      <c r="J37" s="38">
        <f t="shared" si="3"/>
        <v>2828.5990000000002</v>
      </c>
      <c r="K37" s="38">
        <f t="shared" si="3"/>
        <v>2545</v>
      </c>
      <c r="L37" s="38">
        <f t="shared" si="3"/>
        <v>2545</v>
      </c>
      <c r="M37" s="35"/>
    </row>
    <row r="38" spans="1:13" x14ac:dyDescent="0.25">
      <c r="A38" s="160"/>
      <c r="B38" s="161"/>
      <c r="C38" s="157"/>
      <c r="D38" s="29" t="s">
        <v>79</v>
      </c>
      <c r="E38" s="37"/>
      <c r="F38" s="37"/>
      <c r="G38" s="37"/>
      <c r="H38" s="37"/>
      <c r="I38" s="37"/>
      <c r="J38" s="37"/>
      <c r="K38" s="37"/>
      <c r="L38" s="37"/>
      <c r="M38" s="29"/>
    </row>
    <row r="39" spans="1:13" x14ac:dyDescent="0.25">
      <c r="A39" s="160"/>
      <c r="B39" s="161"/>
      <c r="C39" s="157"/>
      <c r="D39" s="34" t="s">
        <v>101</v>
      </c>
      <c r="E39" s="37"/>
      <c r="F39" s="37"/>
      <c r="G39" s="37"/>
      <c r="H39" s="37"/>
      <c r="I39" s="37"/>
      <c r="J39" s="37"/>
      <c r="K39" s="37"/>
      <c r="L39" s="37"/>
      <c r="M39" s="29"/>
    </row>
    <row r="40" spans="1:13" x14ac:dyDescent="0.25">
      <c r="A40" s="160"/>
      <c r="B40" s="161"/>
      <c r="C40" s="157"/>
      <c r="D40" s="29" t="s">
        <v>102</v>
      </c>
      <c r="E40" s="37">
        <v>3355.8</v>
      </c>
      <c r="F40" s="37">
        <v>2758.17</v>
      </c>
      <c r="G40" s="37">
        <v>2403</v>
      </c>
      <c r="H40" s="37">
        <v>726.18600000000004</v>
      </c>
      <c r="I40" s="37">
        <v>2638</v>
      </c>
      <c r="J40" s="37">
        <v>2637.5770000000002</v>
      </c>
      <c r="K40" s="37">
        <v>1945</v>
      </c>
      <c r="L40" s="37">
        <v>1945</v>
      </c>
      <c r="M40" s="29"/>
    </row>
    <row r="41" spans="1:13" x14ac:dyDescent="0.25">
      <c r="A41" s="160"/>
      <c r="B41" s="161"/>
      <c r="C41" s="157"/>
      <c r="D41" s="29" t="s">
        <v>78</v>
      </c>
      <c r="E41" s="37">
        <v>600</v>
      </c>
      <c r="F41" s="37">
        <v>415.24</v>
      </c>
      <c r="G41" s="37">
        <v>469.06599999999997</v>
      </c>
      <c r="H41" s="37">
        <v>32.723999999999997</v>
      </c>
      <c r="I41" s="37">
        <v>239.066</v>
      </c>
      <c r="J41" s="37">
        <v>191.02199999999999</v>
      </c>
      <c r="K41" s="37">
        <v>600</v>
      </c>
      <c r="L41" s="37">
        <v>600</v>
      </c>
      <c r="M41" s="29"/>
    </row>
    <row r="42" spans="1:13" ht="31.5" x14ac:dyDescent="0.25">
      <c r="A42" s="160"/>
      <c r="B42" s="161"/>
      <c r="C42" s="157"/>
      <c r="D42" s="33" t="s">
        <v>103</v>
      </c>
      <c r="E42" s="37"/>
      <c r="F42" s="37"/>
      <c r="G42" s="37"/>
      <c r="H42" s="37"/>
      <c r="I42" s="37"/>
      <c r="J42" s="37"/>
      <c r="K42" s="37"/>
      <c r="L42" s="37"/>
      <c r="M42" s="29"/>
    </row>
    <row r="43" spans="1:13" x14ac:dyDescent="0.25">
      <c r="A43" s="160"/>
      <c r="B43" s="161"/>
      <c r="C43" s="157"/>
      <c r="D43" s="29" t="s">
        <v>77</v>
      </c>
      <c r="E43" s="37"/>
      <c r="F43" s="37"/>
      <c r="G43" s="37"/>
      <c r="H43" s="37"/>
      <c r="I43" s="37"/>
      <c r="J43" s="37"/>
      <c r="K43" s="37"/>
      <c r="L43" s="37"/>
      <c r="M43" s="29"/>
    </row>
    <row r="44" spans="1:13" ht="15.75" customHeight="1" x14ac:dyDescent="0.25">
      <c r="A44" s="160">
        <v>4</v>
      </c>
      <c r="B44" s="161" t="s">
        <v>108</v>
      </c>
      <c r="C44" s="157" t="s">
        <v>107</v>
      </c>
      <c r="D44" s="35" t="s">
        <v>80</v>
      </c>
      <c r="E44" s="38">
        <f>SUM(E46:E50)</f>
        <v>46267.26</v>
      </c>
      <c r="F44" s="38">
        <f t="shared" ref="F44:L44" si="4">SUM(F46:F50)</f>
        <v>44927.73</v>
      </c>
      <c r="G44" s="38">
        <f t="shared" si="4"/>
        <v>43641.898999999998</v>
      </c>
      <c r="H44" s="38">
        <f t="shared" si="4"/>
        <v>21101.775000000001</v>
      </c>
      <c r="I44" s="38">
        <f t="shared" si="4"/>
        <v>43874.764999999999</v>
      </c>
      <c r="J44" s="38">
        <f t="shared" si="4"/>
        <v>43603.381000000001</v>
      </c>
      <c r="K44" s="38">
        <f t="shared" si="4"/>
        <v>41694.660000000003</v>
      </c>
      <c r="L44" s="38">
        <f t="shared" si="4"/>
        <v>41694.660000000003</v>
      </c>
      <c r="M44" s="35"/>
    </row>
    <row r="45" spans="1:13" x14ac:dyDescent="0.25">
      <c r="A45" s="160"/>
      <c r="B45" s="161"/>
      <c r="C45" s="157"/>
      <c r="D45" s="29" t="s">
        <v>79</v>
      </c>
      <c r="E45" s="37"/>
      <c r="F45" s="37"/>
      <c r="G45" s="37"/>
      <c r="H45" s="37"/>
      <c r="I45" s="37"/>
      <c r="J45" s="37"/>
      <c r="K45" s="37"/>
      <c r="L45" s="37"/>
      <c r="M45" s="29"/>
    </row>
    <row r="46" spans="1:13" x14ac:dyDescent="0.25">
      <c r="A46" s="160"/>
      <c r="B46" s="161"/>
      <c r="C46" s="157"/>
      <c r="D46" s="34" t="s">
        <v>101</v>
      </c>
      <c r="E46" s="37"/>
      <c r="F46" s="37"/>
      <c r="G46" s="37"/>
      <c r="H46" s="37"/>
      <c r="I46" s="37"/>
      <c r="J46" s="37"/>
      <c r="K46" s="37"/>
      <c r="L46" s="37"/>
      <c r="M46" s="29"/>
    </row>
    <row r="47" spans="1:13" x14ac:dyDescent="0.25">
      <c r="A47" s="160"/>
      <c r="B47" s="161"/>
      <c r="C47" s="157"/>
      <c r="D47" s="29" t="s">
        <v>102</v>
      </c>
      <c r="E47" s="37"/>
      <c r="F47" s="37"/>
      <c r="G47" s="37"/>
      <c r="H47" s="37"/>
      <c r="I47" s="37"/>
      <c r="J47" s="37"/>
      <c r="K47" s="37"/>
      <c r="L47" s="37"/>
      <c r="M47" s="29"/>
    </row>
    <row r="48" spans="1:13" x14ac:dyDescent="0.25">
      <c r="A48" s="160"/>
      <c r="B48" s="161"/>
      <c r="C48" s="157"/>
      <c r="D48" s="29" t="s">
        <v>78</v>
      </c>
      <c r="E48" s="37">
        <v>46267.26</v>
      </c>
      <c r="F48" s="37">
        <v>44927.73</v>
      </c>
      <c r="G48" s="37">
        <v>43641.898999999998</v>
      </c>
      <c r="H48" s="37">
        <v>21101.775000000001</v>
      </c>
      <c r="I48" s="37">
        <v>43874.764999999999</v>
      </c>
      <c r="J48" s="37">
        <v>43603.381000000001</v>
      </c>
      <c r="K48" s="37">
        <v>41694.660000000003</v>
      </c>
      <c r="L48" s="37">
        <v>41694.660000000003</v>
      </c>
      <c r="M48" s="29"/>
    </row>
    <row r="49" spans="1:13" ht="31.5" x14ac:dyDescent="0.25">
      <c r="A49" s="160"/>
      <c r="B49" s="161"/>
      <c r="C49" s="157"/>
      <c r="D49" s="33" t="s">
        <v>103</v>
      </c>
      <c r="E49" s="37"/>
      <c r="F49" s="37"/>
      <c r="G49" s="37"/>
      <c r="H49" s="37"/>
      <c r="I49" s="37"/>
      <c r="J49" s="37"/>
      <c r="K49" s="37"/>
      <c r="L49" s="37"/>
      <c r="M49" s="29"/>
    </row>
    <row r="50" spans="1:13" x14ac:dyDescent="0.25">
      <c r="A50" s="160"/>
      <c r="B50" s="161"/>
      <c r="C50" s="157"/>
      <c r="D50" s="29" t="s">
        <v>77</v>
      </c>
      <c r="E50" s="37"/>
      <c r="F50" s="37"/>
      <c r="G50" s="37"/>
      <c r="H50" s="37"/>
      <c r="I50" s="37"/>
      <c r="J50" s="37"/>
      <c r="K50" s="37"/>
      <c r="L50" s="37"/>
      <c r="M50" s="29"/>
    </row>
    <row r="51" spans="1:13" x14ac:dyDescent="0.25">
      <c r="A51" s="160">
        <v>5</v>
      </c>
      <c r="B51" s="161" t="s">
        <v>271</v>
      </c>
      <c r="C51" s="157" t="s">
        <v>272</v>
      </c>
      <c r="D51" s="35" t="s">
        <v>80</v>
      </c>
      <c r="E51" s="38">
        <f>SUM(E53:E57)</f>
        <v>14000</v>
      </c>
      <c r="F51" s="38">
        <f t="shared" ref="F51:L51" si="5">SUM(F53:F57)</f>
        <v>7921</v>
      </c>
      <c r="G51" s="38">
        <f t="shared" si="5"/>
        <v>12397.65</v>
      </c>
      <c r="H51" s="38">
        <f t="shared" si="5"/>
        <v>0</v>
      </c>
      <c r="I51" s="38">
        <f t="shared" si="5"/>
        <v>12397.65</v>
      </c>
      <c r="J51" s="38">
        <f t="shared" si="5"/>
        <v>10883.951999999999</v>
      </c>
      <c r="K51" s="38">
        <f t="shared" si="5"/>
        <v>0</v>
      </c>
      <c r="L51" s="38">
        <f t="shared" si="5"/>
        <v>0</v>
      </c>
      <c r="M51" s="35"/>
    </row>
    <row r="52" spans="1:13" x14ac:dyDescent="0.25">
      <c r="A52" s="160"/>
      <c r="B52" s="161"/>
      <c r="C52" s="157"/>
      <c r="D52" s="29" t="s">
        <v>79</v>
      </c>
      <c r="E52" s="37"/>
      <c r="F52" s="37"/>
      <c r="G52" s="37"/>
      <c r="H52" s="37"/>
      <c r="I52" s="37"/>
      <c r="J52" s="37"/>
      <c r="K52" s="37"/>
      <c r="L52" s="37"/>
      <c r="M52" s="29"/>
    </row>
    <row r="53" spans="1:13" x14ac:dyDescent="0.25">
      <c r="A53" s="160"/>
      <c r="B53" s="161"/>
      <c r="C53" s="157"/>
      <c r="D53" s="34" t="s">
        <v>101</v>
      </c>
      <c r="E53" s="37"/>
      <c r="F53" s="37"/>
      <c r="G53" s="37"/>
      <c r="H53" s="37"/>
      <c r="I53" s="37"/>
      <c r="J53" s="37"/>
      <c r="K53" s="37"/>
      <c r="L53" s="37"/>
      <c r="M53" s="29"/>
    </row>
    <row r="54" spans="1:13" x14ac:dyDescent="0.25">
      <c r="A54" s="160"/>
      <c r="B54" s="161"/>
      <c r="C54" s="157"/>
      <c r="D54" s="29" t="s">
        <v>102</v>
      </c>
      <c r="E54" s="37"/>
      <c r="F54" s="37"/>
      <c r="G54" s="37"/>
      <c r="H54" s="37"/>
      <c r="I54" s="37"/>
      <c r="J54" s="37"/>
      <c r="K54" s="37"/>
      <c r="L54" s="37"/>
      <c r="M54" s="29"/>
    </row>
    <row r="55" spans="1:13" x14ac:dyDescent="0.25">
      <c r="A55" s="160"/>
      <c r="B55" s="161"/>
      <c r="C55" s="157"/>
      <c r="D55" s="29" t="s">
        <v>78</v>
      </c>
      <c r="E55" s="37"/>
      <c r="F55" s="37"/>
      <c r="G55" s="37"/>
      <c r="H55" s="37"/>
      <c r="I55" s="37"/>
      <c r="J55" s="37"/>
      <c r="K55" s="37"/>
      <c r="L55" s="37"/>
      <c r="M55" s="29"/>
    </row>
    <row r="56" spans="1:13" ht="31.5" x14ac:dyDescent="0.25">
      <c r="A56" s="160"/>
      <c r="B56" s="161"/>
      <c r="C56" s="157"/>
      <c r="D56" s="33" t="s">
        <v>103</v>
      </c>
      <c r="E56" s="37"/>
      <c r="F56" s="37"/>
      <c r="G56" s="37"/>
      <c r="H56" s="37"/>
      <c r="I56" s="37"/>
      <c r="J56" s="37"/>
      <c r="K56" s="37"/>
      <c r="L56" s="37"/>
      <c r="M56" s="29"/>
    </row>
    <row r="57" spans="1:13" x14ac:dyDescent="0.25">
      <c r="A57" s="160"/>
      <c r="B57" s="161"/>
      <c r="C57" s="157"/>
      <c r="D57" s="29" t="s">
        <v>77</v>
      </c>
      <c r="E57" s="37">
        <v>14000</v>
      </c>
      <c r="F57" s="37">
        <v>7921</v>
      </c>
      <c r="G57" s="37">
        <v>12397.65</v>
      </c>
      <c r="H57" s="37"/>
      <c r="I57" s="37">
        <v>12397.65</v>
      </c>
      <c r="J57" s="37">
        <v>10883.951999999999</v>
      </c>
      <c r="K57" s="37">
        <v>0</v>
      </c>
      <c r="L57" s="37">
        <v>0</v>
      </c>
      <c r="M57" s="29"/>
    </row>
    <row r="86" spans="1:13" ht="18.75" x14ac:dyDescent="0.3">
      <c r="A86" s="151" t="s">
        <v>41</v>
      </c>
      <c r="B86" s="151"/>
      <c r="C86" s="151"/>
      <c r="D86" s="151"/>
      <c r="E86" s="151"/>
      <c r="F86" s="151"/>
      <c r="G86" s="151"/>
      <c r="H86" s="151"/>
      <c r="I86" s="151"/>
      <c r="K86" s="152" t="s">
        <v>40</v>
      </c>
      <c r="L86" s="152"/>
      <c r="M86" s="28" t="s">
        <v>39</v>
      </c>
    </row>
  </sheetData>
  <mergeCells count="32">
    <mergeCell ref="B51:B57"/>
    <mergeCell ref="C51:C57"/>
    <mergeCell ref="A12:M12"/>
    <mergeCell ref="A13:M13"/>
    <mergeCell ref="A14:M14"/>
    <mergeCell ref="A44:A50"/>
    <mergeCell ref="A37:A43"/>
    <mergeCell ref="B37:B43"/>
    <mergeCell ref="G19:J19"/>
    <mergeCell ref="A30:A36"/>
    <mergeCell ref="B30:B36"/>
    <mergeCell ref="C30:C36"/>
    <mergeCell ref="C37:C43"/>
    <mergeCell ref="B44:B50"/>
    <mergeCell ref="C44:C50"/>
    <mergeCell ref="A15:M15"/>
    <mergeCell ref="K86:L86"/>
    <mergeCell ref="A16:M16"/>
    <mergeCell ref="A86:I86"/>
    <mergeCell ref="K19:L20"/>
    <mergeCell ref="M19:M21"/>
    <mergeCell ref="G20:H20"/>
    <mergeCell ref="I20:J20"/>
    <mergeCell ref="A23:A29"/>
    <mergeCell ref="B23:B29"/>
    <mergeCell ref="C23:C29"/>
    <mergeCell ref="A19:A21"/>
    <mergeCell ref="B19:B21"/>
    <mergeCell ref="C19:C21"/>
    <mergeCell ref="D19:D21"/>
    <mergeCell ref="E19:F20"/>
    <mergeCell ref="A51:A57"/>
  </mergeCells>
  <pageMargins left="0.78740157480314965" right="0.78740157480314965" top="1.1811023622047245" bottom="0.36" header="0.31496062992125984" footer="0.31496062992125984"/>
  <pageSetup paperSize="9" scale="9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  <pageSetUpPr fitToPage="1"/>
  </sheetPr>
  <dimension ref="A1:I121"/>
  <sheetViews>
    <sheetView topLeftCell="B95" zoomScale="75" zoomScaleNormal="75" zoomScaleSheetLayoutView="100" workbookViewId="0">
      <selection activeCell="D75" sqref="D75"/>
    </sheetView>
  </sheetViews>
  <sheetFormatPr defaultColWidth="10.28515625" defaultRowHeight="15.75" outlineLevelRow="3" x14ac:dyDescent="0.25"/>
  <cols>
    <col min="1" max="1" width="7.140625" style="39" hidden="1" customWidth="1"/>
    <col min="2" max="2" width="29.140625" style="39" customWidth="1"/>
    <col min="3" max="4" width="19.85546875" style="39" customWidth="1"/>
    <col min="5" max="7" width="22" style="39" customWidth="1"/>
    <col min="8" max="8" width="31.5703125" style="39" customWidth="1"/>
    <col min="9" max="9" width="18.7109375" style="40" customWidth="1"/>
    <col min="10" max="256" width="10.28515625" style="39"/>
    <col min="257" max="257" width="20.85546875" style="39" customWidth="1"/>
    <col min="258" max="258" width="29.140625" style="39" customWidth="1"/>
    <col min="259" max="260" width="19.85546875" style="39" customWidth="1"/>
    <col min="261" max="263" width="22" style="39" customWidth="1"/>
    <col min="264" max="264" width="31.5703125" style="39" customWidth="1"/>
    <col min="265" max="265" width="18.7109375" style="39" customWidth="1"/>
    <col min="266" max="512" width="10.28515625" style="39"/>
    <col min="513" max="513" width="20.85546875" style="39" customWidth="1"/>
    <col min="514" max="514" width="29.140625" style="39" customWidth="1"/>
    <col min="515" max="516" width="19.85546875" style="39" customWidth="1"/>
    <col min="517" max="519" width="22" style="39" customWidth="1"/>
    <col min="520" max="520" width="31.5703125" style="39" customWidth="1"/>
    <col min="521" max="521" width="18.7109375" style="39" customWidth="1"/>
    <col min="522" max="768" width="10.28515625" style="39"/>
    <col min="769" max="769" width="20.85546875" style="39" customWidth="1"/>
    <col min="770" max="770" width="29.140625" style="39" customWidth="1"/>
    <col min="771" max="772" width="19.85546875" style="39" customWidth="1"/>
    <col min="773" max="775" width="22" style="39" customWidth="1"/>
    <col min="776" max="776" width="31.5703125" style="39" customWidth="1"/>
    <col min="777" max="777" width="18.7109375" style="39" customWidth="1"/>
    <col min="778" max="1024" width="10.28515625" style="39"/>
    <col min="1025" max="1025" width="20.85546875" style="39" customWidth="1"/>
    <col min="1026" max="1026" width="29.140625" style="39" customWidth="1"/>
    <col min="1027" max="1028" width="19.85546875" style="39" customWidth="1"/>
    <col min="1029" max="1031" width="22" style="39" customWidth="1"/>
    <col min="1032" max="1032" width="31.5703125" style="39" customWidth="1"/>
    <col min="1033" max="1033" width="18.7109375" style="39" customWidth="1"/>
    <col min="1034" max="1280" width="10.28515625" style="39"/>
    <col min="1281" max="1281" width="20.85546875" style="39" customWidth="1"/>
    <col min="1282" max="1282" width="29.140625" style="39" customWidth="1"/>
    <col min="1283" max="1284" width="19.85546875" style="39" customWidth="1"/>
    <col min="1285" max="1287" width="22" style="39" customWidth="1"/>
    <col min="1288" max="1288" width="31.5703125" style="39" customWidth="1"/>
    <col min="1289" max="1289" width="18.7109375" style="39" customWidth="1"/>
    <col min="1290" max="1536" width="10.28515625" style="39"/>
    <col min="1537" max="1537" width="20.85546875" style="39" customWidth="1"/>
    <col min="1538" max="1538" width="29.140625" style="39" customWidth="1"/>
    <col min="1539" max="1540" width="19.85546875" style="39" customWidth="1"/>
    <col min="1541" max="1543" width="22" style="39" customWidth="1"/>
    <col min="1544" max="1544" width="31.5703125" style="39" customWidth="1"/>
    <col min="1545" max="1545" width="18.7109375" style="39" customWidth="1"/>
    <col min="1546" max="1792" width="10.28515625" style="39"/>
    <col min="1793" max="1793" width="20.85546875" style="39" customWidth="1"/>
    <col min="1794" max="1794" width="29.140625" style="39" customWidth="1"/>
    <col min="1795" max="1796" width="19.85546875" style="39" customWidth="1"/>
    <col min="1797" max="1799" width="22" style="39" customWidth="1"/>
    <col min="1800" max="1800" width="31.5703125" style="39" customWidth="1"/>
    <col min="1801" max="1801" width="18.7109375" style="39" customWidth="1"/>
    <col min="1802" max="2048" width="10.28515625" style="39"/>
    <col min="2049" max="2049" width="20.85546875" style="39" customWidth="1"/>
    <col min="2050" max="2050" width="29.140625" style="39" customWidth="1"/>
    <col min="2051" max="2052" width="19.85546875" style="39" customWidth="1"/>
    <col min="2053" max="2055" width="22" style="39" customWidth="1"/>
    <col min="2056" max="2056" width="31.5703125" style="39" customWidth="1"/>
    <col min="2057" max="2057" width="18.7109375" style="39" customWidth="1"/>
    <col min="2058" max="2304" width="10.28515625" style="39"/>
    <col min="2305" max="2305" width="20.85546875" style="39" customWidth="1"/>
    <col min="2306" max="2306" width="29.140625" style="39" customWidth="1"/>
    <col min="2307" max="2308" width="19.85546875" style="39" customWidth="1"/>
    <col min="2309" max="2311" width="22" style="39" customWidth="1"/>
    <col min="2312" max="2312" width="31.5703125" style="39" customWidth="1"/>
    <col min="2313" max="2313" width="18.7109375" style="39" customWidth="1"/>
    <col min="2314" max="2560" width="10.28515625" style="39"/>
    <col min="2561" max="2561" width="20.85546875" style="39" customWidth="1"/>
    <col min="2562" max="2562" width="29.140625" style="39" customWidth="1"/>
    <col min="2563" max="2564" width="19.85546875" style="39" customWidth="1"/>
    <col min="2565" max="2567" width="22" style="39" customWidth="1"/>
    <col min="2568" max="2568" width="31.5703125" style="39" customWidth="1"/>
    <col min="2569" max="2569" width="18.7109375" style="39" customWidth="1"/>
    <col min="2570" max="2816" width="10.28515625" style="39"/>
    <col min="2817" max="2817" width="20.85546875" style="39" customWidth="1"/>
    <col min="2818" max="2818" width="29.140625" style="39" customWidth="1"/>
    <col min="2819" max="2820" width="19.85546875" style="39" customWidth="1"/>
    <col min="2821" max="2823" width="22" style="39" customWidth="1"/>
    <col min="2824" max="2824" width="31.5703125" style="39" customWidth="1"/>
    <col min="2825" max="2825" width="18.7109375" style="39" customWidth="1"/>
    <col min="2826" max="3072" width="10.28515625" style="39"/>
    <col min="3073" max="3073" width="20.85546875" style="39" customWidth="1"/>
    <col min="3074" max="3074" width="29.140625" style="39" customWidth="1"/>
    <col min="3075" max="3076" width="19.85546875" style="39" customWidth="1"/>
    <col min="3077" max="3079" width="22" style="39" customWidth="1"/>
    <col min="3080" max="3080" width="31.5703125" style="39" customWidth="1"/>
    <col min="3081" max="3081" width="18.7109375" style="39" customWidth="1"/>
    <col min="3082" max="3328" width="10.28515625" style="39"/>
    <col min="3329" max="3329" width="20.85546875" style="39" customWidth="1"/>
    <col min="3330" max="3330" width="29.140625" style="39" customWidth="1"/>
    <col min="3331" max="3332" width="19.85546875" style="39" customWidth="1"/>
    <col min="3333" max="3335" width="22" style="39" customWidth="1"/>
    <col min="3336" max="3336" width="31.5703125" style="39" customWidth="1"/>
    <col min="3337" max="3337" width="18.7109375" style="39" customWidth="1"/>
    <col min="3338" max="3584" width="10.28515625" style="39"/>
    <col min="3585" max="3585" width="20.85546875" style="39" customWidth="1"/>
    <col min="3586" max="3586" width="29.140625" style="39" customWidth="1"/>
    <col min="3587" max="3588" width="19.85546875" style="39" customWidth="1"/>
    <col min="3589" max="3591" width="22" style="39" customWidth="1"/>
    <col min="3592" max="3592" width="31.5703125" style="39" customWidth="1"/>
    <col min="3593" max="3593" width="18.7109375" style="39" customWidth="1"/>
    <col min="3594" max="3840" width="10.28515625" style="39"/>
    <col min="3841" max="3841" width="20.85546875" style="39" customWidth="1"/>
    <col min="3842" max="3842" width="29.140625" style="39" customWidth="1"/>
    <col min="3843" max="3844" width="19.85546875" style="39" customWidth="1"/>
    <col min="3845" max="3847" width="22" style="39" customWidth="1"/>
    <col min="3848" max="3848" width="31.5703125" style="39" customWidth="1"/>
    <col min="3849" max="3849" width="18.7109375" style="39" customWidth="1"/>
    <col min="3850" max="4096" width="10.28515625" style="39"/>
    <col min="4097" max="4097" width="20.85546875" style="39" customWidth="1"/>
    <col min="4098" max="4098" width="29.140625" style="39" customWidth="1"/>
    <col min="4099" max="4100" width="19.85546875" style="39" customWidth="1"/>
    <col min="4101" max="4103" width="22" style="39" customWidth="1"/>
    <col min="4104" max="4104" width="31.5703125" style="39" customWidth="1"/>
    <col min="4105" max="4105" width="18.7109375" style="39" customWidth="1"/>
    <col min="4106" max="4352" width="10.28515625" style="39"/>
    <col min="4353" max="4353" width="20.85546875" style="39" customWidth="1"/>
    <col min="4354" max="4354" width="29.140625" style="39" customWidth="1"/>
    <col min="4355" max="4356" width="19.85546875" style="39" customWidth="1"/>
    <col min="4357" max="4359" width="22" style="39" customWidth="1"/>
    <col min="4360" max="4360" width="31.5703125" style="39" customWidth="1"/>
    <col min="4361" max="4361" width="18.7109375" style="39" customWidth="1"/>
    <col min="4362" max="4608" width="10.28515625" style="39"/>
    <col min="4609" max="4609" width="20.85546875" style="39" customWidth="1"/>
    <col min="4610" max="4610" width="29.140625" style="39" customWidth="1"/>
    <col min="4611" max="4612" width="19.85546875" style="39" customWidth="1"/>
    <col min="4613" max="4615" width="22" style="39" customWidth="1"/>
    <col min="4616" max="4616" width="31.5703125" style="39" customWidth="1"/>
    <col min="4617" max="4617" width="18.7109375" style="39" customWidth="1"/>
    <col min="4618" max="4864" width="10.28515625" style="39"/>
    <col min="4865" max="4865" width="20.85546875" style="39" customWidth="1"/>
    <col min="4866" max="4866" width="29.140625" style="39" customWidth="1"/>
    <col min="4867" max="4868" width="19.85546875" style="39" customWidth="1"/>
    <col min="4869" max="4871" width="22" style="39" customWidth="1"/>
    <col min="4872" max="4872" width="31.5703125" style="39" customWidth="1"/>
    <col min="4873" max="4873" width="18.7109375" style="39" customWidth="1"/>
    <col min="4874" max="5120" width="10.28515625" style="39"/>
    <col min="5121" max="5121" width="20.85546875" style="39" customWidth="1"/>
    <col min="5122" max="5122" width="29.140625" style="39" customWidth="1"/>
    <col min="5123" max="5124" width="19.85546875" style="39" customWidth="1"/>
    <col min="5125" max="5127" width="22" style="39" customWidth="1"/>
    <col min="5128" max="5128" width="31.5703125" style="39" customWidth="1"/>
    <col min="5129" max="5129" width="18.7109375" style="39" customWidth="1"/>
    <col min="5130" max="5376" width="10.28515625" style="39"/>
    <col min="5377" max="5377" width="20.85546875" style="39" customWidth="1"/>
    <col min="5378" max="5378" width="29.140625" style="39" customWidth="1"/>
    <col min="5379" max="5380" width="19.85546875" style="39" customWidth="1"/>
    <col min="5381" max="5383" width="22" style="39" customWidth="1"/>
    <col min="5384" max="5384" width="31.5703125" style="39" customWidth="1"/>
    <col min="5385" max="5385" width="18.7109375" style="39" customWidth="1"/>
    <col min="5386" max="5632" width="10.28515625" style="39"/>
    <col min="5633" max="5633" width="20.85546875" style="39" customWidth="1"/>
    <col min="5634" max="5634" width="29.140625" style="39" customWidth="1"/>
    <col min="5635" max="5636" width="19.85546875" style="39" customWidth="1"/>
    <col min="5637" max="5639" width="22" style="39" customWidth="1"/>
    <col min="5640" max="5640" width="31.5703125" style="39" customWidth="1"/>
    <col min="5641" max="5641" width="18.7109375" style="39" customWidth="1"/>
    <col min="5642" max="5888" width="10.28515625" style="39"/>
    <col min="5889" max="5889" width="20.85546875" style="39" customWidth="1"/>
    <col min="5890" max="5890" width="29.140625" style="39" customWidth="1"/>
    <col min="5891" max="5892" width="19.85546875" style="39" customWidth="1"/>
    <col min="5893" max="5895" width="22" style="39" customWidth="1"/>
    <col min="5896" max="5896" width="31.5703125" style="39" customWidth="1"/>
    <col min="5897" max="5897" width="18.7109375" style="39" customWidth="1"/>
    <col min="5898" max="6144" width="10.28515625" style="39"/>
    <col min="6145" max="6145" width="20.85546875" style="39" customWidth="1"/>
    <col min="6146" max="6146" width="29.140625" style="39" customWidth="1"/>
    <col min="6147" max="6148" width="19.85546875" style="39" customWidth="1"/>
    <col min="6149" max="6151" width="22" style="39" customWidth="1"/>
    <col min="6152" max="6152" width="31.5703125" style="39" customWidth="1"/>
    <col min="6153" max="6153" width="18.7109375" style="39" customWidth="1"/>
    <col min="6154" max="6400" width="10.28515625" style="39"/>
    <col min="6401" max="6401" width="20.85546875" style="39" customWidth="1"/>
    <col min="6402" max="6402" width="29.140625" style="39" customWidth="1"/>
    <col min="6403" max="6404" width="19.85546875" style="39" customWidth="1"/>
    <col min="6405" max="6407" width="22" style="39" customWidth="1"/>
    <col min="6408" max="6408" width="31.5703125" style="39" customWidth="1"/>
    <col min="6409" max="6409" width="18.7109375" style="39" customWidth="1"/>
    <col min="6410" max="6656" width="10.28515625" style="39"/>
    <col min="6657" max="6657" width="20.85546875" style="39" customWidth="1"/>
    <col min="6658" max="6658" width="29.140625" style="39" customWidth="1"/>
    <col min="6659" max="6660" width="19.85546875" style="39" customWidth="1"/>
    <col min="6661" max="6663" width="22" style="39" customWidth="1"/>
    <col min="6664" max="6664" width="31.5703125" style="39" customWidth="1"/>
    <col min="6665" max="6665" width="18.7109375" style="39" customWidth="1"/>
    <col min="6666" max="6912" width="10.28515625" style="39"/>
    <col min="6913" max="6913" width="20.85546875" style="39" customWidth="1"/>
    <col min="6914" max="6914" width="29.140625" style="39" customWidth="1"/>
    <col min="6915" max="6916" width="19.85546875" style="39" customWidth="1"/>
    <col min="6917" max="6919" width="22" style="39" customWidth="1"/>
    <col min="6920" max="6920" width="31.5703125" style="39" customWidth="1"/>
    <col min="6921" max="6921" width="18.7109375" style="39" customWidth="1"/>
    <col min="6922" max="7168" width="10.28515625" style="39"/>
    <col min="7169" max="7169" width="20.85546875" style="39" customWidth="1"/>
    <col min="7170" max="7170" width="29.140625" style="39" customWidth="1"/>
    <col min="7171" max="7172" width="19.85546875" style="39" customWidth="1"/>
    <col min="7173" max="7175" width="22" style="39" customWidth="1"/>
    <col min="7176" max="7176" width="31.5703125" style="39" customWidth="1"/>
    <col min="7177" max="7177" width="18.7109375" style="39" customWidth="1"/>
    <col min="7178" max="7424" width="10.28515625" style="39"/>
    <col min="7425" max="7425" width="20.85546875" style="39" customWidth="1"/>
    <col min="7426" max="7426" width="29.140625" style="39" customWidth="1"/>
    <col min="7427" max="7428" width="19.85546875" style="39" customWidth="1"/>
    <col min="7429" max="7431" width="22" style="39" customWidth="1"/>
    <col min="7432" max="7432" width="31.5703125" style="39" customWidth="1"/>
    <col min="7433" max="7433" width="18.7109375" style="39" customWidth="1"/>
    <col min="7434" max="7680" width="10.28515625" style="39"/>
    <col min="7681" max="7681" width="20.85546875" style="39" customWidth="1"/>
    <col min="7682" max="7682" width="29.140625" style="39" customWidth="1"/>
    <col min="7683" max="7684" width="19.85546875" style="39" customWidth="1"/>
    <col min="7685" max="7687" width="22" style="39" customWidth="1"/>
    <col min="7688" max="7688" width="31.5703125" style="39" customWidth="1"/>
    <col min="7689" max="7689" width="18.7109375" style="39" customWidth="1"/>
    <col min="7690" max="7936" width="10.28515625" style="39"/>
    <col min="7937" max="7937" width="20.85546875" style="39" customWidth="1"/>
    <col min="7938" max="7938" width="29.140625" style="39" customWidth="1"/>
    <col min="7939" max="7940" width="19.85546875" style="39" customWidth="1"/>
    <col min="7941" max="7943" width="22" style="39" customWidth="1"/>
    <col min="7944" max="7944" width="31.5703125" style="39" customWidth="1"/>
    <col min="7945" max="7945" width="18.7109375" style="39" customWidth="1"/>
    <col min="7946" max="8192" width="10.28515625" style="39"/>
    <col min="8193" max="8193" width="20.85546875" style="39" customWidth="1"/>
    <col min="8194" max="8194" width="29.140625" style="39" customWidth="1"/>
    <col min="8195" max="8196" width="19.85546875" style="39" customWidth="1"/>
    <col min="8197" max="8199" width="22" style="39" customWidth="1"/>
    <col min="8200" max="8200" width="31.5703125" style="39" customWidth="1"/>
    <col min="8201" max="8201" width="18.7109375" style="39" customWidth="1"/>
    <col min="8202" max="8448" width="10.28515625" style="39"/>
    <col min="8449" max="8449" width="20.85546875" style="39" customWidth="1"/>
    <col min="8450" max="8450" width="29.140625" style="39" customWidth="1"/>
    <col min="8451" max="8452" width="19.85546875" style="39" customWidth="1"/>
    <col min="8453" max="8455" width="22" style="39" customWidth="1"/>
    <col min="8456" max="8456" width="31.5703125" style="39" customWidth="1"/>
    <col min="8457" max="8457" width="18.7109375" style="39" customWidth="1"/>
    <col min="8458" max="8704" width="10.28515625" style="39"/>
    <col min="8705" max="8705" width="20.85546875" style="39" customWidth="1"/>
    <col min="8706" max="8706" width="29.140625" style="39" customWidth="1"/>
    <col min="8707" max="8708" width="19.85546875" style="39" customWidth="1"/>
    <col min="8709" max="8711" width="22" style="39" customWidth="1"/>
    <col min="8712" max="8712" width="31.5703125" style="39" customWidth="1"/>
    <col min="8713" max="8713" width="18.7109375" style="39" customWidth="1"/>
    <col min="8714" max="8960" width="10.28515625" style="39"/>
    <col min="8961" max="8961" width="20.85546875" style="39" customWidth="1"/>
    <col min="8962" max="8962" width="29.140625" style="39" customWidth="1"/>
    <col min="8963" max="8964" width="19.85546875" style="39" customWidth="1"/>
    <col min="8965" max="8967" width="22" style="39" customWidth="1"/>
    <col min="8968" max="8968" width="31.5703125" style="39" customWidth="1"/>
    <col min="8969" max="8969" width="18.7109375" style="39" customWidth="1"/>
    <col min="8970" max="9216" width="10.28515625" style="39"/>
    <col min="9217" max="9217" width="20.85546875" style="39" customWidth="1"/>
    <col min="9218" max="9218" width="29.140625" style="39" customWidth="1"/>
    <col min="9219" max="9220" width="19.85546875" style="39" customWidth="1"/>
    <col min="9221" max="9223" width="22" style="39" customWidth="1"/>
    <col min="9224" max="9224" width="31.5703125" style="39" customWidth="1"/>
    <col min="9225" max="9225" width="18.7109375" style="39" customWidth="1"/>
    <col min="9226" max="9472" width="10.28515625" style="39"/>
    <col min="9473" max="9473" width="20.85546875" style="39" customWidth="1"/>
    <col min="9474" max="9474" width="29.140625" style="39" customWidth="1"/>
    <col min="9475" max="9476" width="19.85546875" style="39" customWidth="1"/>
    <col min="9477" max="9479" width="22" style="39" customWidth="1"/>
    <col min="9480" max="9480" width="31.5703125" style="39" customWidth="1"/>
    <col min="9481" max="9481" width="18.7109375" style="39" customWidth="1"/>
    <col min="9482" max="9728" width="10.28515625" style="39"/>
    <col min="9729" max="9729" width="20.85546875" style="39" customWidth="1"/>
    <col min="9730" max="9730" width="29.140625" style="39" customWidth="1"/>
    <col min="9731" max="9732" width="19.85546875" style="39" customWidth="1"/>
    <col min="9733" max="9735" width="22" style="39" customWidth="1"/>
    <col min="9736" max="9736" width="31.5703125" style="39" customWidth="1"/>
    <col min="9737" max="9737" width="18.7109375" style="39" customWidth="1"/>
    <col min="9738" max="9984" width="10.28515625" style="39"/>
    <col min="9985" max="9985" width="20.85546875" style="39" customWidth="1"/>
    <col min="9986" max="9986" width="29.140625" style="39" customWidth="1"/>
    <col min="9987" max="9988" width="19.85546875" style="39" customWidth="1"/>
    <col min="9989" max="9991" width="22" style="39" customWidth="1"/>
    <col min="9992" max="9992" width="31.5703125" style="39" customWidth="1"/>
    <col min="9993" max="9993" width="18.7109375" style="39" customWidth="1"/>
    <col min="9994" max="10240" width="10.28515625" style="39"/>
    <col min="10241" max="10241" width="20.85546875" style="39" customWidth="1"/>
    <col min="10242" max="10242" width="29.140625" style="39" customWidth="1"/>
    <col min="10243" max="10244" width="19.85546875" style="39" customWidth="1"/>
    <col min="10245" max="10247" width="22" style="39" customWidth="1"/>
    <col min="10248" max="10248" width="31.5703125" style="39" customWidth="1"/>
    <col min="10249" max="10249" width="18.7109375" style="39" customWidth="1"/>
    <col min="10250" max="10496" width="10.28515625" style="39"/>
    <col min="10497" max="10497" width="20.85546875" style="39" customWidth="1"/>
    <col min="10498" max="10498" width="29.140625" style="39" customWidth="1"/>
    <col min="10499" max="10500" width="19.85546875" style="39" customWidth="1"/>
    <col min="10501" max="10503" width="22" style="39" customWidth="1"/>
    <col min="10504" max="10504" width="31.5703125" style="39" customWidth="1"/>
    <col min="10505" max="10505" width="18.7109375" style="39" customWidth="1"/>
    <col min="10506" max="10752" width="10.28515625" style="39"/>
    <col min="10753" max="10753" width="20.85546875" style="39" customWidth="1"/>
    <col min="10754" max="10754" width="29.140625" style="39" customWidth="1"/>
    <col min="10755" max="10756" width="19.85546875" style="39" customWidth="1"/>
    <col min="10757" max="10759" width="22" style="39" customWidth="1"/>
    <col min="10760" max="10760" width="31.5703125" style="39" customWidth="1"/>
    <col min="10761" max="10761" width="18.7109375" style="39" customWidth="1"/>
    <col min="10762" max="11008" width="10.28515625" style="39"/>
    <col min="11009" max="11009" width="20.85546875" style="39" customWidth="1"/>
    <col min="11010" max="11010" width="29.140625" style="39" customWidth="1"/>
    <col min="11011" max="11012" width="19.85546875" style="39" customWidth="1"/>
    <col min="11013" max="11015" width="22" style="39" customWidth="1"/>
    <col min="11016" max="11016" width="31.5703125" style="39" customWidth="1"/>
    <col min="11017" max="11017" width="18.7109375" style="39" customWidth="1"/>
    <col min="11018" max="11264" width="10.28515625" style="39"/>
    <col min="11265" max="11265" width="20.85546875" style="39" customWidth="1"/>
    <col min="11266" max="11266" width="29.140625" style="39" customWidth="1"/>
    <col min="11267" max="11268" width="19.85546875" style="39" customWidth="1"/>
    <col min="11269" max="11271" width="22" style="39" customWidth="1"/>
    <col min="11272" max="11272" width="31.5703125" style="39" customWidth="1"/>
    <col min="11273" max="11273" width="18.7109375" style="39" customWidth="1"/>
    <col min="11274" max="11520" width="10.28515625" style="39"/>
    <col min="11521" max="11521" width="20.85546875" style="39" customWidth="1"/>
    <col min="11522" max="11522" width="29.140625" style="39" customWidth="1"/>
    <col min="11523" max="11524" width="19.85546875" style="39" customWidth="1"/>
    <col min="11525" max="11527" width="22" style="39" customWidth="1"/>
    <col min="11528" max="11528" width="31.5703125" style="39" customWidth="1"/>
    <col min="11529" max="11529" width="18.7109375" style="39" customWidth="1"/>
    <col min="11530" max="11776" width="10.28515625" style="39"/>
    <col min="11777" max="11777" width="20.85546875" style="39" customWidth="1"/>
    <col min="11778" max="11778" width="29.140625" style="39" customWidth="1"/>
    <col min="11779" max="11780" width="19.85546875" style="39" customWidth="1"/>
    <col min="11781" max="11783" width="22" style="39" customWidth="1"/>
    <col min="11784" max="11784" width="31.5703125" style="39" customWidth="1"/>
    <col min="11785" max="11785" width="18.7109375" style="39" customWidth="1"/>
    <col min="11786" max="12032" width="10.28515625" style="39"/>
    <col min="12033" max="12033" width="20.85546875" style="39" customWidth="1"/>
    <col min="12034" max="12034" width="29.140625" style="39" customWidth="1"/>
    <col min="12035" max="12036" width="19.85546875" style="39" customWidth="1"/>
    <col min="12037" max="12039" width="22" style="39" customWidth="1"/>
    <col min="12040" max="12040" width="31.5703125" style="39" customWidth="1"/>
    <col min="12041" max="12041" width="18.7109375" style="39" customWidth="1"/>
    <col min="12042" max="12288" width="10.28515625" style="39"/>
    <col min="12289" max="12289" width="20.85546875" style="39" customWidth="1"/>
    <col min="12290" max="12290" width="29.140625" style="39" customWidth="1"/>
    <col min="12291" max="12292" width="19.85546875" style="39" customWidth="1"/>
    <col min="12293" max="12295" width="22" style="39" customWidth="1"/>
    <col min="12296" max="12296" width="31.5703125" style="39" customWidth="1"/>
    <col min="12297" max="12297" width="18.7109375" style="39" customWidth="1"/>
    <col min="12298" max="12544" width="10.28515625" style="39"/>
    <col min="12545" max="12545" width="20.85546875" style="39" customWidth="1"/>
    <col min="12546" max="12546" width="29.140625" style="39" customWidth="1"/>
    <col min="12547" max="12548" width="19.85546875" style="39" customWidth="1"/>
    <col min="12549" max="12551" width="22" style="39" customWidth="1"/>
    <col min="12552" max="12552" width="31.5703125" style="39" customWidth="1"/>
    <col min="12553" max="12553" width="18.7109375" style="39" customWidth="1"/>
    <col min="12554" max="12800" width="10.28515625" style="39"/>
    <col min="12801" max="12801" width="20.85546875" style="39" customWidth="1"/>
    <col min="12802" max="12802" width="29.140625" style="39" customWidth="1"/>
    <col min="12803" max="12804" width="19.85546875" style="39" customWidth="1"/>
    <col min="12805" max="12807" width="22" style="39" customWidth="1"/>
    <col min="12808" max="12808" width="31.5703125" style="39" customWidth="1"/>
    <col min="12809" max="12809" width="18.7109375" style="39" customWidth="1"/>
    <col min="12810" max="13056" width="10.28515625" style="39"/>
    <col min="13057" max="13057" width="20.85546875" style="39" customWidth="1"/>
    <col min="13058" max="13058" width="29.140625" style="39" customWidth="1"/>
    <col min="13059" max="13060" width="19.85546875" style="39" customWidth="1"/>
    <col min="13061" max="13063" width="22" style="39" customWidth="1"/>
    <col min="13064" max="13064" width="31.5703125" style="39" customWidth="1"/>
    <col min="13065" max="13065" width="18.7109375" style="39" customWidth="1"/>
    <col min="13066" max="13312" width="10.28515625" style="39"/>
    <col min="13313" max="13313" width="20.85546875" style="39" customWidth="1"/>
    <col min="13314" max="13314" width="29.140625" style="39" customWidth="1"/>
    <col min="13315" max="13316" width="19.85546875" style="39" customWidth="1"/>
    <col min="13317" max="13319" width="22" style="39" customWidth="1"/>
    <col min="13320" max="13320" width="31.5703125" style="39" customWidth="1"/>
    <col min="13321" max="13321" width="18.7109375" style="39" customWidth="1"/>
    <col min="13322" max="13568" width="10.28515625" style="39"/>
    <col min="13569" max="13569" width="20.85546875" style="39" customWidth="1"/>
    <col min="13570" max="13570" width="29.140625" style="39" customWidth="1"/>
    <col min="13571" max="13572" width="19.85546875" style="39" customWidth="1"/>
    <col min="13573" max="13575" width="22" style="39" customWidth="1"/>
    <col min="13576" max="13576" width="31.5703125" style="39" customWidth="1"/>
    <col min="13577" max="13577" width="18.7109375" style="39" customWidth="1"/>
    <col min="13578" max="13824" width="10.28515625" style="39"/>
    <col min="13825" max="13825" width="20.85546875" style="39" customWidth="1"/>
    <col min="13826" max="13826" width="29.140625" style="39" customWidth="1"/>
    <col min="13827" max="13828" width="19.85546875" style="39" customWidth="1"/>
    <col min="13829" max="13831" width="22" style="39" customWidth="1"/>
    <col min="13832" max="13832" width="31.5703125" style="39" customWidth="1"/>
    <col min="13833" max="13833" width="18.7109375" style="39" customWidth="1"/>
    <col min="13834" max="14080" width="10.28515625" style="39"/>
    <col min="14081" max="14081" width="20.85546875" style="39" customWidth="1"/>
    <col min="14082" max="14082" width="29.140625" style="39" customWidth="1"/>
    <col min="14083" max="14084" width="19.85546875" style="39" customWidth="1"/>
    <col min="14085" max="14087" width="22" style="39" customWidth="1"/>
    <col min="14088" max="14088" width="31.5703125" style="39" customWidth="1"/>
    <col min="14089" max="14089" width="18.7109375" style="39" customWidth="1"/>
    <col min="14090" max="14336" width="10.28515625" style="39"/>
    <col min="14337" max="14337" width="20.85546875" style="39" customWidth="1"/>
    <col min="14338" max="14338" width="29.140625" style="39" customWidth="1"/>
    <col min="14339" max="14340" width="19.85546875" style="39" customWidth="1"/>
    <col min="14341" max="14343" width="22" style="39" customWidth="1"/>
    <col min="14344" max="14344" width="31.5703125" style="39" customWidth="1"/>
    <col min="14345" max="14345" width="18.7109375" style="39" customWidth="1"/>
    <col min="14346" max="14592" width="10.28515625" style="39"/>
    <col min="14593" max="14593" width="20.85546875" style="39" customWidth="1"/>
    <col min="14594" max="14594" width="29.140625" style="39" customWidth="1"/>
    <col min="14595" max="14596" width="19.85546875" style="39" customWidth="1"/>
    <col min="14597" max="14599" width="22" style="39" customWidth="1"/>
    <col min="14600" max="14600" width="31.5703125" style="39" customWidth="1"/>
    <col min="14601" max="14601" width="18.7109375" style="39" customWidth="1"/>
    <col min="14602" max="14848" width="10.28515625" style="39"/>
    <col min="14849" max="14849" width="20.85546875" style="39" customWidth="1"/>
    <col min="14850" max="14850" width="29.140625" style="39" customWidth="1"/>
    <col min="14851" max="14852" width="19.85546875" style="39" customWidth="1"/>
    <col min="14853" max="14855" width="22" style="39" customWidth="1"/>
    <col min="14856" max="14856" width="31.5703125" style="39" customWidth="1"/>
    <col min="14857" max="14857" width="18.7109375" style="39" customWidth="1"/>
    <col min="14858" max="15104" width="10.28515625" style="39"/>
    <col min="15105" max="15105" width="20.85546875" style="39" customWidth="1"/>
    <col min="15106" max="15106" width="29.140625" style="39" customWidth="1"/>
    <col min="15107" max="15108" width="19.85546875" style="39" customWidth="1"/>
    <col min="15109" max="15111" width="22" style="39" customWidth="1"/>
    <col min="15112" max="15112" width="31.5703125" style="39" customWidth="1"/>
    <col min="15113" max="15113" width="18.7109375" style="39" customWidth="1"/>
    <col min="15114" max="15360" width="10.28515625" style="39"/>
    <col min="15361" max="15361" width="20.85546875" style="39" customWidth="1"/>
    <col min="15362" max="15362" width="29.140625" style="39" customWidth="1"/>
    <col min="15363" max="15364" width="19.85546875" style="39" customWidth="1"/>
    <col min="15365" max="15367" width="22" style="39" customWidth="1"/>
    <col min="15368" max="15368" width="31.5703125" style="39" customWidth="1"/>
    <col min="15369" max="15369" width="18.7109375" style="39" customWidth="1"/>
    <col min="15370" max="15616" width="10.28515625" style="39"/>
    <col min="15617" max="15617" width="20.85546875" style="39" customWidth="1"/>
    <col min="15618" max="15618" width="29.140625" style="39" customWidth="1"/>
    <col min="15619" max="15620" width="19.85546875" style="39" customWidth="1"/>
    <col min="15621" max="15623" width="22" style="39" customWidth="1"/>
    <col min="15624" max="15624" width="31.5703125" style="39" customWidth="1"/>
    <col min="15625" max="15625" width="18.7109375" style="39" customWidth="1"/>
    <col min="15626" max="15872" width="10.28515625" style="39"/>
    <col min="15873" max="15873" width="20.85546875" style="39" customWidth="1"/>
    <col min="15874" max="15874" width="29.140625" style="39" customWidth="1"/>
    <col min="15875" max="15876" width="19.85546875" style="39" customWidth="1"/>
    <col min="15877" max="15879" width="22" style="39" customWidth="1"/>
    <col min="15880" max="15880" width="31.5703125" style="39" customWidth="1"/>
    <col min="15881" max="15881" width="18.7109375" style="39" customWidth="1"/>
    <col min="15882" max="16128" width="10.28515625" style="39"/>
    <col min="16129" max="16129" width="20.85546875" style="39" customWidth="1"/>
    <col min="16130" max="16130" width="29.140625" style="39" customWidth="1"/>
    <col min="16131" max="16132" width="19.85546875" style="39" customWidth="1"/>
    <col min="16133" max="16135" width="22" style="39" customWidth="1"/>
    <col min="16136" max="16136" width="31.5703125" style="39" customWidth="1"/>
    <col min="16137" max="16137" width="18.7109375" style="39" customWidth="1"/>
    <col min="16138" max="16384" width="10.28515625" style="39"/>
  </cols>
  <sheetData>
    <row r="1" spans="1:9" x14ac:dyDescent="0.25">
      <c r="H1" s="39" t="s">
        <v>276</v>
      </c>
    </row>
    <row r="3" spans="1:9" ht="69" customHeight="1" x14ac:dyDescent="0.25">
      <c r="H3" s="39" t="s">
        <v>32</v>
      </c>
    </row>
    <row r="6" spans="1:9" ht="31.5" customHeight="1" x14ac:dyDescent="0.25">
      <c r="B6" s="188" t="s">
        <v>0</v>
      </c>
      <c r="C6" s="188"/>
      <c r="D6" s="188"/>
      <c r="E6" s="188"/>
      <c r="F6" s="188"/>
      <c r="G6" s="188"/>
      <c r="H6" s="188"/>
    </row>
    <row r="8" spans="1:9" ht="15.75" customHeight="1" x14ac:dyDescent="0.25">
      <c r="A8" s="189" t="s">
        <v>49</v>
      </c>
      <c r="B8" s="191" t="s">
        <v>1</v>
      </c>
      <c r="C8" s="192"/>
      <c r="D8" s="193"/>
      <c r="E8" s="197" t="s">
        <v>2</v>
      </c>
      <c r="F8" s="197"/>
      <c r="G8" s="197"/>
      <c r="H8" s="198" t="s">
        <v>3</v>
      </c>
    </row>
    <row r="9" spans="1:9" ht="63" x14ac:dyDescent="0.25">
      <c r="A9" s="190"/>
      <c r="B9" s="194"/>
      <c r="C9" s="195"/>
      <c r="D9" s="196"/>
      <c r="E9" s="41" t="s">
        <v>4</v>
      </c>
      <c r="F9" s="41" t="s">
        <v>5</v>
      </c>
      <c r="G9" s="41" t="s">
        <v>6</v>
      </c>
      <c r="H9" s="198"/>
    </row>
    <row r="10" spans="1:9" s="45" customFormat="1" x14ac:dyDescent="0.25">
      <c r="A10" s="42"/>
      <c r="B10" s="199">
        <v>1</v>
      </c>
      <c r="C10" s="200"/>
      <c r="D10" s="201"/>
      <c r="E10" s="43">
        <v>2</v>
      </c>
      <c r="F10" s="43">
        <v>3</v>
      </c>
      <c r="G10" s="43">
        <v>4</v>
      </c>
      <c r="H10" s="1" t="s">
        <v>9</v>
      </c>
      <c r="I10" s="44"/>
    </row>
    <row r="11" spans="1:9" s="2" customFormat="1" ht="31.5" customHeight="1" x14ac:dyDescent="0.25">
      <c r="A11" s="205" t="s">
        <v>7</v>
      </c>
      <c r="B11" s="206"/>
      <c r="C11" s="206"/>
      <c r="D11" s="207"/>
      <c r="E11" s="22">
        <f>E12+E100+E106+E110</f>
        <v>907470.1381699997</v>
      </c>
      <c r="F11" s="22">
        <f t="shared" ref="F11:G11" si="0">F12+F100+F106+F110</f>
        <v>0</v>
      </c>
      <c r="G11" s="22">
        <f t="shared" si="0"/>
        <v>954172.79570999963</v>
      </c>
      <c r="H11" s="76">
        <f t="shared" ref="H11" si="1">(E11+F11)/G11</f>
        <v>0.95105429776453798</v>
      </c>
    </row>
    <row r="12" spans="1:9" ht="47.25" customHeight="1" outlineLevel="1" x14ac:dyDescent="0.25">
      <c r="A12" s="46"/>
      <c r="B12" s="176" t="s">
        <v>199</v>
      </c>
      <c r="C12" s="177"/>
      <c r="D12" s="178"/>
      <c r="E12" s="47">
        <f>E13+E22+E36+E39+E40+E41+E42+E51+E66+E67+E68+E69+E70+E71+E72+E81+E82+E89+E90+E92+E94+E95+E96+E97+E98+E99+E80</f>
        <v>850154.20629999973</v>
      </c>
      <c r="F12" s="47">
        <f>F13+F22+F36+F39+F40+F41+F42+F51+F66+F67+F68+F69+F70+F71+F72+F81+F82+F89+F90+F92+F94+F95+F96+F97+F98+F99+F80</f>
        <v>0</v>
      </c>
      <c r="G12" s="47">
        <f>G13+G22+G36+G39+G40+G41+G42+G51+G66+G67+G68+G69+G70+G71+G72+G81+G82+G89+G90+G92+G94+G95+G96+G97+G98+G99+G80</f>
        <v>895023.31497999968</v>
      </c>
      <c r="H12" s="48">
        <f>(E12+F12)/G12</f>
        <v>0.94986822362163537</v>
      </c>
    </row>
    <row r="13" spans="1:9" s="51" customFormat="1" ht="108" customHeight="1" outlineLevel="2" collapsed="1" x14ac:dyDescent="0.25">
      <c r="A13" s="49" t="s">
        <v>109</v>
      </c>
      <c r="B13" s="202" t="s">
        <v>110</v>
      </c>
      <c r="C13" s="203"/>
      <c r="D13" s="204"/>
      <c r="E13" s="50">
        <f t="shared" ref="E13:F13" si="2">SUM(E14:E21)</f>
        <v>130225.69314</v>
      </c>
      <c r="F13" s="50">
        <f t="shared" si="2"/>
        <v>0</v>
      </c>
      <c r="G13" s="50">
        <f>SUM(G14:G21)</f>
        <v>131116.29999999999</v>
      </c>
      <c r="H13" s="50">
        <f>(E13+F13)/G13</f>
        <v>0.99320750463519802</v>
      </c>
    </row>
    <row r="14" spans="1:9" s="51" customFormat="1" hidden="1" outlineLevel="3" x14ac:dyDescent="0.25">
      <c r="A14" s="49"/>
      <c r="B14" s="52" t="s">
        <v>111</v>
      </c>
      <c r="C14" s="52" t="s">
        <v>112</v>
      </c>
      <c r="D14" s="52" t="s">
        <v>113</v>
      </c>
      <c r="E14" s="53">
        <v>55697.787960000001</v>
      </c>
      <c r="F14" s="50"/>
      <c r="G14" s="53">
        <v>55723.93</v>
      </c>
      <c r="H14" s="50"/>
    </row>
    <row r="15" spans="1:9" s="51" customFormat="1" hidden="1" outlineLevel="3" x14ac:dyDescent="0.25">
      <c r="A15" s="49"/>
      <c r="B15" s="52" t="s">
        <v>111</v>
      </c>
      <c r="C15" s="52" t="s">
        <v>112</v>
      </c>
      <c r="D15" s="52" t="s">
        <v>114</v>
      </c>
      <c r="E15" s="53">
        <v>16643.520810000002</v>
      </c>
      <c r="F15" s="50"/>
      <c r="G15" s="53">
        <v>16868.266</v>
      </c>
      <c r="H15" s="50"/>
    </row>
    <row r="16" spans="1:9" s="51" customFormat="1" hidden="1" outlineLevel="3" x14ac:dyDescent="0.25">
      <c r="A16" s="49"/>
      <c r="B16" s="52" t="s">
        <v>111</v>
      </c>
      <c r="C16" s="52" t="s">
        <v>112</v>
      </c>
      <c r="D16" s="52" t="s">
        <v>115</v>
      </c>
      <c r="E16" s="53">
        <v>396.053</v>
      </c>
      <c r="F16" s="50"/>
      <c r="G16" s="53">
        <v>599.54999999999995</v>
      </c>
      <c r="H16" s="50"/>
    </row>
    <row r="17" spans="1:9" s="51" customFormat="1" hidden="1" outlineLevel="3" x14ac:dyDescent="0.25">
      <c r="A17" s="49"/>
      <c r="B17" s="52" t="s">
        <v>111</v>
      </c>
      <c r="C17" s="52" t="s">
        <v>112</v>
      </c>
      <c r="D17" s="52" t="s">
        <v>97</v>
      </c>
      <c r="E17" s="53">
        <v>1366.5953099999999</v>
      </c>
      <c r="F17" s="50"/>
      <c r="G17" s="53">
        <v>1574.0540000000001</v>
      </c>
      <c r="H17" s="50"/>
    </row>
    <row r="18" spans="1:9" s="51" customFormat="1" hidden="1" outlineLevel="3" x14ac:dyDescent="0.25">
      <c r="A18" s="49"/>
      <c r="B18" s="52" t="s">
        <v>116</v>
      </c>
      <c r="C18" s="52" t="s">
        <v>112</v>
      </c>
      <c r="D18" s="52" t="s">
        <v>113</v>
      </c>
      <c r="E18" s="50">
        <v>39158.451000000001</v>
      </c>
      <c r="F18" s="50"/>
      <c r="G18" s="50">
        <v>39158.451000000001</v>
      </c>
      <c r="H18" s="50"/>
    </row>
    <row r="19" spans="1:9" s="51" customFormat="1" hidden="1" outlineLevel="3" x14ac:dyDescent="0.25">
      <c r="A19" s="49"/>
      <c r="B19" s="52" t="s">
        <v>116</v>
      </c>
      <c r="C19" s="52" t="s">
        <v>112</v>
      </c>
      <c r="D19" s="52" t="s">
        <v>114</v>
      </c>
      <c r="E19" s="50">
        <v>11963.491330000001</v>
      </c>
      <c r="F19" s="50"/>
      <c r="G19" s="50">
        <v>11970.143</v>
      </c>
      <c r="H19" s="50"/>
    </row>
    <row r="20" spans="1:9" s="51" customFormat="1" hidden="1" outlineLevel="3" x14ac:dyDescent="0.25">
      <c r="A20" s="49"/>
      <c r="B20" s="52" t="s">
        <v>116</v>
      </c>
      <c r="C20" s="52" t="s">
        <v>112</v>
      </c>
      <c r="D20" s="52" t="s">
        <v>115</v>
      </c>
      <c r="E20" s="50">
        <v>4104.79216</v>
      </c>
      <c r="F20" s="50"/>
      <c r="G20" s="50">
        <v>4152.0649999999996</v>
      </c>
      <c r="H20" s="50"/>
    </row>
    <row r="21" spans="1:9" s="51" customFormat="1" hidden="1" outlineLevel="3" x14ac:dyDescent="0.25">
      <c r="A21" s="49"/>
      <c r="B21" s="52" t="s">
        <v>116</v>
      </c>
      <c r="C21" s="52" t="s">
        <v>112</v>
      </c>
      <c r="D21" s="52" t="s">
        <v>97</v>
      </c>
      <c r="E21" s="50">
        <v>895.00157000000002</v>
      </c>
      <c r="F21" s="50"/>
      <c r="G21" s="50">
        <v>1069.8409999999999</v>
      </c>
      <c r="H21" s="50"/>
    </row>
    <row r="22" spans="1:9" s="51" customFormat="1" ht="52.5" customHeight="1" outlineLevel="2" collapsed="1" x14ac:dyDescent="0.25">
      <c r="A22" s="49" t="s">
        <v>117</v>
      </c>
      <c r="B22" s="170" t="s">
        <v>118</v>
      </c>
      <c r="C22" s="171"/>
      <c r="D22" s="172"/>
      <c r="E22" s="50">
        <f t="shared" ref="E22:F22" si="3">SUM(E23:E35)</f>
        <v>127768.61524000001</v>
      </c>
      <c r="F22" s="50">
        <f t="shared" si="3"/>
        <v>0</v>
      </c>
      <c r="G22" s="50">
        <f>SUM(G23:G35)</f>
        <v>140147.17205000002</v>
      </c>
      <c r="H22" s="50">
        <f>(E22+F22)/G22</f>
        <v>0.91167458730038642</v>
      </c>
      <c r="I22" s="54"/>
    </row>
    <row r="23" spans="1:9" s="51" customFormat="1" hidden="1" outlineLevel="3" x14ac:dyDescent="0.25">
      <c r="A23" s="49"/>
      <c r="B23" s="52" t="s">
        <v>119</v>
      </c>
      <c r="C23" s="52" t="s">
        <v>112</v>
      </c>
      <c r="D23" s="52" t="s">
        <v>113</v>
      </c>
      <c r="E23" s="53">
        <v>31861.360820000002</v>
      </c>
      <c r="F23" s="50"/>
      <c r="G23" s="50">
        <v>31861.3613</v>
      </c>
      <c r="H23" s="50"/>
      <c r="I23" s="54"/>
    </row>
    <row r="24" spans="1:9" s="51" customFormat="1" hidden="1" outlineLevel="3" x14ac:dyDescent="0.25">
      <c r="A24" s="49"/>
      <c r="B24" s="52" t="s">
        <v>119</v>
      </c>
      <c r="C24" s="52" t="s">
        <v>112</v>
      </c>
      <c r="D24" s="52" t="s">
        <v>114</v>
      </c>
      <c r="E24" s="53">
        <v>9523.3994600000005</v>
      </c>
      <c r="F24" s="50"/>
      <c r="G24" s="50">
        <v>9566.2061799999992</v>
      </c>
      <c r="H24" s="50"/>
      <c r="I24" s="54"/>
    </row>
    <row r="25" spans="1:9" s="51" customFormat="1" hidden="1" outlineLevel="3" x14ac:dyDescent="0.25">
      <c r="A25" s="49"/>
      <c r="B25" s="52" t="s">
        <v>119</v>
      </c>
      <c r="C25" s="52" t="s">
        <v>112</v>
      </c>
      <c r="D25" s="52" t="s">
        <v>115</v>
      </c>
      <c r="E25" s="53">
        <v>1566.4814899999999</v>
      </c>
      <c r="F25" s="50"/>
      <c r="G25" s="50">
        <v>1702.5</v>
      </c>
      <c r="H25" s="50"/>
      <c r="I25" s="54"/>
    </row>
    <row r="26" spans="1:9" s="51" customFormat="1" hidden="1" outlineLevel="3" x14ac:dyDescent="0.25">
      <c r="A26" s="49"/>
      <c r="B26" s="52" t="s">
        <v>119</v>
      </c>
      <c r="C26" s="52" t="s">
        <v>112</v>
      </c>
      <c r="D26" s="52" t="s">
        <v>97</v>
      </c>
      <c r="E26" s="53">
        <v>45463.846870000001</v>
      </c>
      <c r="F26" s="50"/>
      <c r="G26" s="50">
        <v>49579.49553</v>
      </c>
      <c r="H26" s="50"/>
      <c r="I26" s="54"/>
    </row>
    <row r="27" spans="1:9" s="51" customFormat="1" hidden="1" outlineLevel="3" x14ac:dyDescent="0.25">
      <c r="A27" s="49"/>
      <c r="B27" s="52" t="s">
        <v>119</v>
      </c>
      <c r="C27" s="52" t="s">
        <v>112</v>
      </c>
      <c r="D27" s="52" t="s">
        <v>200</v>
      </c>
      <c r="E27" s="53">
        <v>30</v>
      </c>
      <c r="F27" s="50"/>
      <c r="G27" s="50">
        <v>30</v>
      </c>
      <c r="H27" s="50"/>
      <c r="I27" s="54"/>
    </row>
    <row r="28" spans="1:9" s="51" customFormat="1" hidden="1" outlineLevel="3" x14ac:dyDescent="0.25">
      <c r="A28" s="49"/>
      <c r="B28" s="52" t="s">
        <v>119</v>
      </c>
      <c r="C28" s="52" t="s">
        <v>112</v>
      </c>
      <c r="D28" s="52" t="s">
        <v>120</v>
      </c>
      <c r="E28" s="53">
        <v>7.3846400000000001</v>
      </c>
      <c r="F28" s="50"/>
      <c r="G28" s="50">
        <v>12.24507</v>
      </c>
      <c r="H28" s="50"/>
      <c r="I28" s="54"/>
    </row>
    <row r="29" spans="1:9" s="51" customFormat="1" hidden="1" outlineLevel="3" x14ac:dyDescent="0.25">
      <c r="A29" s="49"/>
      <c r="B29" s="52" t="s">
        <v>119</v>
      </c>
      <c r="C29" s="52" t="s">
        <v>112</v>
      </c>
      <c r="D29" s="52" t="s">
        <v>121</v>
      </c>
      <c r="E29" s="53">
        <v>241.23038</v>
      </c>
      <c r="F29" s="50"/>
      <c r="G29" s="50">
        <v>243.52342999999999</v>
      </c>
      <c r="H29" s="50"/>
      <c r="I29" s="54"/>
    </row>
    <row r="30" spans="1:9" s="51" customFormat="1" hidden="1" outlineLevel="3" x14ac:dyDescent="0.25">
      <c r="A30" s="49"/>
      <c r="B30" s="52" t="s">
        <v>122</v>
      </c>
      <c r="C30" s="52" t="s">
        <v>112</v>
      </c>
      <c r="D30" s="52" t="s">
        <v>97</v>
      </c>
      <c r="E30" s="53">
        <v>31685.091570000001</v>
      </c>
      <c r="F30" s="53"/>
      <c r="G30" s="53">
        <v>32375.010539999999</v>
      </c>
      <c r="H30" s="50"/>
      <c r="I30" s="54"/>
    </row>
    <row r="31" spans="1:9" s="51" customFormat="1" hidden="1" outlineLevel="3" x14ac:dyDescent="0.25">
      <c r="A31" s="49"/>
      <c r="B31" s="52" t="s">
        <v>123</v>
      </c>
      <c r="C31" s="52" t="s">
        <v>112</v>
      </c>
      <c r="D31" s="52" t="s">
        <v>97</v>
      </c>
      <c r="E31" s="53">
        <v>1220.3254999999999</v>
      </c>
      <c r="F31" s="53"/>
      <c r="G31" s="53">
        <v>5044.7849999999999</v>
      </c>
      <c r="H31" s="50"/>
      <c r="I31" s="54"/>
    </row>
    <row r="32" spans="1:9" s="51" customFormat="1" hidden="1" outlineLevel="3" x14ac:dyDescent="0.25">
      <c r="A32" s="49"/>
      <c r="B32" s="52" t="s">
        <v>124</v>
      </c>
      <c r="C32" s="52" t="s">
        <v>112</v>
      </c>
      <c r="D32" s="52" t="s">
        <v>97</v>
      </c>
      <c r="E32" s="53">
        <v>6169.4945100000004</v>
      </c>
      <c r="F32" s="53"/>
      <c r="G32" s="53">
        <v>7757.0450000000001</v>
      </c>
      <c r="H32" s="50"/>
      <c r="I32" s="54"/>
    </row>
    <row r="33" spans="1:9" s="51" customFormat="1" hidden="1" outlineLevel="3" x14ac:dyDescent="0.25">
      <c r="A33" s="49"/>
      <c r="B33" s="52" t="s">
        <v>125</v>
      </c>
      <c r="C33" s="52" t="s">
        <v>112</v>
      </c>
      <c r="D33" s="52" t="s">
        <v>96</v>
      </c>
      <c r="E33" s="53">
        <v>0</v>
      </c>
      <c r="F33" s="53"/>
      <c r="G33" s="53">
        <v>0</v>
      </c>
      <c r="H33" s="50"/>
      <c r="I33" s="54"/>
    </row>
    <row r="34" spans="1:9" s="51" customFormat="1" hidden="1" outlineLevel="3" x14ac:dyDescent="0.25">
      <c r="A34" s="49"/>
      <c r="B34" s="52" t="s">
        <v>126</v>
      </c>
      <c r="C34" s="52" t="s">
        <v>112</v>
      </c>
      <c r="D34" s="52" t="s">
        <v>96</v>
      </c>
      <c r="E34" s="53">
        <v>0</v>
      </c>
      <c r="F34" s="53"/>
      <c r="G34" s="53">
        <v>0</v>
      </c>
      <c r="H34" s="50"/>
      <c r="I34" s="54"/>
    </row>
    <row r="35" spans="1:9" s="51" customFormat="1" hidden="1" outlineLevel="3" x14ac:dyDescent="0.25">
      <c r="A35" s="49"/>
      <c r="B35" s="52" t="s">
        <v>119</v>
      </c>
      <c r="C35" s="52" t="s">
        <v>112</v>
      </c>
      <c r="D35" s="52" t="s">
        <v>96</v>
      </c>
      <c r="E35" s="53">
        <v>0</v>
      </c>
      <c r="F35" s="50"/>
      <c r="G35" s="50">
        <v>1975</v>
      </c>
      <c r="H35" s="50"/>
      <c r="I35" s="54"/>
    </row>
    <row r="36" spans="1:9" s="51" customFormat="1" outlineLevel="2" collapsed="1" x14ac:dyDescent="0.25">
      <c r="A36" s="49" t="s">
        <v>127</v>
      </c>
      <c r="B36" s="170" t="s">
        <v>128</v>
      </c>
      <c r="C36" s="171"/>
      <c r="D36" s="172"/>
      <c r="E36" s="55">
        <f>SUM(E37:E38)</f>
        <v>2967.2759799999999</v>
      </c>
      <c r="F36" s="55">
        <f t="shared" ref="F36:G36" si="4">SUM(F37:F38)</f>
        <v>0</v>
      </c>
      <c r="G36" s="55">
        <f t="shared" si="4"/>
        <v>3017.3999999999996</v>
      </c>
      <c r="H36" s="50">
        <f>(E36+F36)/G36</f>
        <v>0.98338834095578986</v>
      </c>
      <c r="I36" s="54"/>
    </row>
    <row r="37" spans="1:9" s="51" customFormat="1" hidden="1" outlineLevel="3" x14ac:dyDescent="0.25">
      <c r="A37" s="49"/>
      <c r="B37" s="56" t="s">
        <v>129</v>
      </c>
      <c r="C37" s="56" t="s">
        <v>130</v>
      </c>
      <c r="D37" s="56" t="s">
        <v>97</v>
      </c>
      <c r="E37" s="55">
        <v>10</v>
      </c>
      <c r="F37" s="55"/>
      <c r="G37" s="55">
        <v>49.7</v>
      </c>
      <c r="H37" s="50"/>
      <c r="I37" s="54"/>
    </row>
    <row r="38" spans="1:9" s="51" customFormat="1" hidden="1" outlineLevel="3" x14ac:dyDescent="0.25">
      <c r="A38" s="49"/>
      <c r="B38" s="56" t="s">
        <v>129</v>
      </c>
      <c r="C38" s="56" t="s">
        <v>130</v>
      </c>
      <c r="D38" s="56" t="s">
        <v>131</v>
      </c>
      <c r="E38" s="55">
        <v>2957.2759799999999</v>
      </c>
      <c r="F38" s="55"/>
      <c r="G38" s="55">
        <v>2967.7</v>
      </c>
      <c r="H38" s="50"/>
      <c r="I38" s="54"/>
    </row>
    <row r="39" spans="1:9" s="51" customFormat="1" ht="112.5" customHeight="1" outlineLevel="2" x14ac:dyDescent="0.25">
      <c r="A39" s="49" t="s">
        <v>132</v>
      </c>
      <c r="B39" s="185" t="s">
        <v>133</v>
      </c>
      <c r="C39" s="186"/>
      <c r="D39" s="187"/>
      <c r="E39" s="50">
        <v>673.1</v>
      </c>
      <c r="F39" s="50"/>
      <c r="G39" s="50">
        <v>673.1</v>
      </c>
      <c r="H39" s="50">
        <f>(E39+F39)/G39</f>
        <v>1</v>
      </c>
      <c r="I39" s="54"/>
    </row>
    <row r="40" spans="1:9" s="51" customFormat="1" outlineLevel="2" x14ac:dyDescent="0.25">
      <c r="A40" s="49" t="s">
        <v>134</v>
      </c>
      <c r="B40" s="167" t="s">
        <v>135</v>
      </c>
      <c r="C40" s="168"/>
      <c r="D40" s="169"/>
      <c r="E40" s="50">
        <v>0</v>
      </c>
      <c r="F40" s="50"/>
      <c r="G40" s="50">
        <v>0</v>
      </c>
      <c r="H40" s="50"/>
      <c r="I40" s="54"/>
    </row>
    <row r="41" spans="1:9" s="51" customFormat="1" outlineLevel="2" x14ac:dyDescent="0.25">
      <c r="A41" s="49" t="s">
        <v>136</v>
      </c>
      <c r="B41" s="167" t="s">
        <v>137</v>
      </c>
      <c r="C41" s="168"/>
      <c r="D41" s="169"/>
      <c r="E41" s="50">
        <v>0</v>
      </c>
      <c r="F41" s="50"/>
      <c r="G41" s="50">
        <v>0</v>
      </c>
      <c r="H41" s="50"/>
      <c r="I41" s="54"/>
    </row>
    <row r="42" spans="1:9" s="51" customFormat="1" ht="108.75" customHeight="1" outlineLevel="2" collapsed="1" x14ac:dyDescent="0.25">
      <c r="A42" s="57" t="s">
        <v>138</v>
      </c>
      <c r="B42" s="185" t="s">
        <v>139</v>
      </c>
      <c r="C42" s="186"/>
      <c r="D42" s="187"/>
      <c r="E42" s="50">
        <f>SUM(E43:E50)</f>
        <v>277046.34461999999</v>
      </c>
      <c r="F42" s="50">
        <f t="shared" ref="F42:G42" si="5">SUM(F43:F50)</f>
        <v>0</v>
      </c>
      <c r="G42" s="50">
        <f t="shared" si="5"/>
        <v>277987.86599999998</v>
      </c>
      <c r="H42" s="50">
        <f>(E42+F42)/G42</f>
        <v>0.99661308461571485</v>
      </c>
      <c r="I42" s="54"/>
    </row>
    <row r="43" spans="1:9" s="51" customFormat="1" hidden="1" outlineLevel="3" x14ac:dyDescent="0.25">
      <c r="A43" s="57"/>
      <c r="B43" s="52" t="s">
        <v>140</v>
      </c>
      <c r="C43" s="52" t="s">
        <v>141</v>
      </c>
      <c r="D43" s="52" t="s">
        <v>113</v>
      </c>
      <c r="E43" s="53">
        <v>162768.93862</v>
      </c>
      <c r="F43" s="53"/>
      <c r="G43" s="53">
        <v>162768.93943</v>
      </c>
      <c r="H43" s="50"/>
      <c r="I43" s="54"/>
    </row>
    <row r="44" spans="1:9" s="51" customFormat="1" hidden="1" outlineLevel="3" x14ac:dyDescent="0.25">
      <c r="A44" s="57"/>
      <c r="B44" s="52" t="s">
        <v>140</v>
      </c>
      <c r="C44" s="52" t="s">
        <v>141</v>
      </c>
      <c r="D44" s="52" t="s">
        <v>114</v>
      </c>
      <c r="E44" s="53">
        <v>45003.533750000002</v>
      </c>
      <c r="F44" s="53"/>
      <c r="G44" s="53">
        <v>45003.533750000002</v>
      </c>
      <c r="H44" s="50"/>
      <c r="I44" s="54"/>
    </row>
    <row r="45" spans="1:9" s="51" customFormat="1" hidden="1" outlineLevel="3" x14ac:dyDescent="0.25">
      <c r="A45" s="57"/>
      <c r="B45" s="52" t="s">
        <v>140</v>
      </c>
      <c r="C45" s="52" t="s">
        <v>141</v>
      </c>
      <c r="D45" s="52" t="s">
        <v>115</v>
      </c>
      <c r="E45" s="53">
        <v>954.45379000000003</v>
      </c>
      <c r="F45" s="53"/>
      <c r="G45" s="53">
        <v>974.80098999999996</v>
      </c>
      <c r="H45" s="50"/>
      <c r="I45" s="54"/>
    </row>
    <row r="46" spans="1:9" s="51" customFormat="1" hidden="1" outlineLevel="3" x14ac:dyDescent="0.25">
      <c r="A46" s="57"/>
      <c r="B46" s="52" t="s">
        <v>140</v>
      </c>
      <c r="C46" s="52" t="s">
        <v>141</v>
      </c>
      <c r="D46" s="52" t="s">
        <v>97</v>
      </c>
      <c r="E46" s="53">
        <v>9954.3036100000008</v>
      </c>
      <c r="F46" s="53"/>
      <c r="G46" s="53">
        <v>10274.091829999999</v>
      </c>
      <c r="H46" s="50"/>
      <c r="I46" s="54"/>
    </row>
    <row r="47" spans="1:9" s="51" customFormat="1" hidden="1" outlineLevel="3" x14ac:dyDescent="0.25">
      <c r="A47" s="57"/>
      <c r="B47" s="52" t="s">
        <v>142</v>
      </c>
      <c r="C47" s="52" t="s">
        <v>141</v>
      </c>
      <c r="D47" s="52" t="s">
        <v>113</v>
      </c>
      <c r="E47" s="53">
        <v>38760.509299999998</v>
      </c>
      <c r="F47" s="53"/>
      <c r="G47" s="53">
        <v>38760.509310000001</v>
      </c>
      <c r="H47" s="50"/>
      <c r="I47" s="54"/>
    </row>
    <row r="48" spans="1:9" s="51" customFormat="1" hidden="1" outlineLevel="3" x14ac:dyDescent="0.25">
      <c r="A48" s="57"/>
      <c r="B48" s="52" t="s">
        <v>142</v>
      </c>
      <c r="C48" s="52" t="s">
        <v>141</v>
      </c>
      <c r="D48" s="52" t="s">
        <v>114</v>
      </c>
      <c r="E48" s="53">
        <v>11270.576880000001</v>
      </c>
      <c r="F48" s="53"/>
      <c r="G48" s="53">
        <v>11334.590690000001</v>
      </c>
      <c r="H48" s="50"/>
      <c r="I48" s="54"/>
    </row>
    <row r="49" spans="1:9" s="51" customFormat="1" hidden="1" outlineLevel="3" x14ac:dyDescent="0.25">
      <c r="A49" s="57"/>
      <c r="B49" s="52" t="s">
        <v>142</v>
      </c>
      <c r="C49" s="52" t="s">
        <v>141</v>
      </c>
      <c r="D49" s="52" t="s">
        <v>115</v>
      </c>
      <c r="E49" s="53">
        <v>7422.0504899999996</v>
      </c>
      <c r="F49" s="53"/>
      <c r="G49" s="53">
        <v>7688.5820000000003</v>
      </c>
      <c r="H49" s="50"/>
      <c r="I49" s="54"/>
    </row>
    <row r="50" spans="1:9" s="51" customFormat="1" hidden="1" outlineLevel="3" x14ac:dyDescent="0.25">
      <c r="A50" s="57"/>
      <c r="B50" s="52" t="s">
        <v>142</v>
      </c>
      <c r="C50" s="52" t="s">
        <v>141</v>
      </c>
      <c r="D50" s="52" t="s">
        <v>97</v>
      </c>
      <c r="E50" s="53">
        <v>911.97817999999995</v>
      </c>
      <c r="F50" s="53"/>
      <c r="G50" s="53">
        <v>1182.818</v>
      </c>
      <c r="H50" s="50"/>
      <c r="I50" s="54"/>
    </row>
    <row r="51" spans="1:9" s="51" customFormat="1" ht="89.25" customHeight="1" outlineLevel="2" collapsed="1" x14ac:dyDescent="0.25">
      <c r="A51" s="57" t="s">
        <v>143</v>
      </c>
      <c r="B51" s="170" t="s">
        <v>144</v>
      </c>
      <c r="C51" s="171"/>
      <c r="D51" s="172"/>
      <c r="E51" s="50">
        <f>SUM(E52:E65)</f>
        <v>164012.12466999996</v>
      </c>
      <c r="F51" s="50">
        <f t="shared" ref="F51:G51" si="6">SUM(F52:F65)</f>
        <v>0</v>
      </c>
      <c r="G51" s="50">
        <f t="shared" si="6"/>
        <v>182459.90975999998</v>
      </c>
      <c r="H51" s="50">
        <f>(E51+F51)/G51</f>
        <v>0.89889403587744043</v>
      </c>
      <c r="I51" s="54"/>
    </row>
    <row r="52" spans="1:9" s="51" customFormat="1" hidden="1" outlineLevel="3" x14ac:dyDescent="0.25">
      <c r="A52" s="57"/>
      <c r="B52" s="52" t="s">
        <v>119</v>
      </c>
      <c r="C52" s="52" t="s">
        <v>141</v>
      </c>
      <c r="D52" s="52" t="s">
        <v>113</v>
      </c>
      <c r="E52" s="53">
        <v>51180.869050000001</v>
      </c>
      <c r="F52" s="53"/>
      <c r="G52" s="53">
        <v>51197.878510000002</v>
      </c>
      <c r="H52" s="50"/>
      <c r="I52" s="54"/>
    </row>
    <row r="53" spans="1:9" s="51" customFormat="1" hidden="1" outlineLevel="3" x14ac:dyDescent="0.25">
      <c r="A53" s="57"/>
      <c r="B53" s="52" t="s">
        <v>119</v>
      </c>
      <c r="C53" s="52" t="s">
        <v>141</v>
      </c>
      <c r="D53" s="52" t="s">
        <v>114</v>
      </c>
      <c r="E53" s="53">
        <v>15460.99358</v>
      </c>
      <c r="F53" s="53"/>
      <c r="G53" s="53">
        <v>15461.759889999999</v>
      </c>
      <c r="H53" s="50"/>
      <c r="I53" s="54"/>
    </row>
    <row r="54" spans="1:9" s="51" customFormat="1" hidden="1" outlineLevel="3" x14ac:dyDescent="0.25">
      <c r="A54" s="57"/>
      <c r="B54" s="52" t="s">
        <v>119</v>
      </c>
      <c r="C54" s="52" t="s">
        <v>141</v>
      </c>
      <c r="D54" s="52" t="s">
        <v>115</v>
      </c>
      <c r="E54" s="53">
        <v>2334.21967</v>
      </c>
      <c r="F54" s="53"/>
      <c r="G54" s="53">
        <v>2991.17</v>
      </c>
      <c r="H54" s="50"/>
      <c r="I54" s="54"/>
    </row>
    <row r="55" spans="1:9" s="51" customFormat="1" hidden="1" outlineLevel="3" x14ac:dyDescent="0.25">
      <c r="A55" s="57"/>
      <c r="B55" s="52" t="s">
        <v>119</v>
      </c>
      <c r="C55" s="52" t="s">
        <v>141</v>
      </c>
      <c r="D55" s="52" t="s">
        <v>97</v>
      </c>
      <c r="E55" s="53">
        <v>80495.222469999993</v>
      </c>
      <c r="F55" s="53"/>
      <c r="G55" s="53">
        <v>91225.744030000002</v>
      </c>
      <c r="H55" s="50"/>
      <c r="I55" s="54"/>
    </row>
    <row r="56" spans="1:9" s="51" customFormat="1" hidden="1" outlineLevel="3" x14ac:dyDescent="0.25">
      <c r="A56" s="57"/>
      <c r="B56" s="52" t="s">
        <v>119</v>
      </c>
      <c r="C56" s="52" t="s">
        <v>141</v>
      </c>
      <c r="D56" s="52" t="s">
        <v>200</v>
      </c>
      <c r="E56" s="53">
        <v>0</v>
      </c>
      <c r="F56" s="53"/>
      <c r="G56" s="53">
        <v>15</v>
      </c>
      <c r="H56" s="50"/>
      <c r="I56" s="54"/>
    </row>
    <row r="57" spans="1:9" s="51" customFormat="1" hidden="1" outlineLevel="3" x14ac:dyDescent="0.25">
      <c r="A57" s="57"/>
      <c r="B57" s="52" t="s">
        <v>119</v>
      </c>
      <c r="C57" s="52" t="s">
        <v>141</v>
      </c>
      <c r="D57" s="52" t="s">
        <v>120</v>
      </c>
      <c r="E57" s="53">
        <v>52.253740000000001</v>
      </c>
      <c r="F57" s="53"/>
      <c r="G57" s="53">
        <v>58.37556</v>
      </c>
      <c r="H57" s="50"/>
      <c r="I57" s="54"/>
    </row>
    <row r="58" spans="1:9" s="51" customFormat="1" hidden="1" outlineLevel="3" x14ac:dyDescent="0.25">
      <c r="A58" s="57"/>
      <c r="B58" s="52" t="s">
        <v>119</v>
      </c>
      <c r="C58" s="52" t="s">
        <v>141</v>
      </c>
      <c r="D58" s="52" t="s">
        <v>121</v>
      </c>
      <c r="E58" s="53">
        <v>917.80012999999997</v>
      </c>
      <c r="F58" s="53"/>
      <c r="G58" s="53">
        <v>978.00946999999996</v>
      </c>
      <c r="H58" s="50"/>
      <c r="I58" s="54"/>
    </row>
    <row r="59" spans="1:9" s="51" customFormat="1" hidden="1" outlineLevel="3" x14ac:dyDescent="0.25">
      <c r="A59" s="57"/>
      <c r="B59" s="52" t="s">
        <v>126</v>
      </c>
      <c r="C59" s="52" t="s">
        <v>141</v>
      </c>
      <c r="D59" s="52" t="s">
        <v>96</v>
      </c>
      <c r="E59" s="53">
        <v>990.6</v>
      </c>
      <c r="F59" s="53"/>
      <c r="G59" s="53">
        <v>990.6</v>
      </c>
      <c r="H59" s="50"/>
      <c r="I59" s="54"/>
    </row>
    <row r="60" spans="1:9" s="51" customFormat="1" hidden="1" outlineLevel="3" x14ac:dyDescent="0.25">
      <c r="A60" s="57"/>
      <c r="B60" s="52" t="s">
        <v>122</v>
      </c>
      <c r="C60" s="52" t="s">
        <v>141</v>
      </c>
      <c r="D60" s="52" t="s">
        <v>97</v>
      </c>
      <c r="E60" s="53">
        <v>6882.2759900000001</v>
      </c>
      <c r="F60" s="53"/>
      <c r="G60" s="53">
        <v>10866.376200000001</v>
      </c>
      <c r="H60" s="50"/>
      <c r="I60" s="54"/>
    </row>
    <row r="61" spans="1:9" s="51" customFormat="1" hidden="1" outlineLevel="3" x14ac:dyDescent="0.25">
      <c r="A61" s="57"/>
      <c r="B61" s="52" t="s">
        <v>145</v>
      </c>
      <c r="C61" s="52" t="s">
        <v>141</v>
      </c>
      <c r="D61" s="52" t="s">
        <v>113</v>
      </c>
      <c r="E61" s="53">
        <v>1193.7779399999999</v>
      </c>
      <c r="F61" s="53"/>
      <c r="G61" s="53">
        <v>1220.3140000000001</v>
      </c>
      <c r="H61" s="50"/>
      <c r="I61" s="54"/>
    </row>
    <row r="62" spans="1:9" s="51" customFormat="1" hidden="1" outlineLevel="3" x14ac:dyDescent="0.25">
      <c r="A62" s="57"/>
      <c r="B62" s="52" t="s">
        <v>145</v>
      </c>
      <c r="C62" s="52" t="s">
        <v>141</v>
      </c>
      <c r="D62" s="52" t="s">
        <v>114</v>
      </c>
      <c r="E62" s="53">
        <v>322.39400000000001</v>
      </c>
      <c r="F62" s="53"/>
      <c r="G62" s="53">
        <v>368.48599999999999</v>
      </c>
      <c r="H62" s="50"/>
      <c r="I62" s="54"/>
    </row>
    <row r="63" spans="1:9" s="51" customFormat="1" hidden="1" outlineLevel="3" x14ac:dyDescent="0.25">
      <c r="A63" s="57"/>
      <c r="B63" s="52" t="s">
        <v>145</v>
      </c>
      <c r="C63" s="52" t="s">
        <v>141</v>
      </c>
      <c r="D63" s="52" t="s">
        <v>115</v>
      </c>
      <c r="E63" s="53">
        <v>1906.2598</v>
      </c>
      <c r="F63" s="53"/>
      <c r="G63" s="53">
        <v>4080.8881000000001</v>
      </c>
      <c r="H63" s="50"/>
      <c r="I63" s="54"/>
    </row>
    <row r="64" spans="1:9" s="51" customFormat="1" hidden="1" outlineLevel="3" x14ac:dyDescent="0.25">
      <c r="A64" s="57"/>
      <c r="B64" s="52" t="s">
        <v>145</v>
      </c>
      <c r="C64" s="52" t="s">
        <v>141</v>
      </c>
      <c r="D64" s="52" t="s">
        <v>146</v>
      </c>
      <c r="E64" s="53">
        <v>105</v>
      </c>
      <c r="F64" s="53"/>
      <c r="G64" s="53">
        <v>120</v>
      </c>
      <c r="H64" s="50"/>
      <c r="I64" s="54"/>
    </row>
    <row r="65" spans="1:9" s="51" customFormat="1" hidden="1" outlineLevel="3" x14ac:dyDescent="0.25">
      <c r="A65" s="57"/>
      <c r="B65" s="52" t="s">
        <v>145</v>
      </c>
      <c r="C65" s="52" t="s">
        <v>141</v>
      </c>
      <c r="D65" s="52" t="s">
        <v>97</v>
      </c>
      <c r="E65" s="53">
        <v>2170.4582999999998</v>
      </c>
      <c r="F65" s="53"/>
      <c r="G65" s="53">
        <v>2885.308</v>
      </c>
      <c r="H65" s="50"/>
      <c r="I65" s="54"/>
    </row>
    <row r="66" spans="1:9" s="51" customFormat="1" outlineLevel="2" x14ac:dyDescent="0.25">
      <c r="A66" s="57" t="s">
        <v>147</v>
      </c>
      <c r="B66" s="170" t="s">
        <v>148</v>
      </c>
      <c r="C66" s="171"/>
      <c r="D66" s="172"/>
      <c r="E66" s="50">
        <v>19900</v>
      </c>
      <c r="F66" s="50"/>
      <c r="G66" s="50">
        <v>19900</v>
      </c>
      <c r="H66" s="50">
        <f t="shared" ref="H66:H72" si="7">(E66+F66)/G66</f>
        <v>1</v>
      </c>
      <c r="I66" s="54"/>
    </row>
    <row r="67" spans="1:9" s="51" customFormat="1" ht="23.25" customHeight="1" outlineLevel="2" x14ac:dyDescent="0.25">
      <c r="A67" s="57" t="s">
        <v>149</v>
      </c>
      <c r="B67" s="167" t="s">
        <v>201</v>
      </c>
      <c r="C67" s="168"/>
      <c r="D67" s="169"/>
      <c r="E67" s="50">
        <v>1977.8745899999999</v>
      </c>
      <c r="F67" s="50"/>
      <c r="G67" s="50">
        <v>3916.0210000000002</v>
      </c>
      <c r="H67" s="50">
        <f t="shared" si="7"/>
        <v>0.50507251876330583</v>
      </c>
      <c r="I67" s="54"/>
    </row>
    <row r="68" spans="1:9" s="51" customFormat="1" ht="47.25" customHeight="1" outlineLevel="2" x14ac:dyDescent="0.25">
      <c r="A68" s="57" t="s">
        <v>150</v>
      </c>
      <c r="B68" s="167" t="s">
        <v>151</v>
      </c>
      <c r="C68" s="168"/>
      <c r="D68" s="169"/>
      <c r="E68" s="50">
        <v>16618.441129999999</v>
      </c>
      <c r="F68" s="50"/>
      <c r="G68" s="50">
        <v>20057.3</v>
      </c>
      <c r="H68" s="50">
        <f t="shared" si="7"/>
        <v>0.82854826571871587</v>
      </c>
      <c r="I68" s="54"/>
    </row>
    <row r="69" spans="1:9" s="51" customFormat="1" ht="27.75" customHeight="1" outlineLevel="2" x14ac:dyDescent="0.25">
      <c r="A69" s="57" t="s">
        <v>152</v>
      </c>
      <c r="B69" s="170" t="s">
        <v>148</v>
      </c>
      <c r="C69" s="171"/>
      <c r="D69" s="172"/>
      <c r="E69" s="50">
        <v>2309.4</v>
      </c>
      <c r="F69" s="50"/>
      <c r="G69" s="50">
        <v>2309.4</v>
      </c>
      <c r="H69" s="50">
        <f t="shared" si="7"/>
        <v>1</v>
      </c>
      <c r="I69" s="54"/>
    </row>
    <row r="70" spans="1:9" s="51" customFormat="1" ht="40.5" customHeight="1" outlineLevel="2" x14ac:dyDescent="0.25">
      <c r="A70" s="57" t="s">
        <v>202</v>
      </c>
      <c r="B70" s="167" t="s">
        <v>154</v>
      </c>
      <c r="C70" s="168"/>
      <c r="D70" s="169"/>
      <c r="E70" s="50">
        <v>1451.2</v>
      </c>
      <c r="F70" s="50"/>
      <c r="G70" s="50">
        <v>1451.2</v>
      </c>
      <c r="H70" s="50">
        <f t="shared" si="7"/>
        <v>1</v>
      </c>
      <c r="I70" s="54"/>
    </row>
    <row r="71" spans="1:9" s="51" customFormat="1" ht="42.75" customHeight="1" outlineLevel="2" x14ac:dyDescent="0.25">
      <c r="A71" s="57" t="s">
        <v>153</v>
      </c>
      <c r="B71" s="167" t="s">
        <v>155</v>
      </c>
      <c r="C71" s="168"/>
      <c r="D71" s="169"/>
      <c r="E71" s="50">
        <v>161.244</v>
      </c>
      <c r="F71" s="50"/>
      <c r="G71" s="50">
        <v>161.244</v>
      </c>
      <c r="H71" s="50">
        <f t="shared" si="7"/>
        <v>1</v>
      </c>
      <c r="I71" s="54"/>
    </row>
    <row r="72" spans="1:9" s="51" customFormat="1" ht="35.25" customHeight="1" outlineLevel="2" collapsed="1" x14ac:dyDescent="0.25">
      <c r="A72" s="57" t="s">
        <v>203</v>
      </c>
      <c r="B72" s="170" t="s">
        <v>156</v>
      </c>
      <c r="C72" s="171"/>
      <c r="D72" s="172"/>
      <c r="E72" s="58">
        <f>SUM(E73:E79)</f>
        <v>76667.279550000007</v>
      </c>
      <c r="F72" s="58">
        <f t="shared" ref="F72:G72" si="8">SUM(F73:F79)</f>
        <v>0</v>
      </c>
      <c r="G72" s="58">
        <f t="shared" si="8"/>
        <v>81673.840670000005</v>
      </c>
      <c r="H72" s="50">
        <f t="shared" si="7"/>
        <v>0.93870055480519377</v>
      </c>
      <c r="I72" s="54"/>
    </row>
    <row r="73" spans="1:9" s="51" customFormat="1" hidden="1" outlineLevel="3" x14ac:dyDescent="0.25">
      <c r="A73" s="57"/>
      <c r="B73" s="52" t="s">
        <v>119</v>
      </c>
      <c r="C73" s="52" t="s">
        <v>204</v>
      </c>
      <c r="D73" s="52" t="s">
        <v>113</v>
      </c>
      <c r="E73" s="59">
        <v>42919.288229999998</v>
      </c>
      <c r="F73" s="59"/>
      <c r="G73" s="59">
        <v>42919.290390000002</v>
      </c>
      <c r="H73" s="50"/>
      <c r="I73" s="54"/>
    </row>
    <row r="74" spans="1:9" s="51" customFormat="1" hidden="1" outlineLevel="3" x14ac:dyDescent="0.25">
      <c r="A74" s="57"/>
      <c r="B74" s="52" t="s">
        <v>119</v>
      </c>
      <c r="C74" s="52" t="s">
        <v>204</v>
      </c>
      <c r="D74" s="52" t="s">
        <v>114</v>
      </c>
      <c r="E74" s="59">
        <v>12775.373740000001</v>
      </c>
      <c r="F74" s="59"/>
      <c r="G74" s="59">
        <v>12775.373740000001</v>
      </c>
      <c r="H74" s="50"/>
      <c r="I74" s="54"/>
    </row>
    <row r="75" spans="1:9" s="51" customFormat="1" hidden="1" outlineLevel="3" x14ac:dyDescent="0.25">
      <c r="A75" s="57"/>
      <c r="B75" s="52" t="s">
        <v>119</v>
      </c>
      <c r="C75" s="52" t="s">
        <v>204</v>
      </c>
      <c r="D75" s="52" t="s">
        <v>115</v>
      </c>
      <c r="E75" s="59">
        <v>2482.9547699999998</v>
      </c>
      <c r="F75" s="59"/>
      <c r="G75" s="59">
        <v>2496.92</v>
      </c>
      <c r="H75" s="50"/>
      <c r="I75" s="54"/>
    </row>
    <row r="76" spans="1:9" s="51" customFormat="1" hidden="1" outlineLevel="3" x14ac:dyDescent="0.25">
      <c r="A76" s="57"/>
      <c r="B76" s="52" t="s">
        <v>119</v>
      </c>
      <c r="C76" s="52" t="s">
        <v>204</v>
      </c>
      <c r="D76" s="52" t="s">
        <v>97</v>
      </c>
      <c r="E76" s="59">
        <v>18425.141220000001</v>
      </c>
      <c r="F76" s="59"/>
      <c r="G76" s="59">
        <v>23318.456539999999</v>
      </c>
      <c r="H76" s="50"/>
      <c r="I76" s="54"/>
    </row>
    <row r="77" spans="1:9" s="51" customFormat="1" hidden="1" outlineLevel="3" x14ac:dyDescent="0.25">
      <c r="A77" s="57"/>
      <c r="B77" s="52" t="s">
        <v>119</v>
      </c>
      <c r="C77" s="52" t="s">
        <v>204</v>
      </c>
      <c r="D77" s="52" t="s">
        <v>200</v>
      </c>
      <c r="E77" s="59">
        <v>0</v>
      </c>
      <c r="F77" s="59"/>
      <c r="G77" s="59">
        <v>70</v>
      </c>
      <c r="H77" s="50"/>
      <c r="I77" s="54"/>
    </row>
    <row r="78" spans="1:9" s="51" customFormat="1" hidden="1" outlineLevel="3" x14ac:dyDescent="0.25">
      <c r="A78" s="57"/>
      <c r="B78" s="52" t="s">
        <v>119</v>
      </c>
      <c r="C78" s="52" t="s">
        <v>204</v>
      </c>
      <c r="D78" s="52" t="s">
        <v>120</v>
      </c>
      <c r="E78" s="59">
        <v>53.55</v>
      </c>
      <c r="F78" s="59"/>
      <c r="G78" s="59">
        <v>53.55</v>
      </c>
      <c r="H78" s="50"/>
      <c r="I78" s="54"/>
    </row>
    <row r="79" spans="1:9" s="51" customFormat="1" hidden="1" outlineLevel="3" x14ac:dyDescent="0.25">
      <c r="A79" s="57"/>
      <c r="B79" s="52" t="s">
        <v>119</v>
      </c>
      <c r="C79" s="52" t="s">
        <v>204</v>
      </c>
      <c r="D79" s="52" t="s">
        <v>121</v>
      </c>
      <c r="E79" s="59">
        <v>10.971590000000001</v>
      </c>
      <c r="F79" s="59"/>
      <c r="G79" s="59">
        <v>40.25</v>
      </c>
      <c r="H79" s="50"/>
      <c r="I79" s="54"/>
    </row>
    <row r="80" spans="1:9" s="51" customFormat="1" hidden="1" outlineLevel="3" x14ac:dyDescent="0.25">
      <c r="A80" s="57" t="s">
        <v>205</v>
      </c>
      <c r="B80" s="167" t="s">
        <v>206</v>
      </c>
      <c r="C80" s="168"/>
      <c r="D80" s="169"/>
      <c r="E80" s="50">
        <v>796</v>
      </c>
      <c r="F80" s="50"/>
      <c r="G80" s="50">
        <v>1653.079</v>
      </c>
      <c r="H80" s="50">
        <f t="shared" ref="H80" si="9">(E80+F80)/G80</f>
        <v>0.48152568631021264</v>
      </c>
      <c r="I80" s="54"/>
    </row>
    <row r="81" spans="1:9" s="51" customFormat="1" ht="27" customHeight="1" outlineLevel="2" x14ac:dyDescent="0.25">
      <c r="A81" s="57" t="s">
        <v>157</v>
      </c>
      <c r="B81" s="170" t="s">
        <v>158</v>
      </c>
      <c r="C81" s="171"/>
      <c r="D81" s="172"/>
      <c r="E81" s="58">
        <v>2718.0527999999999</v>
      </c>
      <c r="F81" s="58"/>
      <c r="G81" s="58">
        <v>2903.739</v>
      </c>
      <c r="H81" s="50">
        <f>(E81+F81)/G81</f>
        <v>0.93605272374686566</v>
      </c>
      <c r="I81" s="54"/>
    </row>
    <row r="82" spans="1:9" s="51" customFormat="1" ht="41.25" customHeight="1" outlineLevel="2" collapsed="1" x14ac:dyDescent="0.25">
      <c r="A82" s="57" t="s">
        <v>159</v>
      </c>
      <c r="B82" s="170" t="s">
        <v>160</v>
      </c>
      <c r="C82" s="171"/>
      <c r="D82" s="172"/>
      <c r="E82" s="58">
        <f>SUM(E83:E88)</f>
        <v>7371.1111800000008</v>
      </c>
      <c r="F82" s="58">
        <f>SUM(F83:F88)</f>
        <v>0</v>
      </c>
      <c r="G82" s="58">
        <f>SUM(G83:G88)</f>
        <v>7852.6414999999997</v>
      </c>
      <c r="H82" s="50">
        <f>(E82+F82)/G82</f>
        <v>0.93867919221831286</v>
      </c>
      <c r="I82" s="54"/>
    </row>
    <row r="83" spans="1:9" s="51" customFormat="1" hidden="1" outlineLevel="3" x14ac:dyDescent="0.25">
      <c r="A83" s="57"/>
      <c r="B83" s="52" t="s">
        <v>161</v>
      </c>
      <c r="C83" s="52" t="s">
        <v>162</v>
      </c>
      <c r="D83" s="52" t="s">
        <v>113</v>
      </c>
      <c r="E83" s="60">
        <v>1864.7293199999999</v>
      </c>
      <c r="F83" s="60"/>
      <c r="G83" s="60">
        <v>1875.614</v>
      </c>
      <c r="H83" s="50"/>
      <c r="I83" s="54"/>
    </row>
    <row r="84" spans="1:9" s="51" customFormat="1" hidden="1" outlineLevel="3" x14ac:dyDescent="0.25">
      <c r="A84" s="57"/>
      <c r="B84" s="52" t="s">
        <v>161</v>
      </c>
      <c r="C84" s="52" t="s">
        <v>162</v>
      </c>
      <c r="D84" s="52" t="s">
        <v>114</v>
      </c>
      <c r="E84" s="60">
        <v>545.11638000000005</v>
      </c>
      <c r="F84" s="60"/>
      <c r="G84" s="60">
        <v>566.43700000000001</v>
      </c>
      <c r="H84" s="50"/>
      <c r="I84" s="54"/>
    </row>
    <row r="85" spans="1:9" s="51" customFormat="1" hidden="1" outlineLevel="3" x14ac:dyDescent="0.25">
      <c r="A85" s="57"/>
      <c r="B85" s="52" t="s">
        <v>161</v>
      </c>
      <c r="C85" s="52" t="s">
        <v>162</v>
      </c>
      <c r="D85" s="52" t="s">
        <v>115</v>
      </c>
      <c r="E85" s="60">
        <v>120.61199999999999</v>
      </c>
      <c r="F85" s="60"/>
      <c r="G85" s="60">
        <v>277.87599999999998</v>
      </c>
      <c r="H85" s="50"/>
      <c r="I85" s="54"/>
    </row>
    <row r="86" spans="1:9" s="51" customFormat="1" hidden="1" outlineLevel="3" x14ac:dyDescent="0.25">
      <c r="A86" s="57"/>
      <c r="B86" s="52" t="s">
        <v>161</v>
      </c>
      <c r="C86" s="52" t="s">
        <v>162</v>
      </c>
      <c r="D86" s="52" t="s">
        <v>97</v>
      </c>
      <c r="E86" s="60">
        <v>3100.6006900000002</v>
      </c>
      <c r="F86" s="60"/>
      <c r="G86" s="60">
        <v>3351.2145</v>
      </c>
      <c r="H86" s="50"/>
      <c r="I86" s="54"/>
    </row>
    <row r="87" spans="1:9" s="51" customFormat="1" hidden="1" outlineLevel="3" x14ac:dyDescent="0.25">
      <c r="A87" s="57"/>
      <c r="B87" s="52" t="s">
        <v>207</v>
      </c>
      <c r="C87" s="52" t="s">
        <v>162</v>
      </c>
      <c r="D87" s="52" t="s">
        <v>97</v>
      </c>
      <c r="E87" s="60">
        <v>1462.06753</v>
      </c>
      <c r="F87" s="60"/>
      <c r="G87" s="60">
        <v>1497.5</v>
      </c>
      <c r="H87" s="50"/>
      <c r="I87" s="54"/>
    </row>
    <row r="88" spans="1:9" s="51" customFormat="1" hidden="1" outlineLevel="3" x14ac:dyDescent="0.25">
      <c r="A88" s="57"/>
      <c r="B88" s="52" t="s">
        <v>208</v>
      </c>
      <c r="C88" s="52" t="s">
        <v>162</v>
      </c>
      <c r="D88" s="52" t="s">
        <v>97</v>
      </c>
      <c r="E88" s="60">
        <v>277.98525999999998</v>
      </c>
      <c r="F88" s="60"/>
      <c r="G88" s="60">
        <v>284</v>
      </c>
      <c r="H88" s="50"/>
      <c r="I88" s="54"/>
    </row>
    <row r="89" spans="1:9" s="51" customFormat="1" ht="57.75" customHeight="1" outlineLevel="2" x14ac:dyDescent="0.25">
      <c r="A89" s="57" t="s">
        <v>163</v>
      </c>
      <c r="B89" s="170" t="s">
        <v>164</v>
      </c>
      <c r="C89" s="171"/>
      <c r="D89" s="172"/>
      <c r="E89" s="58">
        <v>10015</v>
      </c>
      <c r="F89" s="58"/>
      <c r="G89" s="58">
        <v>10015</v>
      </c>
      <c r="H89" s="50">
        <f>(E89+F89)/G89</f>
        <v>1</v>
      </c>
      <c r="I89" s="54"/>
    </row>
    <row r="90" spans="1:9" s="51" customFormat="1" ht="42.75" customHeight="1" outlineLevel="2" collapsed="1" x14ac:dyDescent="0.25">
      <c r="A90" s="57" t="s">
        <v>165</v>
      </c>
      <c r="B90" s="170" t="s">
        <v>166</v>
      </c>
      <c r="C90" s="171"/>
      <c r="D90" s="172"/>
      <c r="E90" s="58">
        <f>E91</f>
        <v>3390.9494800000002</v>
      </c>
      <c r="F90" s="58">
        <f t="shared" ref="F90:G90" si="10">F91</f>
        <v>0</v>
      </c>
      <c r="G90" s="58">
        <f t="shared" si="10"/>
        <v>3466.4</v>
      </c>
      <c r="H90" s="50">
        <f>(E90+F90)/G90</f>
        <v>0.97823375259635359</v>
      </c>
      <c r="I90" s="54"/>
    </row>
    <row r="91" spans="1:9" s="51" customFormat="1" hidden="1" outlineLevel="3" x14ac:dyDescent="0.25">
      <c r="A91" s="57"/>
      <c r="B91" s="56" t="s">
        <v>167</v>
      </c>
      <c r="C91" s="61">
        <v>707</v>
      </c>
      <c r="D91" s="61">
        <v>244</v>
      </c>
      <c r="E91" s="62">
        <v>3390.9494800000002</v>
      </c>
      <c r="F91" s="62"/>
      <c r="G91" s="62">
        <v>3466.4</v>
      </c>
      <c r="H91" s="50"/>
      <c r="I91" s="54"/>
    </row>
    <row r="92" spans="1:9" s="51" customFormat="1" ht="70.5" customHeight="1" outlineLevel="2" collapsed="1" x14ac:dyDescent="0.25">
      <c r="A92" s="57" t="s">
        <v>168</v>
      </c>
      <c r="B92" s="170" t="s">
        <v>169</v>
      </c>
      <c r="C92" s="171"/>
      <c r="D92" s="172"/>
      <c r="E92" s="58">
        <f>E93</f>
        <v>602.51</v>
      </c>
      <c r="F92" s="58">
        <f t="shared" ref="F92:G92" si="11">F93</f>
        <v>0</v>
      </c>
      <c r="G92" s="58">
        <f t="shared" si="11"/>
        <v>700.2</v>
      </c>
      <c r="H92" s="50">
        <f>(E92+F92)/G92</f>
        <v>0.86048271922307906</v>
      </c>
      <c r="I92" s="54"/>
    </row>
    <row r="93" spans="1:9" s="51" customFormat="1" hidden="1" outlineLevel="3" x14ac:dyDescent="0.25">
      <c r="A93" s="57"/>
      <c r="B93" s="56" t="s">
        <v>167</v>
      </c>
      <c r="C93" s="61">
        <v>707</v>
      </c>
      <c r="D93" s="61">
        <v>244</v>
      </c>
      <c r="E93" s="58">
        <v>602.51</v>
      </c>
      <c r="F93" s="58"/>
      <c r="G93" s="58">
        <v>700.2</v>
      </c>
      <c r="H93" s="50"/>
      <c r="I93" s="54"/>
    </row>
    <row r="94" spans="1:9" s="51" customFormat="1" ht="81.75" customHeight="1" outlineLevel="2" x14ac:dyDescent="0.25">
      <c r="A94" s="57" t="s">
        <v>170</v>
      </c>
      <c r="B94" s="170" t="s">
        <v>171</v>
      </c>
      <c r="C94" s="171"/>
      <c r="D94" s="172"/>
      <c r="E94" s="58">
        <v>286.62</v>
      </c>
      <c r="F94" s="58"/>
      <c r="G94" s="58">
        <v>333.09199999999998</v>
      </c>
      <c r="H94" s="50">
        <f t="shared" ref="H94:H112" si="12">(E94+F94)/G94</f>
        <v>0.86048298968453163</v>
      </c>
      <c r="I94" s="54"/>
    </row>
    <row r="95" spans="1:9" s="51" customFormat="1" ht="66" customHeight="1" outlineLevel="2" x14ac:dyDescent="0.25">
      <c r="A95" s="57" t="s">
        <v>172</v>
      </c>
      <c r="B95" s="170" t="s">
        <v>209</v>
      </c>
      <c r="C95" s="171"/>
      <c r="D95" s="172"/>
      <c r="E95" s="58">
        <v>480</v>
      </c>
      <c r="F95" s="58"/>
      <c r="G95" s="58">
        <v>480</v>
      </c>
      <c r="H95" s="50">
        <f t="shared" si="12"/>
        <v>1</v>
      </c>
      <c r="I95" s="54"/>
    </row>
    <row r="96" spans="1:9" s="51" customFormat="1" ht="50.25" customHeight="1" outlineLevel="2" x14ac:dyDescent="0.25">
      <c r="A96" s="63" t="s">
        <v>173</v>
      </c>
      <c r="B96" s="182" t="s">
        <v>174</v>
      </c>
      <c r="C96" s="183"/>
      <c r="D96" s="184"/>
      <c r="E96" s="58">
        <v>0</v>
      </c>
      <c r="F96" s="58"/>
      <c r="G96" s="58">
        <v>0</v>
      </c>
      <c r="H96" s="50" t="e">
        <f t="shared" si="12"/>
        <v>#DIV/0!</v>
      </c>
      <c r="I96" s="54"/>
    </row>
    <row r="97" spans="1:9" s="51" customFormat="1" ht="50.25" customHeight="1" outlineLevel="2" x14ac:dyDescent="0.25">
      <c r="A97" s="63" t="s">
        <v>175</v>
      </c>
      <c r="B97" s="182" t="s">
        <v>176</v>
      </c>
      <c r="C97" s="183"/>
      <c r="D97" s="184"/>
      <c r="E97" s="58">
        <v>323.26</v>
      </c>
      <c r="F97" s="58"/>
      <c r="G97" s="58">
        <v>323.26</v>
      </c>
      <c r="H97" s="50">
        <f t="shared" si="12"/>
        <v>1</v>
      </c>
      <c r="I97" s="54"/>
    </row>
    <row r="98" spans="1:9" s="51" customFormat="1" ht="50.25" customHeight="1" outlineLevel="2" x14ac:dyDescent="0.25">
      <c r="A98" s="57" t="s">
        <v>177</v>
      </c>
      <c r="B98" s="170" t="s">
        <v>176</v>
      </c>
      <c r="C98" s="171"/>
      <c r="D98" s="172"/>
      <c r="E98" s="58">
        <v>2392.1099199999999</v>
      </c>
      <c r="F98" s="58"/>
      <c r="G98" s="58">
        <v>2415.15</v>
      </c>
      <c r="H98" s="50">
        <f t="shared" si="12"/>
        <v>0.99046018673788372</v>
      </c>
      <c r="I98" s="54"/>
    </row>
    <row r="99" spans="1:9" s="51" customFormat="1" ht="27" customHeight="1" outlineLevel="2" x14ac:dyDescent="0.25">
      <c r="A99" s="57" t="s">
        <v>178</v>
      </c>
      <c r="B99" s="170" t="s">
        <v>179</v>
      </c>
      <c r="C99" s="171"/>
      <c r="D99" s="172"/>
      <c r="E99" s="58">
        <v>0</v>
      </c>
      <c r="F99" s="58"/>
      <c r="G99" s="58">
        <v>10</v>
      </c>
      <c r="H99" s="50">
        <f t="shared" si="12"/>
        <v>0</v>
      </c>
      <c r="I99" s="54"/>
    </row>
    <row r="100" spans="1:9" ht="78.75" customHeight="1" outlineLevel="1" x14ac:dyDescent="0.25">
      <c r="A100" s="46"/>
      <c r="B100" s="176" t="s">
        <v>212</v>
      </c>
      <c r="C100" s="177"/>
      <c r="D100" s="178"/>
      <c r="E100" s="48">
        <f>SUM(E101:E105)</f>
        <v>2828.5985000000001</v>
      </c>
      <c r="F100" s="48">
        <f>SUM(F101:F105)</f>
        <v>0</v>
      </c>
      <c r="G100" s="48">
        <f>SUM(G101:G105)</f>
        <v>2877.0659999999998</v>
      </c>
      <c r="H100" s="48">
        <f t="shared" si="12"/>
        <v>0.98315384492396085</v>
      </c>
    </row>
    <row r="101" spans="1:9" outlineLevel="2" x14ac:dyDescent="0.25">
      <c r="A101" s="64" t="s">
        <v>180</v>
      </c>
      <c r="B101" s="170" t="s">
        <v>181</v>
      </c>
      <c r="C101" s="171"/>
      <c r="D101" s="172"/>
      <c r="E101" s="58">
        <v>191.0215</v>
      </c>
      <c r="F101" s="58"/>
      <c r="G101" s="58">
        <v>239.066</v>
      </c>
      <c r="H101" s="62">
        <f t="shared" si="12"/>
        <v>0.79903248475316435</v>
      </c>
    </row>
    <row r="102" spans="1:9" outlineLevel="2" x14ac:dyDescent="0.25">
      <c r="A102" s="64" t="s">
        <v>182</v>
      </c>
      <c r="B102" s="170" t="s">
        <v>183</v>
      </c>
      <c r="C102" s="171"/>
      <c r="D102" s="172"/>
      <c r="E102" s="58">
        <v>0</v>
      </c>
      <c r="F102" s="58"/>
      <c r="G102" s="58">
        <v>0</v>
      </c>
      <c r="H102" s="62"/>
    </row>
    <row r="103" spans="1:9" outlineLevel="2" x14ac:dyDescent="0.25">
      <c r="A103" s="64" t="s">
        <v>184</v>
      </c>
      <c r="B103" s="170" t="s">
        <v>185</v>
      </c>
      <c r="C103" s="171"/>
      <c r="D103" s="172"/>
      <c r="E103" s="58">
        <v>1944.577</v>
      </c>
      <c r="F103" s="58"/>
      <c r="G103" s="58">
        <v>1945</v>
      </c>
      <c r="H103" s="62">
        <f t="shared" si="12"/>
        <v>0.99978251928020567</v>
      </c>
    </row>
    <row r="104" spans="1:9" outlineLevel="2" x14ac:dyDescent="0.25">
      <c r="A104" s="65" t="s">
        <v>186</v>
      </c>
      <c r="B104" s="170" t="s">
        <v>187</v>
      </c>
      <c r="C104" s="171"/>
      <c r="D104" s="172"/>
      <c r="E104" s="58">
        <v>693</v>
      </c>
      <c r="F104" s="58"/>
      <c r="G104" s="58">
        <v>693</v>
      </c>
      <c r="H104" s="62">
        <f t="shared" si="12"/>
        <v>1</v>
      </c>
    </row>
    <row r="105" spans="1:9" outlineLevel="2" x14ac:dyDescent="0.25">
      <c r="A105" s="63" t="s">
        <v>188</v>
      </c>
      <c r="B105" s="179" t="s">
        <v>189</v>
      </c>
      <c r="C105" s="180"/>
      <c r="D105" s="181"/>
      <c r="E105" s="58">
        <v>0</v>
      </c>
      <c r="F105" s="58"/>
      <c r="G105" s="58">
        <v>0</v>
      </c>
      <c r="H105" s="62"/>
    </row>
    <row r="106" spans="1:9" ht="63" customHeight="1" outlineLevel="1" x14ac:dyDescent="0.25">
      <c r="A106" s="66"/>
      <c r="B106" s="174" t="s">
        <v>213</v>
      </c>
      <c r="C106" s="174"/>
      <c r="D106" s="174"/>
      <c r="E106" s="67">
        <f>SUM(E107:E108)</f>
        <v>43603.381370000003</v>
      </c>
      <c r="F106" s="67">
        <f>SUM(F107:F108)</f>
        <v>0</v>
      </c>
      <c r="G106" s="67">
        <f>SUM(G107:G108)</f>
        <v>43874.764729999995</v>
      </c>
      <c r="H106" s="67">
        <f t="shared" si="12"/>
        <v>0.99381459110561499</v>
      </c>
    </row>
    <row r="107" spans="1:9" outlineLevel="2" x14ac:dyDescent="0.25">
      <c r="A107" s="64" t="s">
        <v>180</v>
      </c>
      <c r="B107" s="175" t="s">
        <v>190</v>
      </c>
      <c r="C107" s="175"/>
      <c r="D107" s="175"/>
      <c r="E107" s="58">
        <v>7116.7132600000004</v>
      </c>
      <c r="F107" s="58"/>
      <c r="G107" s="58">
        <v>7166.7132600000004</v>
      </c>
      <c r="H107" s="58">
        <f t="shared" si="12"/>
        <v>0.99302330117223081</v>
      </c>
    </row>
    <row r="108" spans="1:9" outlineLevel="2" x14ac:dyDescent="0.25">
      <c r="A108" s="64" t="s">
        <v>182</v>
      </c>
      <c r="B108" s="175" t="s">
        <v>191</v>
      </c>
      <c r="C108" s="175"/>
      <c r="D108" s="175"/>
      <c r="E108" s="58">
        <v>36486.668109999999</v>
      </c>
      <c r="F108" s="58"/>
      <c r="G108" s="58">
        <v>36708.051469999999</v>
      </c>
      <c r="H108" s="58">
        <f t="shared" si="12"/>
        <v>0.99396907895857867</v>
      </c>
    </row>
    <row r="109" spans="1:9" outlineLevel="2" x14ac:dyDescent="0.25">
      <c r="A109" s="64" t="s">
        <v>192</v>
      </c>
      <c r="B109" s="175" t="s">
        <v>193</v>
      </c>
      <c r="C109" s="175"/>
      <c r="D109" s="175"/>
      <c r="E109" s="58">
        <v>0</v>
      </c>
      <c r="F109" s="58"/>
      <c r="G109" s="58">
        <v>0</v>
      </c>
      <c r="H109" s="58"/>
    </row>
    <row r="110" spans="1:9" ht="31.5" customHeight="1" outlineLevel="1" x14ac:dyDescent="0.25">
      <c r="A110" s="68"/>
      <c r="B110" s="174" t="s">
        <v>194</v>
      </c>
      <c r="C110" s="174"/>
      <c r="D110" s="174"/>
      <c r="E110" s="67">
        <f>SUM(E111:E112)</f>
        <v>10883.951999999999</v>
      </c>
      <c r="F110" s="67">
        <f t="shared" ref="F110:G110" si="13">SUM(F111:F112)</f>
        <v>0</v>
      </c>
      <c r="G110" s="67">
        <f t="shared" si="13"/>
        <v>12397.65</v>
      </c>
      <c r="H110" s="67">
        <f t="shared" si="12"/>
        <v>0.87790444156755509</v>
      </c>
    </row>
    <row r="111" spans="1:9" outlineLevel="2" x14ac:dyDescent="0.25">
      <c r="A111" s="75" t="s">
        <v>210</v>
      </c>
      <c r="B111" s="170" t="s">
        <v>148</v>
      </c>
      <c r="C111" s="171"/>
      <c r="D111" s="172"/>
      <c r="E111" s="58">
        <v>10583.951999999999</v>
      </c>
      <c r="F111" s="58"/>
      <c r="G111" s="58">
        <v>12097.65</v>
      </c>
      <c r="H111" s="58">
        <f t="shared" si="12"/>
        <v>0.87487669092757681</v>
      </c>
    </row>
    <row r="112" spans="1:9" outlineLevel="2" x14ac:dyDescent="0.25">
      <c r="A112" s="75" t="s">
        <v>211</v>
      </c>
      <c r="B112" s="170" t="s">
        <v>201</v>
      </c>
      <c r="C112" s="171"/>
      <c r="D112" s="172"/>
      <c r="E112" s="58">
        <v>300</v>
      </c>
      <c r="F112" s="58"/>
      <c r="G112" s="58">
        <v>300</v>
      </c>
      <c r="H112" s="58">
        <f t="shared" si="12"/>
        <v>1</v>
      </c>
    </row>
    <row r="114" spans="1:9" x14ac:dyDescent="0.25">
      <c r="A114" s="165" t="s">
        <v>195</v>
      </c>
      <c r="B114" s="165"/>
      <c r="C114" s="165"/>
      <c r="D114" s="165"/>
      <c r="E114" s="165"/>
      <c r="F114" s="165"/>
      <c r="G114" s="165"/>
      <c r="H114" s="165"/>
    </row>
    <row r="116" spans="1:9" x14ac:dyDescent="0.2">
      <c r="A116" s="173" t="s">
        <v>196</v>
      </c>
      <c r="B116" s="173"/>
      <c r="G116" s="166" t="s">
        <v>197</v>
      </c>
      <c r="H116" s="166"/>
      <c r="I116" s="166"/>
    </row>
    <row r="117" spans="1:9" x14ac:dyDescent="0.25">
      <c r="A117" s="69"/>
      <c r="I117" s="70"/>
    </row>
    <row r="118" spans="1:9" ht="108" x14ac:dyDescent="0.2">
      <c r="A118" s="71" t="s">
        <v>198</v>
      </c>
      <c r="B118" s="72"/>
      <c r="C118" s="72"/>
      <c r="D118" s="72"/>
      <c r="E118" s="72"/>
      <c r="F118" s="72"/>
      <c r="G118" s="73"/>
      <c r="H118" s="73"/>
      <c r="I118" s="74"/>
    </row>
    <row r="119" spans="1:9" x14ac:dyDescent="0.25">
      <c r="B119" s="72"/>
      <c r="C119" s="72"/>
      <c r="D119" s="72"/>
      <c r="E119" s="72"/>
      <c r="F119" s="72"/>
      <c r="G119" s="73"/>
      <c r="H119" s="73"/>
      <c r="I119" s="74"/>
    </row>
    <row r="120" spans="1:9" x14ac:dyDescent="0.25">
      <c r="B120" s="72"/>
      <c r="C120" s="72"/>
      <c r="D120" s="72"/>
      <c r="E120" s="72"/>
      <c r="F120" s="72"/>
      <c r="G120" s="73"/>
      <c r="H120" s="73"/>
      <c r="I120" s="74"/>
    </row>
    <row r="121" spans="1:9" x14ac:dyDescent="0.25">
      <c r="E121" s="72"/>
      <c r="F121" s="72"/>
      <c r="G121" s="73"/>
      <c r="H121" s="73"/>
      <c r="I121" s="74"/>
    </row>
  </sheetData>
  <autoFilter ref="B8:G112">
    <filterColumn colId="3" showButton="0"/>
    <filterColumn colId="4" showButton="0"/>
  </autoFilter>
  <mergeCells count="51">
    <mergeCell ref="B40:D40"/>
    <mergeCell ref="B6:H6"/>
    <mergeCell ref="A8:A9"/>
    <mergeCell ref="B8:D9"/>
    <mergeCell ref="E8:G8"/>
    <mergeCell ref="H8:H9"/>
    <mergeCell ref="B10:D10"/>
    <mergeCell ref="B12:D12"/>
    <mergeCell ref="B13:D13"/>
    <mergeCell ref="B22:D22"/>
    <mergeCell ref="B36:D36"/>
    <mergeCell ref="B39:D39"/>
    <mergeCell ref="A11:D11"/>
    <mergeCell ref="B92:D92"/>
    <mergeCell ref="B69:D69"/>
    <mergeCell ref="B70:D70"/>
    <mergeCell ref="B71:D71"/>
    <mergeCell ref="B41:D41"/>
    <mergeCell ref="B42:D42"/>
    <mergeCell ref="B51:D51"/>
    <mergeCell ref="B66:D66"/>
    <mergeCell ref="B67:D67"/>
    <mergeCell ref="B68:D68"/>
    <mergeCell ref="B72:D72"/>
    <mergeCell ref="B81:D81"/>
    <mergeCell ref="B82:D82"/>
    <mergeCell ref="B89:D89"/>
    <mergeCell ref="B90:D90"/>
    <mergeCell ref="B105:D105"/>
    <mergeCell ref="B94:D94"/>
    <mergeCell ref="B95:D95"/>
    <mergeCell ref="B96:D96"/>
    <mergeCell ref="B97:D97"/>
    <mergeCell ref="B98:D98"/>
    <mergeCell ref="B99:D99"/>
    <mergeCell ref="A114:H114"/>
    <mergeCell ref="G116:I116"/>
    <mergeCell ref="B80:D80"/>
    <mergeCell ref="B112:D112"/>
    <mergeCell ref="A116:B116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</mergeCells>
  <pageMargins left="0.19685039370078741" right="0.19685039370078741" top="0.78740157480314965" bottom="0.39370078740157483" header="0.19685039370078741" footer="0.19685039370078741"/>
  <pageSetup paperSize="9" scale="86" firstPageNumber="20" fitToHeight="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9"/>
  <sheetViews>
    <sheetView topLeftCell="A7" zoomScaleSheetLayoutView="75" workbookViewId="0">
      <selection activeCell="E26" sqref="E26"/>
    </sheetView>
  </sheetViews>
  <sheetFormatPr defaultRowHeight="15" x14ac:dyDescent="0.25"/>
  <cols>
    <col min="1" max="1" width="44.7109375" style="2" customWidth="1"/>
    <col min="2" max="2" width="10.42578125" style="87" customWidth="1"/>
    <col min="3" max="4" width="10.85546875" style="2" customWidth="1"/>
    <col min="5" max="5" width="20.85546875" style="2" customWidth="1"/>
    <col min="6" max="7" width="16" style="2" customWidth="1"/>
    <col min="8" max="16384" width="9.140625" style="2"/>
  </cols>
  <sheetData>
    <row r="1" spans="1:8" ht="15.75" x14ac:dyDescent="0.25">
      <c r="E1" s="208" t="s">
        <v>277</v>
      </c>
      <c r="F1" s="208"/>
      <c r="G1" s="208"/>
    </row>
    <row r="3" spans="1:8" ht="48.75" customHeight="1" x14ac:dyDescent="0.25">
      <c r="E3" s="209" t="s">
        <v>34</v>
      </c>
      <c r="F3" s="209"/>
      <c r="G3" s="209"/>
    </row>
    <row r="4" spans="1:8" x14ac:dyDescent="0.25">
      <c r="F4" s="9"/>
      <c r="G4" s="10"/>
    </row>
    <row r="5" spans="1:8" x14ac:dyDescent="0.25">
      <c r="F5" s="9"/>
      <c r="G5" s="10"/>
    </row>
    <row r="6" spans="1:8" ht="46.5" customHeight="1" x14ac:dyDescent="0.25">
      <c r="A6" s="210" t="s">
        <v>21</v>
      </c>
      <c r="B6" s="210"/>
      <c r="C6" s="210"/>
      <c r="D6" s="210"/>
      <c r="E6" s="210"/>
      <c r="F6" s="210"/>
      <c r="G6" s="210"/>
    </row>
    <row r="7" spans="1:8" x14ac:dyDescent="0.25">
      <c r="A7" s="3"/>
      <c r="B7" s="88"/>
      <c r="C7" s="3"/>
      <c r="D7" s="3"/>
      <c r="E7" s="3"/>
      <c r="F7" s="3"/>
      <c r="G7" s="3"/>
    </row>
    <row r="8" spans="1:8" ht="93" customHeight="1" x14ac:dyDescent="0.25">
      <c r="A8" s="198" t="s">
        <v>33</v>
      </c>
      <c r="B8" s="198" t="s">
        <v>10</v>
      </c>
      <c r="C8" s="211" t="s">
        <v>22</v>
      </c>
      <c r="D8" s="212"/>
      <c r="E8" s="213" t="s">
        <v>23</v>
      </c>
      <c r="F8" s="215" t="s">
        <v>24</v>
      </c>
      <c r="G8" s="217" t="s">
        <v>30</v>
      </c>
    </row>
    <row r="9" spans="1:8" x14ac:dyDescent="0.25">
      <c r="A9" s="198"/>
      <c r="B9" s="198"/>
      <c r="C9" s="4" t="s">
        <v>11</v>
      </c>
      <c r="D9" s="5" t="s">
        <v>12</v>
      </c>
      <c r="E9" s="214"/>
      <c r="F9" s="216"/>
      <c r="G9" s="217"/>
    </row>
    <row r="10" spans="1:8" x14ac:dyDescent="0.25">
      <c r="A10" s="7">
        <v>1</v>
      </c>
      <c r="B10" s="7">
        <f>A10+1</f>
        <v>2</v>
      </c>
      <c r="C10" s="7">
        <f t="shared" ref="C10:G10" si="0">B10+1</f>
        <v>3</v>
      </c>
      <c r="D10" s="7">
        <f t="shared" si="0"/>
        <v>4</v>
      </c>
      <c r="E10" s="7">
        <f t="shared" si="0"/>
        <v>5</v>
      </c>
      <c r="F10" s="7">
        <f t="shared" si="0"/>
        <v>6</v>
      </c>
      <c r="G10" s="7">
        <f t="shared" si="0"/>
        <v>7</v>
      </c>
    </row>
    <row r="11" spans="1:8" s="16" customFormat="1" x14ac:dyDescent="0.25">
      <c r="A11" s="19" t="s">
        <v>7</v>
      </c>
      <c r="B11" s="20" t="s">
        <v>13</v>
      </c>
      <c r="C11" s="20" t="s">
        <v>13</v>
      </c>
      <c r="D11" s="20" t="s">
        <v>13</v>
      </c>
      <c r="E11" s="20" t="s">
        <v>13</v>
      </c>
      <c r="F11" s="20" t="s">
        <v>13</v>
      </c>
      <c r="G11" s="21">
        <f>AVERAGE(F12:F15)</f>
        <v>0.96989495798319325</v>
      </c>
      <c r="H11" s="2"/>
    </row>
    <row r="12" spans="1:8" ht="78.75" x14ac:dyDescent="0.25">
      <c r="A12" s="79" t="str">
        <f>'пр 9 к Пор'!B23</f>
        <v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v>
      </c>
      <c r="B12" s="89" t="str">
        <f>'пр 9 к Пор'!C23</f>
        <v>%</v>
      </c>
      <c r="C12" s="77">
        <f>'пр 9 к Пор'!I23</f>
        <v>100</v>
      </c>
      <c r="D12" s="77">
        <f>'пр 9 к Пор'!J23</f>
        <v>93</v>
      </c>
      <c r="E12" s="78" t="s">
        <v>215</v>
      </c>
      <c r="F12" s="23">
        <f t="shared" ref="F12:F15" si="1">IF(AND(C12=0,D12=0),1,IF(E12="нет или увеличение",IF(D12/C12&gt;1,1,D12/C12),IF(E12="снижение",IF(D12=0,1,IF(C12/D12&gt;1,1,C12/D12)))))</f>
        <v>0.93</v>
      </c>
      <c r="G12" s="6" t="s">
        <v>13</v>
      </c>
    </row>
    <row r="13" spans="1:8" ht="78.75" x14ac:dyDescent="0.25">
      <c r="A13" s="79" t="str">
        <f>'пр 9 к Пор'!B24</f>
        <v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v>
      </c>
      <c r="B13" s="89" t="str">
        <f>'пр 9 к Пор'!C24</f>
        <v>%</v>
      </c>
      <c r="C13" s="77">
        <f>'пр 9 к Пор'!I24</f>
        <v>60</v>
      </c>
      <c r="D13" s="77">
        <f>'пр 9 к Пор'!J24</f>
        <v>67.900000000000006</v>
      </c>
      <c r="E13" s="78" t="s">
        <v>215</v>
      </c>
      <c r="F13" s="23">
        <f t="shared" si="1"/>
        <v>1</v>
      </c>
      <c r="G13" s="6" t="s">
        <v>13</v>
      </c>
    </row>
    <row r="14" spans="1:8" ht="56.25" x14ac:dyDescent="0.25">
      <c r="A14" s="79" t="str">
        <f>'пр 9 к Пор'!B26</f>
        <v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v>
      </c>
      <c r="B14" s="89" t="str">
        <f>'пр 9 к Пор'!C26</f>
        <v>чел.</v>
      </c>
      <c r="C14" s="77">
        <f>'пр 9 к Пор'!I26</f>
        <v>119</v>
      </c>
      <c r="D14" s="77">
        <f>'пр 9 к Пор'!J26</f>
        <v>113</v>
      </c>
      <c r="E14" s="78" t="s">
        <v>215</v>
      </c>
      <c r="F14" s="23">
        <f t="shared" si="1"/>
        <v>0.94957983193277307</v>
      </c>
      <c r="G14" s="6" t="s">
        <v>13</v>
      </c>
    </row>
    <row r="15" spans="1:8" ht="33.75" x14ac:dyDescent="0.25">
      <c r="A15" s="79" t="str">
        <f>'пр 9 к Пор'!B28</f>
        <v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v>
      </c>
      <c r="B15" s="89" t="str">
        <f>'пр 9 к Пор'!C28</f>
        <v>%</v>
      </c>
      <c r="C15" s="77">
        <f>'пр 9 к Пор'!I28</f>
        <v>80</v>
      </c>
      <c r="D15" s="77">
        <f>'пр 9 к Пор'!J28</f>
        <v>80</v>
      </c>
      <c r="E15" s="78" t="s">
        <v>215</v>
      </c>
      <c r="F15" s="23">
        <f t="shared" si="1"/>
        <v>1</v>
      </c>
      <c r="G15" s="6" t="s">
        <v>13</v>
      </c>
    </row>
    <row r="18" spans="1:7" s="39" customFormat="1" ht="15.75" x14ac:dyDescent="0.25"/>
    <row r="19" spans="1:7" x14ac:dyDescent="0.25">
      <c r="A19" s="173" t="s">
        <v>196</v>
      </c>
      <c r="B19" s="173"/>
      <c r="E19" s="166" t="s">
        <v>197</v>
      </c>
      <c r="F19" s="166"/>
      <c r="G19" s="166"/>
    </row>
  </sheetData>
  <mergeCells count="11">
    <mergeCell ref="A19:B19"/>
    <mergeCell ref="E19:G19"/>
    <mergeCell ref="E1:G1"/>
    <mergeCell ref="E3:G3"/>
    <mergeCell ref="A6:G6"/>
    <mergeCell ref="A8:A9"/>
    <mergeCell ref="B8:B9"/>
    <mergeCell ref="C8:D8"/>
    <mergeCell ref="E8:E9"/>
    <mergeCell ref="F8:F9"/>
    <mergeCell ref="G8:G9"/>
  </mergeCells>
  <conditionalFormatting sqref="A12:E15">
    <cfRule type="expression" dxfId="2" priority="1">
      <formula>A12=""</formula>
    </cfRule>
  </conditionalFormatting>
  <pageMargins left="0.78740157480314965" right="0.78740157480314965" top="1.1811023622047245" bottom="0.74803149606299213" header="0.31496062992125984" footer="0.31496062992125984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5"/>
  <sheetViews>
    <sheetView tabSelected="1" topLeftCell="A13" zoomScaleSheetLayoutView="75" workbookViewId="0">
      <selection activeCell="J17" sqref="J17"/>
    </sheetView>
  </sheetViews>
  <sheetFormatPr defaultRowHeight="15" x14ac:dyDescent="0.25"/>
  <cols>
    <col min="1" max="1" width="33.28515625" style="2" customWidth="1"/>
    <col min="2" max="2" width="9.140625" style="140"/>
    <col min="3" max="3" width="7.5703125" style="2" customWidth="1"/>
    <col min="4" max="4" width="8.5703125" style="2" customWidth="1"/>
    <col min="5" max="5" width="15.42578125" style="2" customWidth="1"/>
    <col min="6" max="6" width="13" style="2" customWidth="1"/>
    <col min="7" max="8" width="26.28515625" style="2" customWidth="1"/>
    <col min="9" max="9" width="9.140625" style="141"/>
    <col min="10" max="16384" width="9.140625" style="2"/>
  </cols>
  <sheetData>
    <row r="1" spans="1:9" x14ac:dyDescent="0.25">
      <c r="G1" s="218" t="s">
        <v>278</v>
      </c>
      <c r="H1" s="218"/>
    </row>
    <row r="3" spans="1:9" ht="48.75" customHeight="1" x14ac:dyDescent="0.25">
      <c r="G3" s="218" t="s">
        <v>35</v>
      </c>
      <c r="H3" s="218"/>
    </row>
    <row r="4" spans="1:9" x14ac:dyDescent="0.25">
      <c r="F4" s="14"/>
      <c r="G4" s="14"/>
      <c r="H4" s="15"/>
    </row>
    <row r="5" spans="1:9" x14ac:dyDescent="0.25">
      <c r="F5" s="14"/>
      <c r="G5" s="14"/>
      <c r="H5" s="15"/>
    </row>
    <row r="6" spans="1:9" ht="46.5" customHeight="1" x14ac:dyDescent="0.25">
      <c r="A6" s="210" t="s">
        <v>38</v>
      </c>
      <c r="B6" s="210"/>
      <c r="C6" s="210"/>
      <c r="D6" s="210"/>
      <c r="E6" s="210"/>
      <c r="F6" s="210"/>
      <c r="G6" s="210"/>
      <c r="H6" s="210"/>
    </row>
    <row r="7" spans="1:9" x14ac:dyDescent="0.25">
      <c r="A7" s="3"/>
      <c r="B7" s="88"/>
      <c r="C7" s="3"/>
      <c r="D7" s="3"/>
      <c r="E7" s="86"/>
      <c r="F7" s="86"/>
      <c r="G7" s="3"/>
      <c r="H7" s="3"/>
    </row>
    <row r="8" spans="1:9" ht="70.5" customHeight="1" x14ac:dyDescent="0.25">
      <c r="A8" s="219" t="s">
        <v>33</v>
      </c>
      <c r="B8" s="219" t="s">
        <v>10</v>
      </c>
      <c r="C8" s="220" t="s">
        <v>25</v>
      </c>
      <c r="D8" s="221"/>
      <c r="E8" s="222" t="s">
        <v>285</v>
      </c>
      <c r="F8" s="224" t="s">
        <v>26</v>
      </c>
      <c r="G8" s="224" t="s">
        <v>31</v>
      </c>
      <c r="H8" s="217" t="s">
        <v>28</v>
      </c>
    </row>
    <row r="9" spans="1:9" ht="102.75" customHeight="1" x14ac:dyDescent="0.25">
      <c r="A9" s="219"/>
      <c r="B9" s="219"/>
      <c r="C9" s="93" t="s">
        <v>11</v>
      </c>
      <c r="D9" s="94" t="s">
        <v>12</v>
      </c>
      <c r="E9" s="223"/>
      <c r="F9" s="225"/>
      <c r="G9" s="225"/>
      <c r="H9" s="217"/>
    </row>
    <row r="10" spans="1:9" x14ac:dyDescent="0.25">
      <c r="A10" s="95">
        <v>1</v>
      </c>
      <c r="B10" s="95">
        <f>A10+1</f>
        <v>2</v>
      </c>
      <c r="C10" s="95">
        <f t="shared" ref="C10:F10" si="0">B10+1</f>
        <v>3</v>
      </c>
      <c r="D10" s="95">
        <f t="shared" si="0"/>
        <v>4</v>
      </c>
      <c r="E10" s="95">
        <f t="shared" si="0"/>
        <v>5</v>
      </c>
      <c r="F10" s="95">
        <f t="shared" si="0"/>
        <v>6</v>
      </c>
      <c r="G10" s="95">
        <f t="shared" ref="G10:H10" si="1">F10+1</f>
        <v>7</v>
      </c>
      <c r="H10" s="95">
        <f t="shared" si="1"/>
        <v>8</v>
      </c>
    </row>
    <row r="11" spans="1:9" s="16" customFormat="1" ht="14.25" x14ac:dyDescent="0.2">
      <c r="A11" s="19" t="s">
        <v>7</v>
      </c>
      <c r="B11" s="20" t="s">
        <v>13</v>
      </c>
      <c r="C11" s="20" t="s">
        <v>13</v>
      </c>
      <c r="D11" s="20" t="s">
        <v>13</v>
      </c>
      <c r="E11" s="20" t="s">
        <v>13</v>
      </c>
      <c r="F11" s="20" t="s">
        <v>13</v>
      </c>
      <c r="G11" s="80">
        <f>(G12*H12+G27*H27+G32*H32+G37*H37)/H11</f>
        <v>0.96496271518558108</v>
      </c>
      <c r="H11" s="96">
        <f>H12+H27+H32+H37</f>
        <v>907470.1381699997</v>
      </c>
      <c r="I11" s="143"/>
    </row>
    <row r="12" spans="1:9" s="16" customFormat="1" ht="14.25" x14ac:dyDescent="0.2">
      <c r="A12" s="18" t="s">
        <v>27</v>
      </c>
      <c r="B12" s="17" t="s">
        <v>13</v>
      </c>
      <c r="C12" s="17" t="s">
        <v>13</v>
      </c>
      <c r="D12" s="17" t="s">
        <v>13</v>
      </c>
      <c r="E12" s="17" t="s">
        <v>13</v>
      </c>
      <c r="F12" s="17" t="s">
        <v>13</v>
      </c>
      <c r="G12" s="25">
        <f>AVERAGE(F13:F25)</f>
        <v>0.96350166746069554</v>
      </c>
      <c r="H12" s="97">
        <f>'бюджетные ассигнования1'!E12</f>
        <v>850154.20629999973</v>
      </c>
      <c r="I12" s="143"/>
    </row>
    <row r="13" spans="1:9" ht="101.25" x14ac:dyDescent="0.25">
      <c r="A13" s="79" t="str">
        <f>'пр 9 к Пор'!B31</f>
        <v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v>
      </c>
      <c r="B13" s="89" t="str">
        <f>'пр 9 к Пор'!C31</f>
        <v>%</v>
      </c>
      <c r="C13" s="98">
        <f>'пр 9 к Пор'!I31</f>
        <v>100</v>
      </c>
      <c r="D13" s="98">
        <f>'пр 9 к Пор'!J31</f>
        <v>93</v>
      </c>
      <c r="E13" s="99" t="s">
        <v>215</v>
      </c>
      <c r="F13" s="100">
        <f t="shared" ref="F13" si="2">IF(AND(C13=0,D13=0),1,IF(E13="нет или увеличение",IF(D13/C13&gt;1,1,D13/C13),IF(E13="снижение",IF(D13=0,1,IF(C13/D13&gt;1,1,C13/D13)))))</f>
        <v>0.93</v>
      </c>
      <c r="G13" s="100" t="s">
        <v>13</v>
      </c>
      <c r="H13" s="100" t="s">
        <v>13</v>
      </c>
      <c r="I13" s="142"/>
    </row>
    <row r="14" spans="1:9" ht="112.5" x14ac:dyDescent="0.25">
      <c r="A14" s="79" t="str">
        <f>'пр 9 к Пор'!B32</f>
        <v>Удельный вес воспитанников дошкольных образовательных организаций, расположенных на территории Туруханского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Туруханского района</v>
      </c>
      <c r="B14" s="89" t="str">
        <f>'пр 9 к Пор'!C32</f>
        <v>%</v>
      </c>
      <c r="C14" s="98">
        <f>'пр 9 к Пор'!I32</f>
        <v>60</v>
      </c>
      <c r="D14" s="98">
        <f>'пр 9 к Пор'!J32</f>
        <v>67.900000000000006</v>
      </c>
      <c r="E14" s="99" t="s">
        <v>215</v>
      </c>
      <c r="F14" s="100">
        <f t="shared" ref="F14:F24" si="3">IF(AND(C14=0,D14=0),1,IF(E14="нет или увеличение",IF(D14/C14&gt;1,1,D14/C14),IF(E14="снижение",IF(D14=0,1,IF(C14/D14&gt;1,1,C14/D14)))))</f>
        <v>1</v>
      </c>
      <c r="G14" s="100" t="s">
        <v>13</v>
      </c>
      <c r="H14" s="100" t="s">
        <v>13</v>
      </c>
      <c r="I14" s="144"/>
    </row>
    <row r="15" spans="1:9" ht="101.25" x14ac:dyDescent="0.25">
      <c r="A15" s="79" t="str">
        <f>'пр 9 к Пор'!B33</f>
        <v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v>
      </c>
      <c r="B15" s="89" t="str">
        <f>'пр 9 к Пор'!C33</f>
        <v>%</v>
      </c>
      <c r="C15" s="98">
        <f>'пр 9 к Пор'!I33</f>
        <v>9.4</v>
      </c>
      <c r="D15" s="98">
        <f>'пр 9 к Пор'!J33</f>
        <v>9.4</v>
      </c>
      <c r="E15" s="99" t="s">
        <v>284</v>
      </c>
      <c r="F15" s="100">
        <f t="shared" si="3"/>
        <v>1</v>
      </c>
      <c r="G15" s="100" t="s">
        <v>13</v>
      </c>
      <c r="H15" s="100" t="s">
        <v>13</v>
      </c>
      <c r="I15" s="144"/>
    </row>
    <row r="16" spans="1:9" ht="78.75" x14ac:dyDescent="0.25">
      <c r="A16" s="79" t="str">
        <f>'пр 9 к Пор'!B34</f>
        <v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v>
      </c>
      <c r="B16" s="89" t="str">
        <f>'пр 9 к Пор'!C34</f>
        <v>%</v>
      </c>
      <c r="C16" s="98">
        <f>'пр 9 к Пор'!I34</f>
        <v>83.96</v>
      </c>
      <c r="D16" s="98">
        <f>'пр 9 к Пор'!J34</f>
        <v>50</v>
      </c>
      <c r="E16" s="99" t="s">
        <v>215</v>
      </c>
      <c r="F16" s="100">
        <f t="shared" si="3"/>
        <v>0.59552167698904246</v>
      </c>
      <c r="G16" s="100" t="s">
        <v>13</v>
      </c>
      <c r="H16" s="100" t="s">
        <v>13</v>
      </c>
      <c r="I16" s="142"/>
    </row>
    <row r="17" spans="1:9" ht="33.75" x14ac:dyDescent="0.25">
      <c r="A17" s="79" t="str">
        <f>'пр 9 к Пор'!B35</f>
        <v>Доля общеобразовательных учреждений (с числом обучающихся более 50), в которых действуют управляющие советы</v>
      </c>
      <c r="B17" s="89" t="str">
        <f>'пр 9 к Пор'!C35</f>
        <v>%</v>
      </c>
      <c r="C17" s="98">
        <f>'пр 9 к Пор'!I35</f>
        <v>98</v>
      </c>
      <c r="D17" s="98">
        <f>'пр 9 к Пор'!J35</f>
        <v>98</v>
      </c>
      <c r="E17" s="99" t="s">
        <v>215</v>
      </c>
      <c r="F17" s="100">
        <f t="shared" si="3"/>
        <v>1</v>
      </c>
      <c r="G17" s="100" t="s">
        <v>13</v>
      </c>
      <c r="H17" s="100" t="s">
        <v>13</v>
      </c>
      <c r="I17" s="144"/>
    </row>
    <row r="18" spans="1:9" ht="67.5" x14ac:dyDescent="0.25">
      <c r="A18" s="79" t="str">
        <f>'пр 9 к Пор'!B36</f>
        <v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v>
      </c>
      <c r="B18" s="89" t="str">
        <f>'пр 9 к Пор'!C36</f>
        <v>%</v>
      </c>
      <c r="C18" s="98">
        <f>'пр 9 к Пор'!I36</f>
        <v>2.64</v>
      </c>
      <c r="D18" s="98">
        <f>'пр 9 к Пор'!J36</f>
        <v>2.2999999999999998</v>
      </c>
      <c r="E18" s="99" t="s">
        <v>284</v>
      </c>
      <c r="F18" s="100">
        <f t="shared" si="3"/>
        <v>1</v>
      </c>
      <c r="G18" s="100" t="s">
        <v>13</v>
      </c>
      <c r="H18" s="100" t="s">
        <v>13</v>
      </c>
    </row>
    <row r="19" spans="1:9" ht="67.5" x14ac:dyDescent="0.25">
      <c r="A19" s="79" t="str">
        <f>'пр 9 к Пор'!B37</f>
        <v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v>
      </c>
      <c r="B19" s="89" t="str">
        <f>'пр 9 к Пор'!C37</f>
        <v>%</v>
      </c>
      <c r="C19" s="98">
        <f>'пр 9 к Пор'!I37</f>
        <v>17.5</v>
      </c>
      <c r="D19" s="98">
        <f>'пр 9 к Пор'!J37</f>
        <v>6</v>
      </c>
      <c r="E19" s="99" t="s">
        <v>284</v>
      </c>
      <c r="F19" s="100">
        <f t="shared" si="3"/>
        <v>1</v>
      </c>
      <c r="G19" s="100" t="s">
        <v>13</v>
      </c>
      <c r="H19" s="100" t="s">
        <v>13</v>
      </c>
    </row>
    <row r="20" spans="1:9" ht="90" x14ac:dyDescent="0.25">
      <c r="A20" s="79" t="str">
        <f>'пр 9 к Пор'!B38</f>
        <v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v>
      </c>
      <c r="B20" s="89" t="str">
        <f>'пр 9 к Пор'!C38</f>
        <v>%</v>
      </c>
      <c r="C20" s="98">
        <f>'пр 9 к Пор'!I38</f>
        <v>100</v>
      </c>
      <c r="D20" s="98">
        <f>'пр 9 к Пор'!J38</f>
        <v>100</v>
      </c>
      <c r="E20" s="99" t="s">
        <v>215</v>
      </c>
      <c r="F20" s="100">
        <f t="shared" si="3"/>
        <v>1</v>
      </c>
      <c r="G20" s="100" t="s">
        <v>13</v>
      </c>
      <c r="H20" s="100" t="s">
        <v>13</v>
      </c>
      <c r="I20" s="144"/>
    </row>
    <row r="21" spans="1:9" ht="67.5" x14ac:dyDescent="0.25">
      <c r="A21" s="79" t="str">
        <f>'пр 9 к Пор'!B39</f>
        <v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v>
      </c>
      <c r="B21" s="89" t="str">
        <f>'пр 9 к Пор'!C39</f>
        <v>%</v>
      </c>
      <c r="C21" s="98">
        <f>'пр 9 к Пор'!I39</f>
        <v>48</v>
      </c>
      <c r="D21" s="98">
        <f>'пр 9 к Пор'!J39</f>
        <v>86.9</v>
      </c>
      <c r="E21" s="99" t="s">
        <v>215</v>
      </c>
      <c r="F21" s="100">
        <f t="shared" si="3"/>
        <v>1</v>
      </c>
      <c r="G21" s="100" t="s">
        <v>13</v>
      </c>
      <c r="H21" s="100" t="s">
        <v>13</v>
      </c>
      <c r="I21" s="144"/>
    </row>
    <row r="22" spans="1:9" ht="67.5" x14ac:dyDescent="0.25">
      <c r="A22" s="79" t="str">
        <f>'пр 9 к Пор'!B40</f>
        <v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v>
      </c>
      <c r="B22" s="89" t="str">
        <f>'пр 9 к Пор'!C40</f>
        <v>%</v>
      </c>
      <c r="C22" s="98">
        <f>'пр 9 к Пор'!I40</f>
        <v>12</v>
      </c>
      <c r="D22" s="98">
        <f>'пр 9 к Пор'!J40</f>
        <v>64.7</v>
      </c>
      <c r="E22" s="99" t="s">
        <v>215</v>
      </c>
      <c r="F22" s="100">
        <f t="shared" si="3"/>
        <v>1</v>
      </c>
      <c r="G22" s="100" t="s">
        <v>13</v>
      </c>
      <c r="H22" s="100" t="s">
        <v>13</v>
      </c>
      <c r="I22" s="142"/>
    </row>
    <row r="23" spans="1:9" ht="67.5" x14ac:dyDescent="0.25">
      <c r="A23" s="79" t="str">
        <f>'пр 9 к Пор'!B41</f>
        <v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v>
      </c>
      <c r="B23" s="89" t="str">
        <f>'пр 9 к Пор'!C41</f>
        <v>%</v>
      </c>
      <c r="C23" s="98">
        <f>'пр 9 к Пор'!I41</f>
        <v>70.599999999999994</v>
      </c>
      <c r="D23" s="98">
        <f>'пр 9 к Пор'!J41</f>
        <v>77</v>
      </c>
      <c r="E23" s="99" t="s">
        <v>215</v>
      </c>
      <c r="F23" s="100">
        <f t="shared" si="3"/>
        <v>1</v>
      </c>
      <c r="G23" s="100" t="s">
        <v>13</v>
      </c>
      <c r="H23" s="100" t="s">
        <v>13</v>
      </c>
      <c r="I23" s="144"/>
    </row>
    <row r="24" spans="1:9" ht="101.25" x14ac:dyDescent="0.25">
      <c r="A24" s="79" t="str">
        <f>'пр 9 к Пор'!B42</f>
        <v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v>
      </c>
      <c r="B24" s="89" t="str">
        <f>'пр 9 к Пор'!C42</f>
        <v>%</v>
      </c>
      <c r="C24" s="98">
        <f>'пр 9 к Пор'!I42</f>
        <v>100</v>
      </c>
      <c r="D24" s="98">
        <f>'пр 9 к Пор'!J42</f>
        <v>100</v>
      </c>
      <c r="E24" s="99" t="s">
        <v>215</v>
      </c>
      <c r="F24" s="100">
        <f t="shared" si="3"/>
        <v>1</v>
      </c>
      <c r="G24" s="100" t="s">
        <v>13</v>
      </c>
      <c r="H24" s="100" t="s">
        <v>13</v>
      </c>
      <c r="I24" s="144"/>
    </row>
    <row r="25" spans="1:9" ht="78.75" x14ac:dyDescent="0.25">
      <c r="A25" s="79" t="str">
        <f>'пр 9 к Пор'!B43</f>
        <v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v>
      </c>
      <c r="B25" s="89" t="str">
        <f>'пр 9 к Пор'!C43</f>
        <v>%</v>
      </c>
      <c r="C25" s="98">
        <f>'пр 9 к Пор'!I43</f>
        <v>80.5</v>
      </c>
      <c r="D25" s="98">
        <f>'пр 9 к Пор'!J43</f>
        <v>81</v>
      </c>
      <c r="E25" s="99" t="s">
        <v>215</v>
      </c>
      <c r="F25" s="100">
        <f t="shared" ref="F25:F26" si="4">IF(AND(C25=0,D25=0),1,IF(E25="нет или увеличение",IF(D25/C25&gt;1,1,D25/C25),IF(E25="снижение",IF(D25=0,1,IF(C25/D25&gt;1,1,C25/D25)))))</f>
        <v>1</v>
      </c>
      <c r="G25" s="100" t="s">
        <v>13</v>
      </c>
      <c r="H25" s="100" t="s">
        <v>13</v>
      </c>
      <c r="I25" s="142"/>
    </row>
    <row r="26" spans="1:9" ht="30" x14ac:dyDescent="0.25">
      <c r="A26" s="79" t="str">
        <f>'пр 9 к Пор'!B44</f>
        <v>Доля оздоровленных детей школьного возраста</v>
      </c>
      <c r="B26" s="89" t="str">
        <f>'пр 9 к Пор'!C44</f>
        <v>%</v>
      </c>
      <c r="C26" s="98">
        <f>'пр 9 к Пор'!I44</f>
        <v>82.9</v>
      </c>
      <c r="D26" s="98">
        <f>'пр 9 к Пор'!J44</f>
        <v>85</v>
      </c>
      <c r="E26" s="99" t="s">
        <v>215</v>
      </c>
      <c r="F26" s="100">
        <f t="shared" si="4"/>
        <v>1</v>
      </c>
      <c r="G26" s="100" t="s">
        <v>13</v>
      </c>
      <c r="H26" s="100" t="s">
        <v>13</v>
      </c>
      <c r="I26" s="142"/>
    </row>
    <row r="27" spans="1:9" x14ac:dyDescent="0.25">
      <c r="A27" s="18" t="s">
        <v>217</v>
      </c>
      <c r="B27" s="17" t="s">
        <v>13</v>
      </c>
      <c r="C27" s="17" t="s">
        <v>13</v>
      </c>
      <c r="D27" s="17" t="s">
        <v>13</v>
      </c>
      <c r="E27" s="17" t="s">
        <v>13</v>
      </c>
      <c r="F27" s="17" t="s">
        <v>13</v>
      </c>
      <c r="G27" s="25">
        <f>AVERAGE(F28:F31)</f>
        <v>0.72916666666666663</v>
      </c>
      <c r="H27" s="97">
        <f>'бюджетные ассигнования1'!E100</f>
        <v>2828.5985000000001</v>
      </c>
      <c r="I27" s="144"/>
    </row>
    <row r="28" spans="1:9" ht="101.25" x14ac:dyDescent="0.25">
      <c r="A28" s="79" t="str">
        <f>'пр 9 к Пор'!B47</f>
        <v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v>
      </c>
      <c r="B28" s="89" t="str">
        <f>'пр 9 к Пор'!C47</f>
        <v>%</v>
      </c>
      <c r="C28" s="98">
        <f>'пр 9 к Пор'!I47</f>
        <v>97.13</v>
      </c>
      <c r="D28" s="98">
        <f>'пр 9 к Пор'!J47</f>
        <v>66.678333333333327</v>
      </c>
      <c r="E28" s="99" t="s">
        <v>284</v>
      </c>
      <c r="F28" s="100">
        <f t="shared" ref="F28:F31" si="5">IF(AND(C28=0,D28=0),1,IF(E28="нет или увеличение",IF(D28/C28&gt;1,1,D28/C28),IF(E28="снижение",IF(D28=0,1,IF(C28/D28&gt;1,1,C28/D28)))))</f>
        <v>1</v>
      </c>
      <c r="G28" s="100" t="s">
        <v>13</v>
      </c>
      <c r="H28" s="100" t="s">
        <v>13</v>
      </c>
    </row>
    <row r="29" spans="1:9" ht="45" x14ac:dyDescent="0.25">
      <c r="A29" s="79" t="str">
        <f>'пр 9 к Пор'!B48</f>
        <v xml:space="preserve">Количество детей-сирот, детей, оставшихся без попечения родителей, а также лиц из их числа, которым необходимо приобрести жилые помещения </v>
      </c>
      <c r="B29" s="89" t="str">
        <f>'пр 9 к Пор'!C48</f>
        <v>чел.</v>
      </c>
      <c r="C29" s="98">
        <f>'пр 9 к Пор'!I48</f>
        <v>10</v>
      </c>
      <c r="D29" s="98">
        <f>'пр 9 к Пор'!J48</f>
        <v>40</v>
      </c>
      <c r="E29" s="101" t="s">
        <v>284</v>
      </c>
      <c r="F29" s="100">
        <f t="shared" si="5"/>
        <v>0.25</v>
      </c>
      <c r="G29" s="100" t="s">
        <v>13</v>
      </c>
      <c r="H29" s="100" t="s">
        <v>13</v>
      </c>
      <c r="I29" s="144"/>
    </row>
    <row r="30" spans="1:9" ht="67.5" x14ac:dyDescent="0.25">
      <c r="A30" s="79" t="str">
        <f>'пр 9 к Пор'!B49</f>
        <v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v>
      </c>
      <c r="B30" s="89" t="str">
        <f>'пр 9 к Пор'!C49</f>
        <v>чел.</v>
      </c>
      <c r="C30" s="98">
        <f>'пр 9 к Пор'!I49</f>
        <v>2</v>
      </c>
      <c r="D30" s="98">
        <f>'пр 9 к Пор'!J49</f>
        <v>3</v>
      </c>
      <c r="E30" s="101" t="s">
        <v>284</v>
      </c>
      <c r="F30" s="100">
        <f t="shared" si="5"/>
        <v>0.66666666666666663</v>
      </c>
      <c r="G30" s="100" t="s">
        <v>13</v>
      </c>
      <c r="H30" s="100" t="s">
        <v>13</v>
      </c>
      <c r="I30" s="144"/>
    </row>
    <row r="31" spans="1:9" ht="135" x14ac:dyDescent="0.25">
      <c r="A31" s="79" t="str">
        <f>'пр 9 к Пор'!B50</f>
        <v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v>
      </c>
      <c r="B31" s="89" t="str">
        <f>'пр 9 к Пор'!C50</f>
        <v>%</v>
      </c>
      <c r="C31" s="98">
        <f>'пр 9 к Пор'!I50</f>
        <v>3</v>
      </c>
      <c r="D31" s="98">
        <f>'пр 9 к Пор'!J50</f>
        <v>36</v>
      </c>
      <c r="E31" s="101" t="s">
        <v>215</v>
      </c>
      <c r="F31" s="100">
        <f t="shared" si="5"/>
        <v>1</v>
      </c>
      <c r="G31" s="100" t="s">
        <v>13</v>
      </c>
      <c r="H31" s="100" t="s">
        <v>13</v>
      </c>
      <c r="I31" s="144"/>
    </row>
    <row r="32" spans="1:9" x14ac:dyDescent="0.25">
      <c r="A32" s="18" t="s">
        <v>218</v>
      </c>
      <c r="B32" s="17" t="s">
        <v>13</v>
      </c>
      <c r="C32" s="17" t="s">
        <v>13</v>
      </c>
      <c r="D32" s="17" t="s">
        <v>13</v>
      </c>
      <c r="E32" s="17" t="s">
        <v>13</v>
      </c>
      <c r="F32" s="17" t="s">
        <v>13</v>
      </c>
      <c r="G32" s="25">
        <f>AVERAGE(F33:F36)</f>
        <v>1</v>
      </c>
      <c r="H32" s="97">
        <f>'бюджетные ассигнования1'!E106</f>
        <v>43603.381370000003</v>
      </c>
      <c r="I32" s="144"/>
    </row>
    <row r="33" spans="1:9" ht="67.5" x14ac:dyDescent="0.25">
      <c r="A33" s="79" t="str">
        <f>'пр 9 к Пор'!B53</f>
        <v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</v>
      </c>
      <c r="B33" s="89" t="str">
        <f>'пр 9 к Пор'!C53</f>
        <v>%</v>
      </c>
      <c r="C33" s="98">
        <f>'пр 9 к Пор'!I53</f>
        <v>100</v>
      </c>
      <c r="D33" s="98">
        <f>'пр 9 к Пор'!J53</f>
        <v>100</v>
      </c>
      <c r="E33" s="99" t="s">
        <v>215</v>
      </c>
      <c r="F33" s="100">
        <f t="shared" ref="F33:F36" si="6">IF(AND(C33=0,D33=0),1,IF(E33="нет или увеличение",IF(D33/C33&gt;1,1,D33/C33),IF(E33="снижение",IF(D33=0,1,IF(C33/D33&gt;1,1,C33/D33)))))</f>
        <v>1</v>
      </c>
      <c r="G33" s="100" t="s">
        <v>13</v>
      </c>
      <c r="H33" s="100" t="s">
        <v>13</v>
      </c>
      <c r="I33" s="144"/>
    </row>
    <row r="34" spans="1:9" ht="30" x14ac:dyDescent="0.25">
      <c r="A34" s="79" t="str">
        <f>'пр 9 к Пор'!B54</f>
        <v xml:space="preserve">Соблюдение сроков предоставления годовой бюджетной отчетности </v>
      </c>
      <c r="B34" s="89" t="str">
        <f>'пр 9 к Пор'!C54</f>
        <v>%</v>
      </c>
      <c r="C34" s="98">
        <f>'пр 9 к Пор'!I54</f>
        <v>100</v>
      </c>
      <c r="D34" s="98">
        <f>'пр 9 к Пор'!J54</f>
        <v>100</v>
      </c>
      <c r="E34" s="99" t="s">
        <v>215</v>
      </c>
      <c r="F34" s="100">
        <f t="shared" si="6"/>
        <v>1</v>
      </c>
      <c r="G34" s="100" t="s">
        <v>13</v>
      </c>
      <c r="H34" s="100" t="s">
        <v>13</v>
      </c>
      <c r="I34" s="144"/>
    </row>
    <row r="35" spans="1:9" ht="45" x14ac:dyDescent="0.25">
      <c r="A35" s="79" t="str">
        <f>'пр 9 к Пор'!B55</f>
        <v xml:space="preserve">Своевременность представления уточненного фрагмента реестра расходных обязательств Главного распорядителя
</v>
      </c>
      <c r="B35" s="89" t="str">
        <f>'пр 9 к Пор'!C55</f>
        <v>%</v>
      </c>
      <c r="C35" s="98">
        <f>'пр 9 к Пор'!I55</f>
        <v>100</v>
      </c>
      <c r="D35" s="98">
        <f>'пр 9 к Пор'!J55</f>
        <v>100</v>
      </c>
      <c r="E35" s="99" t="s">
        <v>215</v>
      </c>
      <c r="F35" s="100">
        <f t="shared" si="6"/>
        <v>1</v>
      </c>
      <c r="G35" s="100" t="s">
        <v>13</v>
      </c>
      <c r="H35" s="100" t="s">
        <v>13</v>
      </c>
      <c r="I35" s="144"/>
    </row>
    <row r="36" spans="1:9" ht="30" x14ac:dyDescent="0.25">
      <c r="A36" s="79" t="str">
        <f>'пр 9 к Пор'!B56</f>
        <v>Исполнение годового бюджета</v>
      </c>
      <c r="B36" s="89" t="str">
        <f>'пр 9 к Пор'!C56</f>
        <v>%</v>
      </c>
      <c r="C36" s="98">
        <f>'пр 9 к Пор'!I56</f>
        <v>95</v>
      </c>
      <c r="D36" s="98">
        <f>'пр 9 к Пор'!J56</f>
        <v>95</v>
      </c>
      <c r="E36" s="99" t="s">
        <v>215</v>
      </c>
      <c r="F36" s="100">
        <f t="shared" si="6"/>
        <v>1</v>
      </c>
      <c r="G36" s="100" t="s">
        <v>13</v>
      </c>
      <c r="H36" s="100" t="s">
        <v>13</v>
      </c>
      <c r="I36" s="144"/>
    </row>
    <row r="37" spans="1:9" ht="28.5" x14ac:dyDescent="0.25">
      <c r="A37" s="18" t="s">
        <v>219</v>
      </c>
      <c r="B37" s="17" t="s">
        <v>13</v>
      </c>
      <c r="C37" s="17" t="s">
        <v>13</v>
      </c>
      <c r="D37" s="17" t="s">
        <v>13</v>
      </c>
      <c r="E37" s="17" t="s">
        <v>13</v>
      </c>
      <c r="F37" s="17" t="s">
        <v>13</v>
      </c>
      <c r="G37" s="25">
        <f>AVERAGE(F38:F40)</f>
        <v>1</v>
      </c>
      <c r="H37" s="97">
        <f>'бюджетные ассигнования1'!E110</f>
        <v>10883.951999999999</v>
      </c>
      <c r="I37" s="144"/>
    </row>
    <row r="38" spans="1:9" ht="30" x14ac:dyDescent="0.25">
      <c r="A38" s="79" t="str">
        <f>'пр 9 к Пор'!B59</f>
        <v>Капитальный ремонт здания дошкольного образовательного учреждения</v>
      </c>
      <c r="B38" s="89" t="str">
        <f>'пр 9 к Пор'!C59</f>
        <v>ед.</v>
      </c>
      <c r="C38" s="98">
        <f>'пр 9 к Пор'!I59</f>
        <v>2</v>
      </c>
      <c r="D38" s="98">
        <f>'пр 9 к Пор'!J59</f>
        <v>3</v>
      </c>
      <c r="E38" s="102" t="s">
        <v>215</v>
      </c>
      <c r="F38" s="100">
        <f t="shared" ref="F38:F39" si="7">IF(AND(C38=0,D38=0),1,IF(E38="нет или увеличение",IF(D38/C38&gt;1,1,D38/C38),IF(E38="снижение",IF(D38=0,1,IF(C38/D38&gt;1,1,C38/D38)))))</f>
        <v>1</v>
      </c>
      <c r="G38" s="100" t="s">
        <v>13</v>
      </c>
      <c r="H38" s="100" t="s">
        <v>13</v>
      </c>
      <c r="I38" s="144"/>
    </row>
    <row r="39" spans="1:9" ht="30" x14ac:dyDescent="0.25">
      <c r="A39" s="79" t="str">
        <f>'пр 9 к Пор'!B60</f>
        <v>Капитальный ремонт здания общеобразовательного учреждения</v>
      </c>
      <c r="B39" s="89" t="str">
        <f>'пр 9 к Пор'!C60</f>
        <v>ед.</v>
      </c>
      <c r="C39" s="98">
        <f>'пр 9 к Пор'!I60</f>
        <v>1</v>
      </c>
      <c r="D39" s="98">
        <f>'пр 9 к Пор'!J60</f>
        <v>1</v>
      </c>
      <c r="E39" s="102" t="s">
        <v>215</v>
      </c>
      <c r="F39" s="100">
        <f t="shared" si="7"/>
        <v>1</v>
      </c>
      <c r="G39" s="100" t="s">
        <v>13</v>
      </c>
      <c r="H39" s="100" t="s">
        <v>13</v>
      </c>
      <c r="I39" s="144"/>
    </row>
    <row r="40" spans="1:9" ht="30" x14ac:dyDescent="0.25">
      <c r="A40" s="79" t="str">
        <f>'пр 9 к Пор'!B61</f>
        <v>Капитальный ремонт спортивного зала общеобразовательного учреждения</v>
      </c>
      <c r="B40" s="89" t="str">
        <f>'пр 9 к Пор'!C61</f>
        <v>ед.</v>
      </c>
      <c r="C40" s="98">
        <f>'пр 9 к Пор'!I61</f>
        <v>0</v>
      </c>
      <c r="D40" s="98">
        <f>'пр 9 к Пор'!J61</f>
        <v>1</v>
      </c>
      <c r="E40" s="102" t="s">
        <v>215</v>
      </c>
      <c r="F40" s="100">
        <v>1</v>
      </c>
      <c r="G40" s="100" t="s">
        <v>13</v>
      </c>
      <c r="H40" s="100" t="s">
        <v>13</v>
      </c>
      <c r="I40" s="144"/>
    </row>
    <row r="45" spans="1:9" x14ac:dyDescent="0.25">
      <c r="A45" s="173" t="s">
        <v>196</v>
      </c>
      <c r="B45" s="173"/>
      <c r="F45" s="166" t="s">
        <v>197</v>
      </c>
      <c r="G45" s="166"/>
      <c r="H45" s="166"/>
    </row>
  </sheetData>
  <autoFilter ref="A10:H40"/>
  <mergeCells count="12">
    <mergeCell ref="A45:B45"/>
    <mergeCell ref="F45:H45"/>
    <mergeCell ref="G1:H1"/>
    <mergeCell ref="G3:H3"/>
    <mergeCell ref="A6:H6"/>
    <mergeCell ref="A8:A9"/>
    <mergeCell ref="B8:B9"/>
    <mergeCell ref="C8:D8"/>
    <mergeCell ref="E8:E9"/>
    <mergeCell ref="F8:F9"/>
    <mergeCell ref="H8:H9"/>
    <mergeCell ref="G8:G9"/>
  </mergeCells>
  <conditionalFormatting sqref="A13:E26 A28:E31 A33:E36 A38:D40">
    <cfRule type="expression" dxfId="1" priority="12">
      <formula>A13=""</formula>
    </cfRule>
  </conditionalFormatting>
  <conditionalFormatting sqref="E38:E40">
    <cfRule type="expression" dxfId="0" priority="9">
      <formula>E38=""</formula>
    </cfRule>
  </conditionalFormatting>
  <pageMargins left="0.78740157480314965" right="0.78740157480314965" top="1.1811023622047245" bottom="0.74803149606299213" header="0.31496062992125984" footer="0.31496062992125984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6"/>
  <sheetViews>
    <sheetView view="pageBreakPreview" zoomScale="145" zoomScaleSheetLayoutView="145" workbookViewId="0">
      <selection activeCell="D75" sqref="D75"/>
    </sheetView>
  </sheetViews>
  <sheetFormatPr defaultRowHeight="15" x14ac:dyDescent="0.25"/>
  <cols>
    <col min="1" max="1" width="23.140625" style="2" customWidth="1"/>
    <col min="2" max="3" width="28.42578125" style="2" customWidth="1"/>
    <col min="4" max="4" width="24.7109375" style="2" customWidth="1"/>
    <col min="5" max="5" width="25.85546875" style="2" customWidth="1"/>
    <col min="6" max="16384" width="9.140625" style="2"/>
  </cols>
  <sheetData>
    <row r="1" spans="1:5" x14ac:dyDescent="0.25">
      <c r="D1" s="226" t="s">
        <v>279</v>
      </c>
      <c r="E1" s="227"/>
    </row>
    <row r="3" spans="1:5" ht="44.25" customHeight="1" x14ac:dyDescent="0.25">
      <c r="D3" s="226" t="s">
        <v>36</v>
      </c>
      <c r="E3" s="227"/>
    </row>
    <row r="4" spans="1:5" x14ac:dyDescent="0.25">
      <c r="D4" s="14"/>
      <c r="E4" s="15"/>
    </row>
    <row r="6" spans="1:5" ht="19.5" customHeight="1" x14ac:dyDescent="0.25">
      <c r="A6" s="210" t="s">
        <v>14</v>
      </c>
      <c r="B6" s="210"/>
      <c r="C6" s="210"/>
      <c r="D6" s="210"/>
      <c r="E6" s="210"/>
    </row>
    <row r="7" spans="1:5" x14ac:dyDescent="0.25">
      <c r="A7" s="3"/>
      <c r="B7" s="3"/>
      <c r="C7" s="3"/>
      <c r="D7" s="3"/>
      <c r="E7" s="3"/>
    </row>
    <row r="8" spans="1:5" x14ac:dyDescent="0.25">
      <c r="A8" s="198" t="s">
        <v>15</v>
      </c>
      <c r="B8" s="198" t="s">
        <v>16</v>
      </c>
      <c r="C8" s="198"/>
      <c r="D8" s="198"/>
      <c r="E8" s="228" t="s">
        <v>17</v>
      </c>
    </row>
    <row r="9" spans="1:5" ht="90" x14ac:dyDescent="0.25">
      <c r="A9" s="198"/>
      <c r="B9" s="4" t="s">
        <v>18</v>
      </c>
      <c r="C9" s="4" t="s">
        <v>29</v>
      </c>
      <c r="D9" s="4" t="s">
        <v>37</v>
      </c>
      <c r="E9" s="228"/>
    </row>
    <row r="10" spans="1:5" x14ac:dyDescent="0.25">
      <c r="A10" s="7">
        <v>1</v>
      </c>
      <c r="B10" s="7">
        <f>A10+1</f>
        <v>2</v>
      </c>
      <c r="C10" s="7">
        <f t="shared" ref="C10:E10" si="0">B10+1</f>
        <v>3</v>
      </c>
      <c r="D10" s="7">
        <f t="shared" si="0"/>
        <v>4</v>
      </c>
      <c r="E10" s="7">
        <f t="shared" si="0"/>
        <v>5</v>
      </c>
    </row>
    <row r="11" spans="1:5" x14ac:dyDescent="0.25">
      <c r="A11" s="11" t="s">
        <v>19</v>
      </c>
      <c r="B11" s="12">
        <f>'бюджетные ассигнования1'!H11</f>
        <v>0.95105429776453798</v>
      </c>
      <c r="C11" s="12">
        <f>'целевые показатели'!G11</f>
        <v>0.96989495798319325</v>
      </c>
      <c r="D11" s="12">
        <f>'показатели результативности'!G11</f>
        <v>0.96496271518558108</v>
      </c>
      <c r="E11" s="13">
        <f>POWER((B11*C11*D11),(1/3))</f>
        <v>0.96193748573443394</v>
      </c>
    </row>
    <row r="12" spans="1:5" ht="15.75" x14ac:dyDescent="0.25">
      <c r="A12" s="8" t="s">
        <v>20</v>
      </c>
      <c r="B12" s="24" t="str">
        <f>IF(B11&gt;=0.9,"Высокая",IF(B11&gt;=0.8,"Средняя",IF(B11&gt;=0.7,"Удовлетворительная","Неудовлетворительная")))</f>
        <v>Высокая</v>
      </c>
      <c r="C12" s="24" t="str">
        <f>IF(C11&gt;=0.9,"Высокая",IF(C11&gt;=0.8,"Средняя",IF(C11&gt;=0.7,"Удовлетворительная","Неудовлетворительная")))</f>
        <v>Высокая</v>
      </c>
      <c r="D12" s="24" t="str">
        <f>IF(D11&gt;=0.9,"Высокая",IF(D11&gt;=0.8,"Средняя",IF(D11&gt;=0.7,"Удовлетворительная","Неудовлетворительная")))</f>
        <v>Высокая</v>
      </c>
      <c r="E12" s="24" t="str">
        <f>IF(E11&gt;=0.9,"Высокая",IF(E11&gt;=0.8,"Средняя",IF(E11&gt;=0.7,"Удовлетворительная","Неудовлетворительная")))</f>
        <v>Высокая</v>
      </c>
    </row>
    <row r="16" spans="1:5" x14ac:dyDescent="0.25">
      <c r="A16" s="173" t="s">
        <v>196</v>
      </c>
      <c r="B16" s="173"/>
      <c r="C16" s="166" t="s">
        <v>197</v>
      </c>
      <c r="D16" s="166"/>
      <c r="E16" s="166"/>
    </row>
  </sheetData>
  <mergeCells count="8">
    <mergeCell ref="A16:B16"/>
    <mergeCell ref="C16:E16"/>
    <mergeCell ref="D1:E1"/>
    <mergeCell ref="A6:E6"/>
    <mergeCell ref="A8:A9"/>
    <mergeCell ref="B8:D8"/>
    <mergeCell ref="E8:E9"/>
    <mergeCell ref="D3:E3"/>
  </mergeCells>
  <pageMargins left="0.78740157480314965" right="0.78740157480314965" top="1.1811023622047245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 9 к Пор</vt:lpstr>
      <vt:lpstr>пр 10 к Пор</vt:lpstr>
      <vt:lpstr>пр 11 к Пор</vt:lpstr>
      <vt:lpstr>бюджетные ассигнования1</vt:lpstr>
      <vt:lpstr>целевые показатели</vt:lpstr>
      <vt:lpstr>показатели результативности</vt:lpstr>
      <vt:lpstr>свод</vt:lpstr>
      <vt:lpstr>'бюджетные ассигнования1'!Заголовки_для_печати</vt:lpstr>
      <vt:lpstr>'показатели результативности'!Заголовки_для_печати</vt:lpstr>
      <vt:lpstr>'пр 10 к Пор'!Заголовки_для_печати</vt:lpstr>
      <vt:lpstr>'пр 11 к Пор'!Заголовки_для_печати</vt:lpstr>
      <vt:lpstr>'пр 9 к Пор'!Заголовки_для_печати</vt:lpstr>
      <vt:lpstr>'целевые показатели'!Заголовки_для_печати</vt:lpstr>
      <vt:lpstr>'бюджетные ассигнования1'!Область_печати</vt:lpstr>
      <vt:lpstr>'пр 9 к Пор'!Область_печати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2018-04-13T05:08:43Z</dcterms:modified>
</cp:coreProperties>
</file>