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40" activeTab="7"/>
  </bookViews>
  <sheets>
    <sheet name="пр 9 к Пор" sheetId="5" r:id="rId1"/>
    <sheet name="пр 10 к Пор" sheetId="6" r:id="rId2"/>
    <sheet name="пр 11 к Пор" sheetId="7" r:id="rId3"/>
    <sheet name="кап строительство" sheetId="8" r:id="rId4"/>
    <sheet name="бюджетные ассигнования" sheetId="1" r:id="rId5"/>
    <sheet name="целевые показатели" sheetId="2" r:id="rId6"/>
    <sheet name="показатели результативности" sheetId="4" r:id="rId7"/>
    <sheet name="свод" sheetId="3" r:id="rId8"/>
  </sheets>
  <definedNames>
    <definedName name="_xlnm.Print_Titles" localSheetId="4">'бюджетные ассигнования'!$5:$7</definedName>
    <definedName name="_xlnm.Print_Titles" localSheetId="6">'показатели результативности'!$5:$6</definedName>
    <definedName name="_xlnm.Print_Titles" localSheetId="1">'пр 10 к Пор'!$9:$13</definedName>
    <definedName name="_xlnm.Print_Titles" localSheetId="2">'пр 11 к Пор'!$10:$13</definedName>
    <definedName name="_xlnm.Print_Titles" localSheetId="0">'пр 9 к Пор'!$8:$11</definedName>
    <definedName name="_xlnm.Print_Titles" localSheetId="5">'целевые показатели'!$5:$6</definedName>
    <definedName name="_xlnm.Print_Area" localSheetId="0">'пр 9 к Пор'!$A$1:$M$58</definedName>
  </definedNames>
  <calcPr calcId="152511"/>
</workbook>
</file>

<file path=xl/calcChain.xml><?xml version="1.0" encoding="utf-8"?>
<calcChain xmlns="http://schemas.openxmlformats.org/spreadsheetml/2006/main">
  <c r="M55" i="5" l="1"/>
  <c r="M54" i="5"/>
  <c r="M53" i="5"/>
  <c r="M52" i="5"/>
  <c r="M51" i="5"/>
  <c r="M48" i="5"/>
  <c r="M44" i="5"/>
  <c r="M43" i="5"/>
  <c r="M42" i="5"/>
  <c r="M41" i="5"/>
  <c r="M40" i="5"/>
  <c r="M39" i="5"/>
  <c r="M35" i="5"/>
  <c r="M34" i="5"/>
  <c r="M33" i="5"/>
  <c r="M32" i="5"/>
  <c r="M29" i="5"/>
  <c r="M28" i="5"/>
  <c r="M24" i="5"/>
  <c r="M21" i="5"/>
  <c r="M20" i="5"/>
  <c r="M18" i="5"/>
  <c r="M17" i="5"/>
  <c r="M16" i="5"/>
  <c r="M15" i="5"/>
  <c r="M14" i="5"/>
  <c r="M13" i="5"/>
  <c r="F18" i="4" l="1"/>
  <c r="F13" i="4"/>
  <c r="I22" i="6"/>
  <c r="J22" i="6"/>
  <c r="E24" i="1"/>
  <c r="C23" i="1"/>
  <c r="D23" i="1"/>
  <c r="B23" i="1"/>
  <c r="E25" i="1"/>
  <c r="F16" i="7" l="1"/>
  <c r="G16" i="7"/>
  <c r="H16" i="7"/>
  <c r="I16" i="7"/>
  <c r="J16" i="7"/>
  <c r="K16" i="7"/>
  <c r="L16" i="7"/>
  <c r="F17" i="7"/>
  <c r="G17" i="7"/>
  <c r="H17" i="7"/>
  <c r="I17" i="7"/>
  <c r="J17" i="7"/>
  <c r="K17" i="7"/>
  <c r="L17" i="7"/>
  <c r="F18" i="7"/>
  <c r="G18" i="7"/>
  <c r="H18" i="7"/>
  <c r="I18" i="7"/>
  <c r="J18" i="7"/>
  <c r="K18" i="7"/>
  <c r="L18" i="7"/>
  <c r="F19" i="7"/>
  <c r="G19" i="7"/>
  <c r="H19" i="7"/>
  <c r="I19" i="7"/>
  <c r="J19" i="7"/>
  <c r="K19" i="7"/>
  <c r="L19" i="7"/>
  <c r="F20" i="7"/>
  <c r="G20" i="7"/>
  <c r="H20" i="7"/>
  <c r="I20" i="7"/>
  <c r="J20" i="7"/>
  <c r="K20" i="7"/>
  <c r="L20" i="7"/>
  <c r="E17" i="7"/>
  <c r="E18" i="7"/>
  <c r="E19" i="7"/>
  <c r="E20" i="7"/>
  <c r="E16" i="7"/>
  <c r="L56" i="7"/>
  <c r="K56" i="7"/>
  <c r="J56" i="7"/>
  <c r="I56" i="7"/>
  <c r="H56" i="7"/>
  <c r="G56" i="7"/>
  <c r="F56" i="7"/>
  <c r="E56" i="7"/>
  <c r="L49" i="7"/>
  <c r="K49" i="7"/>
  <c r="J49" i="7"/>
  <c r="I49" i="7"/>
  <c r="H49" i="7"/>
  <c r="G49" i="7"/>
  <c r="F49" i="7"/>
  <c r="E49" i="7"/>
  <c r="L42" i="7"/>
  <c r="K42" i="7"/>
  <c r="J42" i="7"/>
  <c r="I42" i="7"/>
  <c r="H42" i="7"/>
  <c r="G42" i="7"/>
  <c r="F42" i="7"/>
  <c r="E42" i="7"/>
  <c r="L35" i="7"/>
  <c r="K35" i="7"/>
  <c r="J35" i="7"/>
  <c r="I35" i="7"/>
  <c r="H35" i="7"/>
  <c r="G35" i="7"/>
  <c r="F35" i="7"/>
  <c r="E35" i="7"/>
  <c r="L28" i="7"/>
  <c r="K28" i="7"/>
  <c r="J28" i="7"/>
  <c r="I28" i="7"/>
  <c r="H28" i="7"/>
  <c r="G28" i="7"/>
  <c r="F28" i="7"/>
  <c r="E28" i="7"/>
  <c r="E10" i="7"/>
  <c r="I10" i="6"/>
  <c r="G8" i="5"/>
  <c r="K10" i="6" s="1"/>
  <c r="L21" i="7"/>
  <c r="K21" i="7"/>
  <c r="J21" i="7"/>
  <c r="I21" i="7"/>
  <c r="H21" i="7"/>
  <c r="G21" i="7"/>
  <c r="F21" i="7"/>
  <c r="E21" i="7"/>
  <c r="J16" i="6"/>
  <c r="K16" i="6"/>
  <c r="L16" i="6"/>
  <c r="M16" i="6"/>
  <c r="N16" i="6"/>
  <c r="O16" i="6"/>
  <c r="P16" i="6"/>
  <c r="J17" i="6"/>
  <c r="K17" i="6"/>
  <c r="L17" i="6"/>
  <c r="M17" i="6"/>
  <c r="N17" i="6"/>
  <c r="O17" i="6"/>
  <c r="P17" i="6"/>
  <c r="J18" i="6"/>
  <c r="K18" i="6"/>
  <c r="L18" i="6"/>
  <c r="M18" i="6"/>
  <c r="N18" i="6"/>
  <c r="O18" i="6"/>
  <c r="P18" i="6"/>
  <c r="J19" i="6"/>
  <c r="K19" i="6"/>
  <c r="L19" i="6"/>
  <c r="M19" i="6"/>
  <c r="N19" i="6"/>
  <c r="O19" i="6"/>
  <c r="P19" i="6"/>
  <c r="J20" i="6"/>
  <c r="K20" i="6"/>
  <c r="L20" i="6"/>
  <c r="M20" i="6"/>
  <c r="N20" i="6"/>
  <c r="O20" i="6"/>
  <c r="P20" i="6"/>
  <c r="J21" i="6"/>
  <c r="K21" i="6"/>
  <c r="L21" i="6"/>
  <c r="M21" i="6"/>
  <c r="N21" i="6"/>
  <c r="O21" i="6"/>
  <c r="P21" i="6"/>
  <c r="K22" i="6"/>
  <c r="L22" i="6"/>
  <c r="M22" i="6"/>
  <c r="N22" i="6"/>
  <c r="O22" i="6"/>
  <c r="P22" i="6"/>
  <c r="I17" i="6"/>
  <c r="I18" i="6"/>
  <c r="I19" i="6"/>
  <c r="I20" i="6"/>
  <c r="I21" i="6"/>
  <c r="I16" i="6"/>
  <c r="P68" i="6"/>
  <c r="O68" i="6"/>
  <c r="N68" i="6"/>
  <c r="M68" i="6"/>
  <c r="L68" i="6"/>
  <c r="K68" i="6"/>
  <c r="J68" i="6"/>
  <c r="I68" i="6"/>
  <c r="P59" i="6"/>
  <c r="O59" i="6"/>
  <c r="N59" i="6"/>
  <c r="M59" i="6"/>
  <c r="L59" i="6"/>
  <c r="K59" i="6"/>
  <c r="J59" i="6"/>
  <c r="I59" i="6"/>
  <c r="P50" i="6"/>
  <c r="O50" i="6"/>
  <c r="N50" i="6"/>
  <c r="M50" i="6"/>
  <c r="L50" i="6"/>
  <c r="K50" i="6"/>
  <c r="J50" i="6"/>
  <c r="I50" i="6"/>
  <c r="P41" i="6"/>
  <c r="O41" i="6"/>
  <c r="N41" i="6"/>
  <c r="M41" i="6"/>
  <c r="L41" i="6"/>
  <c r="K41" i="6"/>
  <c r="J41" i="6"/>
  <c r="I41" i="6"/>
  <c r="P32" i="6"/>
  <c r="O32" i="6"/>
  <c r="N32" i="6"/>
  <c r="M32" i="6"/>
  <c r="L32" i="6"/>
  <c r="K32" i="6"/>
  <c r="J32" i="6"/>
  <c r="I32" i="6"/>
  <c r="I23" i="6"/>
  <c r="J23" i="6"/>
  <c r="K23" i="6"/>
  <c r="L23" i="6"/>
  <c r="M23" i="6"/>
  <c r="N23" i="6"/>
  <c r="O23" i="6"/>
  <c r="P23" i="6"/>
  <c r="K10" i="5" l="1"/>
  <c r="O12" i="6" s="1"/>
  <c r="K14" i="6"/>
  <c r="G10" i="7"/>
  <c r="O14" i="6"/>
  <c r="I14" i="7"/>
  <c r="J14" i="7"/>
  <c r="F14" i="7"/>
  <c r="K14" i="7"/>
  <c r="G14" i="7"/>
  <c r="L14" i="7"/>
  <c r="N14" i="6"/>
  <c r="J14" i="6"/>
  <c r="M14" i="6"/>
  <c r="P14" i="6"/>
  <c r="L14" i="6"/>
  <c r="H14" i="7"/>
  <c r="E14" i="7"/>
  <c r="I14" i="6"/>
  <c r="F36" i="4"/>
  <c r="F35" i="4"/>
  <c r="F34" i="4"/>
  <c r="F33" i="4"/>
  <c r="F32" i="4"/>
  <c r="F30" i="4"/>
  <c r="F29" i="4"/>
  <c r="F27" i="4"/>
  <c r="F26" i="4"/>
  <c r="F25" i="4"/>
  <c r="F24" i="4"/>
  <c r="F23" i="4"/>
  <c r="F22" i="4"/>
  <c r="F20" i="4"/>
  <c r="F19" i="4"/>
  <c r="F17" i="4"/>
  <c r="F16" i="4"/>
  <c r="F14" i="4"/>
  <c r="F10" i="4"/>
  <c r="F11" i="4"/>
  <c r="F12" i="2"/>
  <c r="F13" i="2"/>
  <c r="F14" i="2"/>
  <c r="F9" i="2"/>
  <c r="F10" i="2"/>
  <c r="F11" i="2"/>
  <c r="F15" i="2"/>
  <c r="F16" i="2"/>
  <c r="K12" i="7" l="1"/>
  <c r="L10" i="5"/>
  <c r="P12" i="6" s="1"/>
  <c r="G28" i="4"/>
  <c r="G9" i="4"/>
  <c r="G31" i="4"/>
  <c r="G12" i="4"/>
  <c r="G15" i="4"/>
  <c r="G21" i="4"/>
  <c r="G8" i="2"/>
  <c r="C9" i="3" s="1"/>
  <c r="E35" i="1"/>
  <c r="E33" i="1"/>
  <c r="E32" i="1"/>
  <c r="E28" i="1"/>
  <c r="E27" i="1"/>
  <c r="E26" i="1"/>
  <c r="E22" i="1"/>
  <c r="E21" i="1"/>
  <c r="E20" i="1"/>
  <c r="E19" i="1"/>
  <c r="E18" i="1"/>
  <c r="E17" i="1"/>
  <c r="E16" i="1"/>
  <c r="E15" i="1"/>
  <c r="E14" i="1"/>
  <c r="E13" i="1"/>
  <c r="E12" i="1"/>
  <c r="E10" i="1"/>
  <c r="D34" i="1"/>
  <c r="C34" i="1"/>
  <c r="B34" i="1"/>
  <c r="H31" i="4" s="1"/>
  <c r="D31" i="1"/>
  <c r="C31" i="1"/>
  <c r="B31" i="1"/>
  <c r="H28" i="4" s="1"/>
  <c r="D29" i="1"/>
  <c r="C29" i="1"/>
  <c r="B29" i="1"/>
  <c r="H21" i="4" s="1"/>
  <c r="H15" i="4"/>
  <c r="D11" i="1"/>
  <c r="C11" i="1"/>
  <c r="B11" i="1"/>
  <c r="H12" i="4" s="1"/>
  <c r="C9" i="1"/>
  <c r="D9" i="1"/>
  <c r="B9" i="1"/>
  <c r="D8" i="1" l="1"/>
  <c r="L12" i="7"/>
  <c r="H9" i="4"/>
  <c r="H8" i="4" s="1"/>
  <c r="B8" i="1"/>
  <c r="C8" i="1"/>
  <c r="E23" i="1"/>
  <c r="E11" i="1"/>
  <c r="E34" i="1"/>
  <c r="E31" i="1"/>
  <c r="C10" i="3"/>
  <c r="E9" i="1"/>
  <c r="B7" i="4"/>
  <c r="C7" i="4" s="1"/>
  <c r="D7" i="4" s="1"/>
  <c r="E7" i="4" s="1"/>
  <c r="F7" i="4" s="1"/>
  <c r="G7" i="4" s="1"/>
  <c r="H7" i="4" s="1"/>
  <c r="G8" i="4" l="1"/>
  <c r="D9" i="3" s="1"/>
  <c r="D10" i="3" s="1"/>
  <c r="E8" i="1"/>
  <c r="B9" i="3" s="1"/>
  <c r="B10" i="3" s="1"/>
  <c r="B8" i="3"/>
  <c r="C8" i="3" s="1"/>
  <c r="D8" i="3" s="1"/>
  <c r="E8" i="3" s="1"/>
  <c r="B7" i="2"/>
  <c r="C7" i="2" s="1"/>
  <c r="D7" i="2" s="1"/>
  <c r="E7" i="2" s="1"/>
  <c r="F7" i="2" s="1"/>
  <c r="G7" i="2" s="1"/>
  <c r="E9" i="3" l="1"/>
  <c r="E10" i="3" s="1"/>
</calcChain>
</file>

<file path=xl/sharedStrings.xml><?xml version="1.0" encoding="utf-8"?>
<sst xmlns="http://schemas.openxmlformats.org/spreadsheetml/2006/main" count="647" uniqueCount="238">
  <si>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</si>
  <si>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</si>
  <si>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</si>
  <si>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</si>
  <si>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</si>
  <si>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</si>
  <si>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ВСЕГО по Программе</t>
  </si>
  <si>
    <t>Подпрограмма 1</t>
  </si>
  <si>
    <t>5= (2+3)/4</t>
  </si>
  <si>
    <t>Ед. изм.</t>
  </si>
  <si>
    <t>план</t>
  </si>
  <si>
    <t>факт</t>
  </si>
  <si>
    <t>Х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</si>
  <si>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</si>
  <si>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</si>
  <si>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</si>
  <si>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</si>
  <si>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</si>
  <si>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Оценка критерия</t>
  </si>
  <si>
    <t>Эффективность</t>
  </si>
  <si>
    <t>Оценка эффективности реализации Программы по критериям 
"Степень достижения целевых показателей Программы"</t>
  </si>
  <si>
    <t xml:space="preserve">Значение целевого показателя </t>
  </si>
  <si>
    <r>
      <t xml:space="preserve">Желаемая тенденция развития показателя 
</t>
    </r>
    <r>
      <rPr>
        <i/>
        <sz val="11"/>
        <color theme="1"/>
        <rFont val="Times New Roman"/>
        <family val="1"/>
        <charset val="204"/>
      </rPr>
      <t>(нет или увеличение / снижение)</t>
    </r>
  </si>
  <si>
    <t>Исполнение целевого показателя</t>
  </si>
  <si>
    <t>Значение показателя результативности</t>
  </si>
  <si>
    <t>Исполнение показателя результативности</t>
  </si>
  <si>
    <t>Объем бюджетных ассигнований, фактически направленных на реализацию подпрограмм (отдельных мероприятий) Программы</t>
  </si>
  <si>
    <t>Степень достижения целевых показателей Программы</t>
  </si>
  <si>
    <t xml:space="preserve">Степень достижения целевых показателей Программы 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</si>
  <si>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</si>
  <si>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Наименование Программы / 
подпрограммы / 
целевого показателя</t>
  </si>
  <si>
    <t>Приложение №4
к Порядку оценки эффективности реализации муниципальных программ</t>
  </si>
  <si>
    <t>Степень достижения показателей результативности подпрограмм и (или) отдельных мероприятий Программы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</si>
  <si>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</si>
  <si>
    <t>значение на конец года</t>
  </si>
  <si>
    <t>январь - июнь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</si>
  <si>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</si>
  <si>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Плановый период</t>
  </si>
  <si>
    <t>Весовой критерий</t>
  </si>
  <si>
    <t>Ед. измерения</t>
  </si>
  <si>
    <t>Цель, целевые показатели, задачи, показатели результативности</t>
  </si>
  <si>
    <t>№ п/п</t>
  </si>
  <si>
    <t xml:space="preserve"> и показателях результативности подпрограмм и отдельных мероприятий програмы</t>
  </si>
  <si>
    <t>о целевых показателях муниципальной программы Туруханского района</t>
  </si>
  <si>
    <t>ИНФОРМАЦИЯ</t>
  </si>
  <si>
    <t>в том числе по ГРБС:</t>
  </si>
  <si>
    <t>всего расходные обязательства</t>
  </si>
  <si>
    <t>Муниципальная программа Туруханского района</t>
  </si>
  <si>
    <t>ВР</t>
  </si>
  <si>
    <t>ЦСР</t>
  </si>
  <si>
    <t>РзПр</t>
  </si>
  <si>
    <t>ГРБС</t>
  </si>
  <si>
    <t>плановый период</t>
  </si>
  <si>
    <t>Примечание</t>
  </si>
  <si>
    <t>Расходы по годам</t>
  </si>
  <si>
    <t>Код бюджетной классификации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</si>
  <si>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</si>
  <si>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</si>
  <si>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</si>
  <si>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</si>
  <si>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</si>
  <si>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</si>
  <si>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>внебюджетные источники</t>
  </si>
  <si>
    <t>районный бюджет</t>
  </si>
  <si>
    <t>в том числе:</t>
  </si>
  <si>
    <t>всего</t>
  </si>
  <si>
    <t>Источники финансирования</t>
  </si>
  <si>
    <t>Статус</t>
  </si>
  <si>
    <t>(тыс. рублей)</t>
  </si>
  <si>
    <t>с указанием плановых и фактических значений</t>
  </si>
  <si>
    <t>об использовании бюджетных ассигнований районного бюджета и иных средств на реализацию</t>
  </si>
  <si>
    <t>Финансовое управление Администрации Туруханского района</t>
  </si>
  <si>
    <t>Администрация Туруханского района</t>
  </si>
  <si>
    <t>Территориальное управление администрации Туруханского района</t>
  </si>
  <si>
    <t>Управление образования администрации Туруханского района</t>
  </si>
  <si>
    <t>Управление культуры и молодёжной политики администрации Туруханского района</t>
  </si>
  <si>
    <t>Управление социальной защиты населения администрации Туруханского района</t>
  </si>
  <si>
    <t>Управление  жилищно-коммунального хозяйства и строительства</t>
  </si>
  <si>
    <t>240</t>
  </si>
  <si>
    <t>241</t>
  </si>
  <si>
    <t>242</t>
  </si>
  <si>
    <t>243</t>
  </si>
  <si>
    <t>244</t>
  </si>
  <si>
    <t>246</t>
  </si>
  <si>
    <t>247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</si>
  <si>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</si>
  <si>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</si>
  <si>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</si>
  <si>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</si>
  <si>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 xml:space="preserve"> «Создание условий для безубыточной деятельности организаций жилищно-коммунального хозяйства»</t>
  </si>
  <si>
    <t xml:space="preserve"> «Организация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района»</t>
  </si>
  <si>
    <t>Подпрограмма 3</t>
  </si>
  <si>
    <t>Подпрограмма 4</t>
  </si>
  <si>
    <t>«Энергосбережение и повышение энергетической эффективности в Туруханском районе»</t>
  </si>
  <si>
    <t>«Обеспечение населения чистой питьевой водой»</t>
  </si>
  <si>
    <t>Подпрограмма 5</t>
  </si>
  <si>
    <t>Подпрограмма 6</t>
  </si>
  <si>
    <t>«Обеспечение условий реализации программы и прочие мероприятия»</t>
  </si>
  <si>
    <t>«Развитие и модернизация объектов коммунальной инфраструктуры»</t>
  </si>
  <si>
    <t>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</si>
  <si>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«Создание условий для безубыточной деятельности организаций жилищно-коммунального хозяйства»</t>
  </si>
  <si>
    <t>«Организация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района»</t>
  </si>
  <si>
    <t>Подпрограмма 1 «Развитие и модернизация объектов коммунальной инфраструктуры»</t>
  </si>
  <si>
    <t>Подпрограмма 2  «Создание условий для безубыточной деятельности организаций жилищно-коммунального хозяйства»</t>
  </si>
  <si>
    <t>Подпрограмма 3 «Организация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района»</t>
  </si>
  <si>
    <t>Подпрограмма 2 «Создание условий для безубыточной деятельности организаций жилищно-коммунального хозяйства»</t>
  </si>
  <si>
    <t>Подпрограмма 4 «Энергосбережение и повышение энергетической эффективности в Туруханском районе»</t>
  </si>
  <si>
    <t>Подпрограмма 5 «Обеспечение населения чистой питьевой водой»</t>
  </si>
  <si>
    <t>Подпрограмма 6 «Обеспечение условий реализации программы и прочие мероприятия»</t>
  </si>
  <si>
    <t>Всего по подпрограмме 1 «Развитие и модернизация объектов коммунальной инфраструктуры»</t>
  </si>
  <si>
    <t>Всего по подпрограмме 2 «Создание условий для безубыточной деятельности организаций жилищно-коммунального хозяйства»</t>
  </si>
  <si>
    <t>Всего по подпрограмме 3  «Организация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района»</t>
  </si>
  <si>
    <t>Всего по подпрограмме 4 «Энергосбережение и повышение энергетической эффективности в Туруханском районе»</t>
  </si>
  <si>
    <t>Всего по подпрограмме 5 «Обеспечение населения чистой питьевой водой»</t>
  </si>
  <si>
    <t>Всего по подпрограмме 6  «Обеспечение условий реализации программы и прочие мероприятия»</t>
  </si>
  <si>
    <t xml:space="preserve"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</si>
  <si>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</si>
  <si>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</si>
  <si>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</si>
  <si>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 xml:space="preserve">Расходы на компенсацию, организациям осуществляющим управление многоквартирными домами, части расходов граждан на оплату за содержание и текущий ремонт общего имущества в многоквартирных домах, расположенных на территории муниципального образования Туруханский район </t>
  </si>
  <si>
    <t>Расходы на компенсацию (возмещение) затрат организациям, оказывающим услуги по заготовке дров-швырка для нужд населения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</si>
  <si>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</si>
  <si>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</t>
  </si>
  <si>
    <t>Расходы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возникающих вследствие разницы между фактической стоимостью топлива и стоимостью топлива, учтенной в тарифах на тепловую и электрическую энергию на 2017 год</t>
  </si>
  <si>
    <t>Софинансирование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возникающих вследствие разницы между фактической стоимостью топлива и стоимостью топлива, учтенной в тарифах на тепловую и электрическую энергию на 2017 год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</si>
  <si>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</t>
  </si>
  <si>
    <t>Проведение обследований специализированной организацией жилого  фонда на территории Туруханского района</t>
  </si>
  <si>
    <t>Строительство и (или) реконструкция объектов коммунальной инфраструктуры, находящихся в муниципальной собственности, используемых в сфере водоснабжения, водоотведения и очистки сточных вод за счет средств краевого бюджета</t>
  </si>
  <si>
    <t>Софинансирование расходов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и очистки сточных вод</t>
  </si>
  <si>
    <t xml:space="preserve">Руководство и управление в сфере установленных функций </t>
  </si>
  <si>
    <t>Капитальный ремонт жилого фонда ( по решениям суда)</t>
  </si>
  <si>
    <t xml:space="preserve">Заместитель Главы Туруханского района – 
руководитель Управления ЖКХ и строительства                                                                                                                                                  А.Л. Арзамазов
</t>
  </si>
  <si>
    <t xml:space="preserve">Заместитель Главы Туруханского района – 
руководитель Управления ЖКХ и строительства                                                                                                                            А.Л. Арзамазов
</t>
  </si>
  <si>
    <t>муниципальной программы Туруханского района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</si>
  <si>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 xml:space="preserve"> муниципальной программы Туруханского района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</si>
  <si>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0300000000</t>
  </si>
  <si>
    <t>0330000000</t>
  </si>
  <si>
    <t>0340000000</t>
  </si>
  <si>
    <t>0350000000</t>
  </si>
  <si>
    <t>0360000000</t>
  </si>
  <si>
    <t>0370000000</t>
  </si>
  <si>
    <t>0380000000</t>
  </si>
  <si>
    <t xml:space="preserve">0104           0412     0501  0502       0505 </t>
  </si>
  <si>
    <t>0501                   0502</t>
  </si>
  <si>
    <t>0505</t>
  </si>
  <si>
    <t>0501</t>
  </si>
  <si>
    <t>0501        0502               0505</t>
  </si>
  <si>
    <t xml:space="preserve">0104           0412 </t>
  </si>
  <si>
    <t>Цель: Повышение эффективности, улучшение качества, обеспечение надежности и доступности производимых для потребителей коммунальных и жилищных услуг, обеспечение повышения их энергетической эффективности на территории Туруханского района</t>
  </si>
  <si>
    <t>Количество построенных обьектов коммунальной инфраструктуры</t>
  </si>
  <si>
    <t>Количество организаций жилищно-коммунального хозяйства получивших компенсационные выплаты за уже понесенные организацией расходы, включая убытки, в связи с оказанием и реализацией жилищно-коммунальных услуг (работ) по регулируемым ценам.</t>
  </si>
  <si>
    <t>Количество  квартир  приведенных в соответствие и обеспечивающих безопастные и комфортные условия эксплуатации, посредством работ по капитальному ремонту</t>
  </si>
  <si>
    <t>Количество разработанных схем теплоснабжения в населенных пунктах и межселенной территории района</t>
  </si>
  <si>
    <t xml:space="preserve">Количество построеных и отремонтированных водозаборных сооружений </t>
  </si>
  <si>
    <t>Оценка качества планирования  бюджетных ассигнований</t>
  </si>
  <si>
    <t>Соблюдение сроков предоставления годовой бюджетной отчетности</t>
  </si>
  <si>
    <t>шт</t>
  </si>
  <si>
    <t>ед</t>
  </si>
  <si>
    <t>шт / м²</t>
  </si>
  <si>
    <t>балл</t>
  </si>
  <si>
    <t>Задача 1: Строительство, модернизация, реконструкция и капитальный ремонт объектов жилищно-коммунальной инфраструктуры</t>
  </si>
  <si>
    <t>Задача 2: Создание условий для безубыточной деятельности организаций ЖКХ, обеспечение самоокупаемости предприятий жилищно-коммунального хозяйства</t>
  </si>
  <si>
    <t>Задача 3: Приведение жилого фонда в соответствие экологическим характеристикам, санитарным нормам и правилам, техническим регламентам и правилам пожарной безопасности</t>
  </si>
  <si>
    <t>Задача 4: Создание условий для обеспечения энергосбережения и повышения энергетической эффективности жилищно-коммунального хозяйства</t>
  </si>
  <si>
    <t>Задача 5: Реконструкция и техническое перевооружение полностью выработавших свой ресурс, экономически неэффективных систем электроснабжения, теплоснабжения, водоснабжения и водоотведения в населенных пунктах района</t>
  </si>
  <si>
    <t>Задача 6: Обеспечение условий реализации муниципальной программы</t>
  </si>
  <si>
    <t>Целевые показатели:</t>
  </si>
  <si>
    <t>Количество построенных модульных котельных</t>
  </si>
  <si>
    <t>Отремонтированная подстанция ТП 06-12 в г. Игарка</t>
  </si>
  <si>
    <t>ед.</t>
  </si>
  <si>
    <t>Количество организаций жилищно-коммунального хозяйства получивших компенсационные выплаты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 заданием (контрактом) за счет средств краевого бюджета.</t>
  </si>
  <si>
    <t>Количество организаций жилищно-коммунального хозяйства получивших компенсационные выплаты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заданием (контрактом) за счет средств районного бюджета.</t>
  </si>
  <si>
    <t>Количество исполненных судебных решений обязывающих провести капитальный ремонт жилого фонда</t>
  </si>
  <si>
    <t>дел</t>
  </si>
  <si>
    <t>Проведение обследований специализированной организацией жилого фонда на территории Туруханского района</t>
  </si>
  <si>
    <t>шт.</t>
  </si>
  <si>
    <t xml:space="preserve">Оплата взносов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</t>
  </si>
  <si>
    <t>тыс.м²</t>
  </si>
  <si>
    <t>Количество установленных приборов учета теплоэнергии в муниципальных учреждениях на территории района.</t>
  </si>
  <si>
    <t>Доля объема тепловой энергии, потребляемой (используемой) муниципальными учреждениями, расчеты за которую осуществляются с использованием приборов учета в общем объеме тепловой энергии, потребляемой (используемой) муниципальными учредениями на территории района</t>
  </si>
  <si>
    <t>%</t>
  </si>
  <si>
    <t>Доля объема тепловой энергии, потребляемой (используемой) в многоквартирных домах, расчеты за которую осуществляются с использованием коллективных (общедомовых) приборов учета в общем объеме потребляемой (используемой) тепловой энергии в многоквартирных домах на территории района.</t>
  </si>
  <si>
    <t>Количество установленных приборов учета воды в муниципальных учреждениях на территории района.</t>
  </si>
  <si>
    <t>Доля объема холодной воды, потребляемой (используемой) муниципальными учреждениями, расчеты за которую осуществляются с использованием приборов учета в общем объеме холодной воды, потребляемой (используемой) муниципальными учредениями на территории района</t>
  </si>
  <si>
    <t>Доля объема холодной воды, потребляемой (используемой) в многоквартирных домах, расчеты за которую осуществляются с использованием коллективных (общедомовых) приборов учета в общем объеме потребления (использования) холодной воды в многоквартирных домах на территории района.</t>
  </si>
  <si>
    <t xml:space="preserve">Количество вновь построенных водозаборных сооружений </t>
  </si>
  <si>
    <t>Количество отремонтированных водозаборных сооружений</t>
  </si>
  <si>
    <t>Наличие нарушений , выявленных в ходе проведения контрольных мероприятий</t>
  </si>
  <si>
    <t>Ежегодный  уровень исполнения расходов за счет средств районного бюджета не менее 95%</t>
  </si>
  <si>
    <t>Своевременность представления  фрагмента реестра расходных обязательств Туруханского района</t>
  </si>
  <si>
    <t>нет или увеличение</t>
  </si>
  <si>
    <t xml:space="preserve">кв. м. </t>
  </si>
  <si>
    <t>м²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</si>
  <si>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</si>
  <si>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</si>
  <si>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</si>
  <si>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t>Мощность объекта с указанием ед. измерения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</si>
  <si>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</si>
  <si>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</si>
  <si>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в ценах 2001 г.</t>
  </si>
  <si>
    <t>аванс</t>
  </si>
  <si>
    <t>лимит</t>
  </si>
  <si>
    <t>Итого по мероприятию 1</t>
  </si>
  <si>
    <t>План на 2017г.</t>
  </si>
  <si>
    <t>1.</t>
  </si>
  <si>
    <t>Туруханского района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</si>
  <si>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 xml:space="preserve">за январь - декабрь 2017 г. </t>
  </si>
  <si>
    <t>100 м³ воды в сутки</t>
  </si>
  <si>
    <t>Строительство водозаборных сооружений в д. Горошиха</t>
  </si>
  <si>
    <t>Заказчик: Управление ЖКХ и стороительства администрации Туруханского района</t>
  </si>
  <si>
    <t>Главный распорядитель:  Управление ЖКХ и стороительства администрации Туруханского района</t>
  </si>
  <si>
    <t>Наименование подпрограммы:  «Обеспечение населения чистой питьевой водой»</t>
  </si>
  <si>
    <t>Объект: Строительство водозаборных сооружений в д. Горошиха</t>
  </si>
  <si>
    <t>Остаток сметной стоимости на 01.01.2018</t>
  </si>
  <si>
    <t>Финансирование за январь - декабрь 2017</t>
  </si>
  <si>
    <t>Фактическое освоение за январь - декабрь 2017</t>
  </si>
  <si>
    <t>Ввод в эксплуатацию 27.12.2017</t>
  </si>
  <si>
    <t>Наименование мероприятия: Строительство и (или) реконструкция объектов коммунальной инфраструктуры, находящихся в муниципальной собственности, используемых в сфере водоснабжения, водоотведения и очистки сточных вод за счет средств краевого бюджета</t>
  </si>
  <si>
    <t>Виды выполненных работ за январь - декабрь 2017</t>
  </si>
  <si>
    <t xml:space="preserve">в ценах контракта </t>
  </si>
  <si>
    <t xml:space="preserve"> м²</t>
  </si>
  <si>
    <t xml:space="preserve">шт </t>
  </si>
  <si>
    <t>площадь жилого фонда увеличилась за счет оплаты взносов  п. Светлогорск с 2017 года</t>
  </si>
  <si>
    <r>
      <t xml:space="preserve">Желаемая тенденция развития показателя 
</t>
    </r>
    <r>
      <rPr>
        <i/>
        <sz val="11"/>
        <rFont val="Times New Roman"/>
        <family val="1"/>
        <charset val="204"/>
      </rPr>
      <t>(нет или увеличение / снижение)</t>
    </r>
  </si>
  <si>
    <t>Приложение № 4</t>
  </si>
  <si>
    <t>показатель не достигнут в связи с отсутствием заявок при проведении торгов</t>
  </si>
  <si>
    <t>показатель не достигнут в связи с окончанием работ в 2018 году</t>
  </si>
  <si>
    <t>Приложение № 1</t>
  </si>
  <si>
    <t>Приложение № 2</t>
  </si>
  <si>
    <t>Приложение № 3</t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</si>
  <si>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rFont val="Times New Roman"/>
        <family val="1"/>
        <charset val="204"/>
      </rPr>
      <t>(гр. 2+ гр.3) / гр. 4</t>
    </r>
  </si>
  <si>
    <t xml:space="preserve">внебюджетные источники </t>
  </si>
  <si>
    <t xml:space="preserve">краевой бюджет </t>
  </si>
  <si>
    <t xml:space="preserve">бюджет муниципального образования </t>
  </si>
  <si>
    <t xml:space="preserve">федеральный бюджет </t>
  </si>
  <si>
    <t xml:space="preserve">Приложение № 5
</t>
  </si>
  <si>
    <t xml:space="preserve">Приложение № 6
</t>
  </si>
  <si>
    <t xml:space="preserve">Приложение № 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</si>
</sst>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(* #,##0.00_);_(* \(#,##0.00\);_(* &quot;-&quot;??_);_(@_)"/>
    <numFmt numFmtId="165" formatCode="_-* #,##0.0_р_._-;\-* #,##0.0_р_._-;_-* &quot;-&quot;??_р_._-;_-@_-"/>
    <numFmt numFmtId="166" formatCode="_-* #,##0.000_р_._-;\-* #,##0.000_р_._-;_-* &quot;-&quot;??_р_._-;_-@_-"/>
    <numFmt numFmtId="167" formatCode="#,##0.000"/>
    <numFmt numFmtId="168" formatCode="_-* #,##0_р_._-;\-* #,##0_р_._-;_-* &quot;-&quot;??_р_._-;_-@_-"/>
    <numFmt numFmtId="169" formatCode="0.00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2"/>
      <charset val="204"/>
    </font>
    <font>
      <vertAlign val="superscript"/>
      <sz val="14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B050"/>
      <name val="Times New Roman"/>
      <family val="2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Times New Roman"/>
      <family val="2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2"/>
      <charset val="204"/>
    </font>
    <font>
      <sz val="12"/>
      <name val="Calibri"/>
      <family val="2"/>
      <scheme val="minor"/>
    </font>
    <font>
      <b/>
      <sz val="12"/>
      <name val="Times New Roman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0" fillId="2" borderId="1" xfId="2" applyNumberFormat="1" applyFont="1" applyFill="1" applyBorder="1" applyAlignment="1">
      <alignment horizontal="center" vertical="center" wrapText="1"/>
    </xf>
    <xf numFmtId="0" fontId="11" fillId="0" borderId="0" xfId="4" applyFont="1"/>
    <xf numFmtId="0" fontId="13" fillId="0" borderId="0" xfId="4" applyFont="1" applyAlignment="1">
      <alignment horizontal="justify" vertical="center"/>
    </xf>
    <xf numFmtId="0" fontId="11" fillId="0" borderId="1" xfId="4" applyFont="1" applyBorder="1" applyAlignment="1">
      <alignment vertical="center" wrapText="1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left" vertical="center" indent="2"/>
    </xf>
    <xf numFmtId="0" fontId="11" fillId="0" borderId="1" xfId="4" applyFont="1" applyBorder="1" applyAlignment="1">
      <alignment wrapText="1"/>
    </xf>
    <xf numFmtId="0" fontId="11" fillId="0" borderId="1" xfId="5" applyFont="1" applyBorder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1" fillId="4" borderId="1" xfId="4" applyFont="1" applyFill="1" applyBorder="1" applyAlignment="1">
      <alignment vertical="center" wrapText="1"/>
    </xf>
    <xf numFmtId="0" fontId="11" fillId="0" borderId="0" xfId="4" applyFont="1" applyBorder="1" applyAlignment="1">
      <alignment vertical="center" wrapText="1"/>
    </xf>
    <xf numFmtId="0" fontId="12" fillId="4" borderId="1" xfId="4" applyFont="1" applyFill="1" applyBorder="1" applyAlignment="1">
      <alignment vertical="center" wrapText="1"/>
    </xf>
    <xf numFmtId="0" fontId="12" fillId="5" borderId="1" xfId="4" applyFont="1" applyFill="1" applyBorder="1" applyAlignment="1">
      <alignment vertical="center" wrapText="1"/>
    </xf>
    <xf numFmtId="166" fontId="11" fillId="0" borderId="1" xfId="1" applyNumberFormat="1" applyFont="1" applyBorder="1" applyAlignment="1">
      <alignment vertical="center" wrapText="1"/>
    </xf>
    <xf numFmtId="166" fontId="12" fillId="4" borderId="1" xfId="1" applyNumberFormat="1" applyFont="1" applyFill="1" applyBorder="1" applyAlignment="1">
      <alignment vertical="center" wrapText="1"/>
    </xf>
    <xf numFmtId="166" fontId="11" fillId="4" borderId="1" xfId="1" applyNumberFormat="1" applyFont="1" applyFill="1" applyBorder="1" applyAlignment="1">
      <alignment vertical="center" wrapText="1"/>
    </xf>
    <xf numFmtId="49" fontId="11" fillId="0" borderId="0" xfId="4" applyNumberFormat="1" applyFont="1"/>
    <xf numFmtId="49" fontId="12" fillId="5" borderId="1" xfId="4" applyNumberFormat="1" applyFont="1" applyFill="1" applyBorder="1" applyAlignment="1">
      <alignment vertical="center" wrapText="1"/>
    </xf>
    <xf numFmtId="49" fontId="11" fillId="0" borderId="1" xfId="4" applyNumberFormat="1" applyFont="1" applyBorder="1" applyAlignment="1">
      <alignment vertical="center" wrapText="1"/>
    </xf>
    <xf numFmtId="49" fontId="12" fillId="4" borderId="1" xfId="4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top" wrapText="1"/>
    </xf>
    <xf numFmtId="0" fontId="5" fillId="0" borderId="1" xfId="4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10" fillId="3" borderId="1" xfId="2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3" fontId="13" fillId="0" borderId="0" xfId="1" applyFont="1" applyAlignment="1">
      <alignment horizontal="left" vertical="center" indent="2"/>
    </xf>
    <xf numFmtId="43" fontId="11" fillId="0" borderId="0" xfId="1" applyFont="1"/>
    <xf numFmtId="43" fontId="13" fillId="0" borderId="0" xfId="1" applyFont="1" applyAlignment="1">
      <alignment horizontal="center" vertical="center"/>
    </xf>
    <xf numFmtId="43" fontId="11" fillId="4" borderId="1" xfId="1" applyFont="1" applyFill="1" applyBorder="1" applyAlignment="1">
      <alignment vertical="center" wrapText="1"/>
    </xf>
    <xf numFmtId="43" fontId="11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2" fillId="3" borderId="2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16" fillId="0" borderId="3" xfId="0" applyFont="1" applyBorder="1" applyAlignment="1">
      <alignment vertical="justify" wrapText="1"/>
    </xf>
    <xf numFmtId="0" fontId="6" fillId="6" borderId="0" xfId="0" applyFont="1" applyFill="1" applyAlignment="1">
      <alignment horizontal="center" vertical="center" wrapText="1"/>
    </xf>
    <xf numFmtId="43" fontId="20" fillId="6" borderId="1" xfId="1" applyFont="1" applyFill="1" applyBorder="1" applyAlignment="1">
      <alignment horizontal="center" vertical="center" wrapText="1"/>
    </xf>
    <xf numFmtId="168" fontId="11" fillId="0" borderId="1" xfId="1" applyNumberFormat="1" applyFont="1" applyBorder="1" applyAlignment="1">
      <alignment vertical="center" wrapText="1"/>
    </xf>
    <xf numFmtId="0" fontId="11" fillId="0" borderId="3" xfId="4" applyFont="1" applyBorder="1" applyAlignment="1">
      <alignment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/>
    </xf>
    <xf numFmtId="0" fontId="11" fillId="0" borderId="1" xfId="4" applyFont="1" applyBorder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18" fillId="0" borderId="0" xfId="0" applyFont="1"/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0" xfId="4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12" fillId="9" borderId="1" xfId="2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10" fillId="0" borderId="0" xfId="0" applyFont="1"/>
    <xf numFmtId="43" fontId="10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168" fontId="9" fillId="0" borderId="1" xfId="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justify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1" xfId="1" applyNumberFormat="1" applyFont="1" applyFill="1" applyBorder="1" applyAlignment="1">
      <alignment vertical="center" wrapText="1"/>
    </xf>
    <xf numFmtId="0" fontId="9" fillId="6" borderId="0" xfId="0" applyFont="1" applyFill="1"/>
    <xf numFmtId="0" fontId="9" fillId="7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23" fillId="0" borderId="0" xfId="4" applyFont="1"/>
    <xf numFmtId="0" fontId="25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166" fontId="12" fillId="8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vertical="center" wrapText="1"/>
    </xf>
    <xf numFmtId="166" fontId="9" fillId="9" borderId="1" xfId="1" applyNumberFormat="1" applyFont="1" applyFill="1" applyBorder="1" applyAlignment="1">
      <alignment vertical="center" wrapText="1"/>
    </xf>
    <xf numFmtId="165" fontId="9" fillId="9" borderId="1" xfId="1" applyNumberFormat="1" applyFont="1" applyFill="1" applyBorder="1" applyAlignment="1">
      <alignment vertical="center" wrapText="1"/>
    </xf>
    <xf numFmtId="166" fontId="9" fillId="0" borderId="1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vertical="center" wrapText="1"/>
    </xf>
    <xf numFmtId="166" fontId="5" fillId="9" borderId="1" xfId="1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justify"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167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3" fontId="5" fillId="0" borderId="1" xfId="1" applyFont="1" applyFill="1" applyBorder="1" applyAlignment="1">
      <alignment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</xf>
    <xf numFmtId="165" fontId="5" fillId="9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167" fontId="5" fillId="0" borderId="8" xfId="0" applyNumberFormat="1" applyFont="1" applyFill="1" applyBorder="1" applyAlignment="1" applyProtection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11" fillId="0" borderId="1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5" borderId="2" xfId="4" applyFont="1" applyFill="1" applyBorder="1" applyAlignment="1">
      <alignment horizontal="left" vertical="center" wrapText="1"/>
    </xf>
    <xf numFmtId="0" fontId="11" fillId="5" borderId="6" xfId="4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4" borderId="2" xfId="4" applyFont="1" applyFill="1" applyBorder="1" applyAlignment="1">
      <alignment horizontal="left" vertical="center" wrapText="1"/>
    </xf>
    <xf numFmtId="0" fontId="11" fillId="4" borderId="6" xfId="4" applyFont="1" applyFill="1" applyBorder="1" applyAlignment="1">
      <alignment horizontal="left" vertical="center" wrapText="1"/>
    </xf>
    <xf numFmtId="0" fontId="11" fillId="4" borderId="3" xfId="4" applyFont="1" applyFill="1" applyBorder="1" applyAlignment="1">
      <alignment horizontal="left" vertical="center" wrapText="1"/>
    </xf>
    <xf numFmtId="0" fontId="11" fillId="0" borderId="4" xfId="4" applyFont="1" applyBorder="1" applyAlignment="1"/>
    <xf numFmtId="0" fontId="11" fillId="0" borderId="5" xfId="4" applyFont="1" applyBorder="1" applyAlignment="1"/>
    <xf numFmtId="0" fontId="11" fillId="0" borderId="4" xfId="4" applyFont="1" applyBorder="1" applyAlignment="1">
      <alignment vertical="center" wrapText="1"/>
    </xf>
    <xf numFmtId="0" fontId="11" fillId="0" borderId="5" xfId="4" applyFont="1" applyBorder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2" fillId="0" borderId="1" xfId="4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vertical="top" wrapText="1"/>
    </xf>
    <xf numFmtId="0" fontId="18" fillId="0" borderId="13" xfId="0" applyFont="1" applyBorder="1" applyAlignment="1">
      <alignment wrapText="1"/>
    </xf>
    <xf numFmtId="0" fontId="6" fillId="0" borderId="0" xfId="0" applyFont="1" applyAlignment="1">
      <alignment horizontal="left" vertical="center" wrapText="1" indent="1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left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3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0"/>
    </xf>
    <xf numFmtId="0" fontId="6" fillId="0" borderId="0" xfId="0" applyFont="1" applyAlignment="1">
      <alignment horizontal="left" vertical="center" indent="1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5" xfId="4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justify" wrapText="1"/>
    </xf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 wrapText="1"/>
    </xf>
    <xf numFmtId="0" fontId="11" fillId="6" borderId="1" xfId="4" applyFont="1" applyFill="1" applyBorder="1" applyAlignment="1">
      <alignment vertical="center" wrapText="1"/>
    </xf>
    <xf numFmtId="168" fontId="27" fillId="0" borderId="1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5" fillId="0" borderId="1" xfId="4" applyFont="1" applyBorder="1" applyAlignment="1">
      <alignment vertical="center" wrapText="1"/>
    </xf>
    <xf numFmtId="0" fontId="9" fillId="0" borderId="4" xfId="0" applyFont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69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166" fontId="12" fillId="5" borderId="1" xfId="1" applyNumberFormat="1" applyFont="1" applyFill="1" applyBorder="1" applyAlignment="1">
      <alignment vertical="center" wrapText="1"/>
    </xf>
    <xf numFmtId="166" fontId="5" fillId="0" borderId="1" xfId="1" applyNumberFormat="1" applyFont="1" applyBorder="1" applyAlignment="1">
      <alignment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1" xfId="4" applyFont="1" applyBorder="1" applyAlignment="1">
      <alignment horizontal="center" vertical="top" wrapText="1"/>
    </xf>
    <xf numFmtId="0" fontId="29" fillId="0" borderId="1" xfId="4" applyFont="1" applyBorder="1" applyAlignment="1">
      <alignment horizontal="center" vertical="center" wrapText="1"/>
    </xf>
    <xf numFmtId="0" fontId="29" fillId="5" borderId="1" xfId="4" applyFont="1" applyFill="1" applyBorder="1" applyAlignment="1">
      <alignment vertical="center" wrapText="1"/>
    </xf>
    <xf numFmtId="166" fontId="29" fillId="5" borderId="1" xfId="1" applyNumberFormat="1" applyFont="1" applyFill="1" applyBorder="1" applyAlignment="1">
      <alignment vertical="center" wrapText="1"/>
    </xf>
    <xf numFmtId="43" fontId="29" fillId="5" borderId="1" xfId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166" fontId="11" fillId="6" borderId="1" xfId="1" applyNumberFormat="1" applyFont="1" applyFill="1" applyBorder="1" applyAlignment="1">
      <alignment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43" fontId="11" fillId="0" borderId="1" xfId="1" applyFont="1" applyBorder="1"/>
    <xf numFmtId="4" fontId="11" fillId="6" borderId="1" xfId="0" applyNumberFormat="1" applyFont="1" applyFill="1" applyBorder="1" applyAlignment="1">
      <alignment vertical="center"/>
    </xf>
    <xf numFmtId="43" fontId="11" fillId="6" borderId="8" xfId="1" applyFont="1" applyFill="1" applyBorder="1" applyAlignment="1" applyProtection="1">
      <alignment horizontal="right" vertical="center" wrapText="1"/>
    </xf>
    <xf numFmtId="43" fontId="11" fillId="6" borderId="1" xfId="1" applyFont="1" applyFill="1" applyBorder="1" applyAlignment="1">
      <alignment vertical="center" wrapText="1"/>
    </xf>
    <xf numFmtId="43" fontId="11" fillId="6" borderId="1" xfId="1" applyFont="1" applyFill="1" applyBorder="1" applyAlignment="1">
      <alignment horizontal="right" vertical="center" wrapText="1"/>
    </xf>
  </cellXfs>
  <cellStyles count="6">
    <cellStyle name="Гиперссылка" xfId="5" builtinId="8"/>
    <cellStyle name="Обычный" xfId="0" builtinId="0"/>
    <cellStyle name="Обычный 2" xfId="4"/>
    <cellStyle name="Обычный 3" xfId="2"/>
    <cellStyle name="Финансовый" xfId="1" builtinId="3"/>
    <cellStyle name="Финансовый 2" xfId="3"/>
  </cellStyles>
  <dxfs count="10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 patternType="solid">
          <bgColor rgb="FFFF99FF"/>
        </patternFill>
      </fill>
    </dxf>
  </dxfs>
  <tableStyles count="0" defaultTableStyle="TableStyleMedium2" defaultPivotStyle="PivotStyleMedium9"/>
  <colors>
    <mruColors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0"/>
  <sheetViews>
    <sheetView topLeftCell="A4" zoomScale="55" zoomScaleNormal="55" workbookViewId="0">
      <selection activeCell="G18" sqref="G18"/>
    </sheetView>
  </sheetViews>
  <sheetFormatPr defaultRowHeight="15.75" x14ac:dyDescent="0.25"/>
  <cols>
    <col min="1" max="1" width="5" style="22" customWidth="1"/>
    <col min="2" max="2" width="70.5703125" style="22" customWidth="1"/>
    <col min="3" max="3" width="11.85546875" style="22" customWidth="1"/>
    <col min="4" max="4" width="10.5703125" style="22" customWidth="1"/>
    <col min="5" max="5" width="10.28515625" style="22" customWidth="1"/>
    <col min="6" max="6" width="9.5703125" style="22" customWidth="1"/>
    <col min="7" max="8" width="8.28515625" style="22" customWidth="1"/>
    <col min="9" max="9" width="10.140625" style="22" customWidth="1"/>
    <col min="10" max="10" width="8.28515625" style="22" customWidth="1"/>
    <col min="11" max="11" width="11.140625" style="22" customWidth="1"/>
    <col min="12" max="12" width="12.140625" style="22" customWidth="1"/>
    <col min="13" max="13" width="32.7109375" style="22" customWidth="1"/>
    <col min="14" max="14" width="9.140625" style="115"/>
    <col min="15" max="16384" width="9.140625" style="22"/>
  </cols>
  <sheetData>
    <row r="1" spans="1:13" ht="18.75" x14ac:dyDescent="0.25">
      <c r="K1" s="26" t="s">
        <v>227</v>
      </c>
    </row>
    <row r="2" spans="1:13" ht="18.75" x14ac:dyDescent="0.25">
      <c r="K2" s="26"/>
    </row>
    <row r="3" spans="1:13" ht="18.75" x14ac:dyDescent="0.25">
      <c r="A3" s="158" t="s">
        <v>44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8.75" x14ac:dyDescent="0.25">
      <c r="A4" s="158" t="s">
        <v>43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18.75" x14ac:dyDescent="0.25">
      <c r="A5" s="158" t="s">
        <v>99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18.75" x14ac:dyDescent="0.25">
      <c r="A6" s="158" t="s">
        <v>42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ht="18.75" x14ac:dyDescent="0.25">
      <c r="A7" s="23"/>
    </row>
    <row r="8" spans="1:13" ht="45.75" customHeight="1" x14ac:dyDescent="0.25">
      <c r="A8" s="143" t="s">
        <v>41</v>
      </c>
      <c r="B8" s="143" t="s">
        <v>40</v>
      </c>
      <c r="C8" s="143" t="s">
        <v>39</v>
      </c>
      <c r="D8" s="143" t="s">
        <v>38</v>
      </c>
      <c r="E8" s="143">
        <v>2016</v>
      </c>
      <c r="F8" s="143"/>
      <c r="G8" s="143">
        <f>E8+1</f>
        <v>2017</v>
      </c>
      <c r="H8" s="143"/>
      <c r="I8" s="143"/>
      <c r="J8" s="143"/>
      <c r="K8" s="143" t="s">
        <v>37</v>
      </c>
      <c r="L8" s="143"/>
      <c r="M8" s="143" t="s">
        <v>36</v>
      </c>
    </row>
    <row r="9" spans="1:13" ht="45.75" customHeight="1" x14ac:dyDescent="0.25">
      <c r="A9" s="143"/>
      <c r="B9" s="143"/>
      <c r="C9" s="143"/>
      <c r="D9" s="143"/>
      <c r="E9" s="143"/>
      <c r="F9" s="143"/>
      <c r="G9" s="143" t="s">
        <v>35</v>
      </c>
      <c r="H9" s="143"/>
      <c r="I9" s="143" t="s">
        <v>34</v>
      </c>
      <c r="J9" s="143"/>
      <c r="K9" s="143"/>
      <c r="L9" s="143"/>
      <c r="M9" s="143"/>
    </row>
    <row r="10" spans="1:13" ht="45.75" customHeight="1" x14ac:dyDescent="0.25">
      <c r="A10" s="143"/>
      <c r="B10" s="143"/>
      <c r="C10" s="143"/>
      <c r="D10" s="143"/>
      <c r="E10" s="139" t="s">
        <v>10</v>
      </c>
      <c r="F10" s="139" t="s">
        <v>11</v>
      </c>
      <c r="G10" s="139" t="s">
        <v>10</v>
      </c>
      <c r="H10" s="139" t="s">
        <v>11</v>
      </c>
      <c r="I10" s="139" t="s">
        <v>10</v>
      </c>
      <c r="J10" s="139" t="s">
        <v>11</v>
      </c>
      <c r="K10" s="139">
        <f>G8+1</f>
        <v>2018</v>
      </c>
      <c r="L10" s="139">
        <f>K10+1</f>
        <v>2019</v>
      </c>
      <c r="M10" s="143"/>
    </row>
    <row r="11" spans="1:13" x14ac:dyDescent="0.25">
      <c r="A11" s="139">
        <v>1</v>
      </c>
      <c r="B11" s="139">
        <v>2</v>
      </c>
      <c r="C11" s="139">
        <v>3</v>
      </c>
      <c r="D11" s="139">
        <v>4</v>
      </c>
      <c r="E11" s="139">
        <v>5</v>
      </c>
      <c r="F11" s="139">
        <v>6</v>
      </c>
      <c r="G11" s="139">
        <v>7</v>
      </c>
      <c r="H11" s="139">
        <v>8</v>
      </c>
      <c r="I11" s="139">
        <v>9</v>
      </c>
      <c r="J11" s="139">
        <v>10</v>
      </c>
      <c r="K11" s="139">
        <v>11</v>
      </c>
      <c r="L11" s="139">
        <v>12</v>
      </c>
      <c r="M11" s="139">
        <v>13</v>
      </c>
    </row>
    <row r="12" spans="1:13" ht="33" customHeight="1" x14ac:dyDescent="0.25">
      <c r="A12" s="144" t="s">
        <v>148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</row>
    <row r="13" spans="1:13" x14ac:dyDescent="0.25">
      <c r="A13" s="73">
        <v>1</v>
      </c>
      <c r="B13" s="70" t="s">
        <v>166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139" t="str">
        <f t="shared" ref="M13:M21" si="0">IF(J13="","",IF(J13&lt;I13,"заполнить",""))</f>
        <v/>
      </c>
    </row>
    <row r="14" spans="1:13" ht="19.5" customHeight="1" x14ac:dyDescent="0.25">
      <c r="A14" s="73">
        <v>2</v>
      </c>
      <c r="B14" s="112" t="s">
        <v>149</v>
      </c>
      <c r="C14" s="142" t="s">
        <v>156</v>
      </c>
      <c r="D14" s="24"/>
      <c r="E14" s="142">
        <v>0</v>
      </c>
      <c r="F14" s="193">
        <v>0</v>
      </c>
      <c r="G14" s="142">
        <v>0</v>
      </c>
      <c r="H14" s="193">
        <v>0</v>
      </c>
      <c r="I14" s="142">
        <v>0</v>
      </c>
      <c r="J14" s="193">
        <v>0</v>
      </c>
      <c r="K14" s="142">
        <v>0</v>
      </c>
      <c r="L14" s="142">
        <v>0</v>
      </c>
      <c r="M14" s="139" t="str">
        <f t="shared" si="0"/>
        <v/>
      </c>
    </row>
    <row r="15" spans="1:13" ht="84" customHeight="1" x14ac:dyDescent="0.25">
      <c r="A15" s="73">
        <v>3</v>
      </c>
      <c r="B15" s="71" t="s">
        <v>150</v>
      </c>
      <c r="C15" s="45" t="s">
        <v>157</v>
      </c>
      <c r="D15" s="24"/>
      <c r="E15" s="142">
        <v>3</v>
      </c>
      <c r="F15" s="193">
        <v>3</v>
      </c>
      <c r="G15" s="142">
        <v>5</v>
      </c>
      <c r="H15" s="193">
        <v>5</v>
      </c>
      <c r="I15" s="142">
        <v>5</v>
      </c>
      <c r="J15" s="193">
        <v>5</v>
      </c>
      <c r="K15" s="142">
        <v>5</v>
      </c>
      <c r="L15" s="142">
        <v>5</v>
      </c>
      <c r="M15" s="139" t="str">
        <f t="shared" si="0"/>
        <v/>
      </c>
    </row>
    <row r="16" spans="1:13" ht="23.25" customHeight="1" x14ac:dyDescent="0.25">
      <c r="A16" s="154">
        <v>4</v>
      </c>
      <c r="B16" s="194" t="s">
        <v>151</v>
      </c>
      <c r="C16" s="45" t="s">
        <v>221</v>
      </c>
      <c r="D16" s="24"/>
      <c r="E16" s="47">
        <v>7</v>
      </c>
      <c r="F16" s="195">
        <v>5</v>
      </c>
      <c r="G16" s="47">
        <v>6</v>
      </c>
      <c r="H16" s="193">
        <v>0</v>
      </c>
      <c r="I16" s="47">
        <v>6</v>
      </c>
      <c r="J16" s="195">
        <v>6</v>
      </c>
      <c r="K16" s="47">
        <v>5</v>
      </c>
      <c r="L16" s="47">
        <v>7</v>
      </c>
      <c r="M16" s="139" t="str">
        <f t="shared" si="0"/>
        <v/>
      </c>
    </row>
    <row r="17" spans="1:14" ht="23.25" customHeight="1" x14ac:dyDescent="0.25">
      <c r="A17" s="155"/>
      <c r="B17" s="196"/>
      <c r="C17" s="142" t="s">
        <v>220</v>
      </c>
      <c r="D17" s="24"/>
      <c r="E17" s="197">
        <v>420</v>
      </c>
      <c r="F17" s="47">
        <v>300</v>
      </c>
      <c r="G17" s="47">
        <v>360</v>
      </c>
      <c r="H17" s="193">
        <v>0</v>
      </c>
      <c r="I17" s="47">
        <v>360</v>
      </c>
      <c r="J17" s="47">
        <v>360</v>
      </c>
      <c r="K17" s="197">
        <v>300</v>
      </c>
      <c r="L17" s="47">
        <v>420</v>
      </c>
      <c r="M17" s="139" t="str">
        <f t="shared" si="0"/>
        <v/>
      </c>
    </row>
    <row r="18" spans="1:14" ht="36" customHeight="1" x14ac:dyDescent="0.25">
      <c r="A18" s="73">
        <v>5</v>
      </c>
      <c r="B18" s="43" t="s">
        <v>152</v>
      </c>
      <c r="C18" s="142" t="s">
        <v>156</v>
      </c>
      <c r="D18" s="24"/>
      <c r="E18" s="198">
        <v>0</v>
      </c>
      <c r="F18" s="199">
        <v>0</v>
      </c>
      <c r="G18" s="142">
        <v>7</v>
      </c>
      <c r="H18" s="193">
        <v>7</v>
      </c>
      <c r="I18" s="142">
        <v>7</v>
      </c>
      <c r="J18" s="193">
        <v>7</v>
      </c>
      <c r="K18" s="142">
        <v>7</v>
      </c>
      <c r="L18" s="142">
        <v>7</v>
      </c>
      <c r="M18" s="139" t="str">
        <f t="shared" si="0"/>
        <v/>
      </c>
    </row>
    <row r="19" spans="1:14" ht="32.25" customHeight="1" x14ac:dyDescent="0.25">
      <c r="A19" s="73">
        <v>6</v>
      </c>
      <c r="B19" s="72" t="s">
        <v>153</v>
      </c>
      <c r="C19" s="142" t="s">
        <v>156</v>
      </c>
      <c r="D19" s="24"/>
      <c r="E19" s="142">
        <v>0</v>
      </c>
      <c r="F19" s="193">
        <v>0</v>
      </c>
      <c r="G19" s="142">
        <v>2</v>
      </c>
      <c r="H19" s="193">
        <v>0</v>
      </c>
      <c r="I19" s="142">
        <v>2</v>
      </c>
      <c r="J19" s="193">
        <v>1</v>
      </c>
      <c r="K19" s="142">
        <v>2</v>
      </c>
      <c r="L19" s="142">
        <v>2</v>
      </c>
      <c r="M19" s="139" t="s">
        <v>226</v>
      </c>
    </row>
    <row r="20" spans="1:14" ht="17.25" customHeight="1" x14ac:dyDescent="0.25">
      <c r="A20" s="73">
        <v>7</v>
      </c>
      <c r="B20" s="200" t="s">
        <v>154</v>
      </c>
      <c r="C20" s="142" t="s">
        <v>159</v>
      </c>
      <c r="D20" s="24"/>
      <c r="E20" s="142">
        <v>5</v>
      </c>
      <c r="F20" s="193">
        <v>5</v>
      </c>
      <c r="G20" s="142">
        <v>5</v>
      </c>
      <c r="H20" s="193">
        <v>3</v>
      </c>
      <c r="I20" s="142">
        <v>5</v>
      </c>
      <c r="J20" s="193">
        <v>5</v>
      </c>
      <c r="K20" s="142">
        <v>5</v>
      </c>
      <c r="L20" s="142">
        <v>5</v>
      </c>
      <c r="M20" s="139" t="str">
        <f t="shared" si="0"/>
        <v/>
      </c>
    </row>
    <row r="21" spans="1:14" ht="19.5" customHeight="1" x14ac:dyDescent="0.25">
      <c r="A21" s="24">
        <v>8</v>
      </c>
      <c r="B21" s="200" t="s">
        <v>155</v>
      </c>
      <c r="C21" s="142" t="s">
        <v>159</v>
      </c>
      <c r="D21" s="24"/>
      <c r="E21" s="142">
        <v>5</v>
      </c>
      <c r="F21" s="193">
        <v>5</v>
      </c>
      <c r="G21" s="142">
        <v>5</v>
      </c>
      <c r="H21" s="193">
        <v>3</v>
      </c>
      <c r="I21" s="142">
        <v>5</v>
      </c>
      <c r="J21" s="193">
        <v>5</v>
      </c>
      <c r="K21" s="142">
        <v>5</v>
      </c>
      <c r="L21" s="142">
        <v>5</v>
      </c>
      <c r="M21" s="139" t="str">
        <f t="shared" si="0"/>
        <v/>
      </c>
    </row>
    <row r="22" spans="1:14" ht="15.75" customHeight="1" x14ac:dyDescent="0.25">
      <c r="A22" s="144" t="s">
        <v>160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6"/>
    </row>
    <row r="23" spans="1:14" ht="15.75" customHeight="1" x14ac:dyDescent="0.25">
      <c r="A23" s="151" t="s">
        <v>102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3"/>
    </row>
    <row r="24" spans="1:14" x14ac:dyDescent="0.25">
      <c r="A24" s="24">
        <v>1</v>
      </c>
      <c r="B24" s="99" t="s">
        <v>167</v>
      </c>
      <c r="C24" s="100" t="s">
        <v>169</v>
      </c>
      <c r="D24" s="24"/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139" t="str">
        <f>IF(J24="","",IF(J24&lt;I24,"заполнить",""))</f>
        <v/>
      </c>
    </row>
    <row r="25" spans="1:14" s="82" customFormat="1" ht="47.25" x14ac:dyDescent="0.25">
      <c r="A25" s="24">
        <v>2</v>
      </c>
      <c r="B25" s="201" t="s">
        <v>168</v>
      </c>
      <c r="C25" s="202" t="s">
        <v>169</v>
      </c>
      <c r="D25" s="24"/>
      <c r="E25" s="24">
        <v>0</v>
      </c>
      <c r="F25" s="24">
        <v>0</v>
      </c>
      <c r="G25" s="24">
        <v>0</v>
      </c>
      <c r="H25" s="24">
        <v>0</v>
      </c>
      <c r="I25" s="203">
        <v>1</v>
      </c>
      <c r="J25" s="24">
        <v>0</v>
      </c>
      <c r="K25" s="24">
        <v>0</v>
      </c>
      <c r="L25" s="24">
        <v>0</v>
      </c>
      <c r="M25" s="139" t="s">
        <v>225</v>
      </c>
      <c r="N25" s="115"/>
    </row>
    <row r="26" spans="1:14" x14ac:dyDescent="0.25">
      <c r="A26" s="144" t="s">
        <v>161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/>
    </row>
    <row r="27" spans="1:14" x14ac:dyDescent="0.25">
      <c r="A27" s="151" t="s">
        <v>103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3"/>
    </row>
    <row r="28" spans="1:14" ht="93" customHeight="1" x14ac:dyDescent="0.25">
      <c r="A28" s="24">
        <v>1</v>
      </c>
      <c r="B28" s="104" t="s">
        <v>170</v>
      </c>
      <c r="C28" s="141" t="s">
        <v>169</v>
      </c>
      <c r="D28" s="24"/>
      <c r="E28" s="24">
        <v>3</v>
      </c>
      <c r="F28" s="24">
        <v>3</v>
      </c>
      <c r="G28" s="103">
        <v>5</v>
      </c>
      <c r="H28" s="103">
        <v>5</v>
      </c>
      <c r="I28" s="103">
        <v>5</v>
      </c>
      <c r="J28" s="103">
        <v>5</v>
      </c>
      <c r="K28" s="103">
        <v>5</v>
      </c>
      <c r="L28" s="103">
        <v>5</v>
      </c>
      <c r="M28" s="139" t="str">
        <f>IF(J28="","",IF(J28&lt;I28,"заполнить",""))</f>
        <v/>
      </c>
    </row>
    <row r="29" spans="1:14" ht="92.25" customHeight="1" x14ac:dyDescent="0.25">
      <c r="A29" s="24">
        <v>2</v>
      </c>
      <c r="B29" s="104" t="s">
        <v>171</v>
      </c>
      <c r="C29" s="141" t="s">
        <v>169</v>
      </c>
      <c r="D29" s="24"/>
      <c r="E29" s="203">
        <v>0</v>
      </c>
      <c r="F29" s="203">
        <v>0</v>
      </c>
      <c r="G29" s="204">
        <v>3</v>
      </c>
      <c r="H29" s="103">
        <v>3</v>
      </c>
      <c r="I29" s="103">
        <v>3</v>
      </c>
      <c r="J29" s="103">
        <v>3</v>
      </c>
      <c r="K29" s="103">
        <v>3</v>
      </c>
      <c r="L29" s="103">
        <v>3</v>
      </c>
      <c r="M29" s="139" t="str">
        <f>IF(J29="","",IF(J29&lt;I29,"заполнить",""))</f>
        <v/>
      </c>
    </row>
    <row r="30" spans="1:14" x14ac:dyDescent="0.25">
      <c r="A30" s="144" t="s">
        <v>162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6"/>
    </row>
    <row r="31" spans="1:14" x14ac:dyDescent="0.25">
      <c r="A31" s="151" t="s">
        <v>104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3"/>
    </row>
    <row r="32" spans="1:14" ht="30" x14ac:dyDescent="0.25">
      <c r="A32" s="24">
        <v>1</v>
      </c>
      <c r="B32" s="205" t="s">
        <v>172</v>
      </c>
      <c r="C32" s="141" t="s">
        <v>173</v>
      </c>
      <c r="D32" s="24"/>
      <c r="E32" s="198">
        <v>5</v>
      </c>
      <c r="F32" s="198">
        <v>5</v>
      </c>
      <c r="G32" s="142">
        <v>6</v>
      </c>
      <c r="H32" s="206">
        <v>0</v>
      </c>
      <c r="I32" s="142">
        <v>6</v>
      </c>
      <c r="J32" s="206">
        <v>6</v>
      </c>
      <c r="K32" s="142">
        <v>5</v>
      </c>
      <c r="L32" s="142">
        <v>5</v>
      </c>
      <c r="M32" s="139" t="str">
        <f>IF(J32="","",IF(J32&lt;I32,"заполнить",""))</f>
        <v/>
      </c>
    </row>
    <row r="33" spans="1:13" ht="25.5" customHeight="1" x14ac:dyDescent="0.25">
      <c r="A33" s="156">
        <v>2</v>
      </c>
      <c r="B33" s="207" t="s">
        <v>151</v>
      </c>
      <c r="C33" s="141" t="s">
        <v>175</v>
      </c>
      <c r="D33" s="24"/>
      <c r="E33" s="198">
        <v>7</v>
      </c>
      <c r="F33" s="198">
        <v>5</v>
      </c>
      <c r="G33" s="142">
        <v>6</v>
      </c>
      <c r="H33" s="206">
        <v>0</v>
      </c>
      <c r="I33" s="142">
        <v>6</v>
      </c>
      <c r="J33" s="206">
        <v>6</v>
      </c>
      <c r="K33" s="142">
        <v>5</v>
      </c>
      <c r="L33" s="142">
        <v>5</v>
      </c>
      <c r="M33" s="139" t="str">
        <f>IF(J33="","",IF(J33&lt;I33,"заполнить",""))</f>
        <v/>
      </c>
    </row>
    <row r="34" spans="1:13" ht="24" customHeight="1" x14ac:dyDescent="0.25">
      <c r="A34" s="157"/>
      <c r="B34" s="208"/>
      <c r="C34" s="141" t="s">
        <v>192</v>
      </c>
      <c r="D34" s="24"/>
      <c r="E34" s="198">
        <v>420</v>
      </c>
      <c r="F34" s="198">
        <v>300</v>
      </c>
      <c r="G34" s="142">
        <v>360</v>
      </c>
      <c r="H34" s="206">
        <v>0</v>
      </c>
      <c r="I34" s="142">
        <v>360</v>
      </c>
      <c r="J34" s="142">
        <v>360</v>
      </c>
      <c r="K34" s="142">
        <v>300</v>
      </c>
      <c r="L34" s="142">
        <v>300</v>
      </c>
      <c r="M34" s="139" t="str">
        <f>IF(J34="","",IF(J34&lt;I34,"заполнить",""))</f>
        <v/>
      </c>
    </row>
    <row r="35" spans="1:13" ht="30" x14ac:dyDescent="0.25">
      <c r="A35" s="24">
        <v>3</v>
      </c>
      <c r="B35" s="99" t="s">
        <v>174</v>
      </c>
      <c r="C35" s="107" t="s">
        <v>175</v>
      </c>
      <c r="D35" s="24"/>
      <c r="E35" s="198">
        <v>0</v>
      </c>
      <c r="F35" s="198">
        <v>0</v>
      </c>
      <c r="G35" s="108">
        <v>2</v>
      </c>
      <c r="H35" s="206">
        <v>0</v>
      </c>
      <c r="I35" s="108">
        <v>2</v>
      </c>
      <c r="J35" s="206">
        <v>3</v>
      </c>
      <c r="K35" s="108">
        <v>0</v>
      </c>
      <c r="L35" s="108">
        <v>0</v>
      </c>
      <c r="M35" s="139" t="str">
        <f>IF(J35="","",IF(J35&lt;I35,"заполнить",""))</f>
        <v/>
      </c>
    </row>
    <row r="36" spans="1:13" ht="63" customHeight="1" x14ac:dyDescent="0.25">
      <c r="A36" s="24">
        <v>4</v>
      </c>
      <c r="B36" s="99" t="s">
        <v>176</v>
      </c>
      <c r="C36" s="107" t="s">
        <v>177</v>
      </c>
      <c r="D36" s="24"/>
      <c r="E36" s="80">
        <v>74.39</v>
      </c>
      <c r="F36" s="80">
        <v>74.39</v>
      </c>
      <c r="G36" s="108">
        <v>70.58</v>
      </c>
      <c r="H36" s="108">
        <v>70.58</v>
      </c>
      <c r="I36" s="108">
        <v>70.58</v>
      </c>
      <c r="J36" s="80">
        <v>75.75</v>
      </c>
      <c r="K36" s="108">
        <v>70.58</v>
      </c>
      <c r="L36" s="108">
        <v>70.58</v>
      </c>
      <c r="M36" s="24" t="s">
        <v>222</v>
      </c>
    </row>
    <row r="37" spans="1:13" x14ac:dyDescent="0.25">
      <c r="A37" s="144" t="s">
        <v>163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6"/>
    </row>
    <row r="38" spans="1:13" x14ac:dyDescent="0.25">
      <c r="A38" s="151" t="s">
        <v>106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3"/>
    </row>
    <row r="39" spans="1:13" ht="31.5" x14ac:dyDescent="0.25">
      <c r="A39" s="24">
        <v>1</v>
      </c>
      <c r="B39" s="59" t="s">
        <v>178</v>
      </c>
      <c r="C39" s="142" t="s">
        <v>175</v>
      </c>
      <c r="D39" s="24"/>
      <c r="E39" s="198">
        <v>0</v>
      </c>
      <c r="F39" s="142">
        <v>0</v>
      </c>
      <c r="G39" s="198">
        <v>0</v>
      </c>
      <c r="H39" s="142">
        <v>0</v>
      </c>
      <c r="I39" s="198">
        <v>0</v>
      </c>
      <c r="J39" s="142">
        <v>0</v>
      </c>
      <c r="K39" s="142">
        <v>38</v>
      </c>
      <c r="L39" s="142">
        <v>38</v>
      </c>
      <c r="M39" s="139" t="str">
        <f t="shared" ref="M39:M44" si="1">IF(J39="","",IF(J39&lt;I39,"заполнить",""))</f>
        <v/>
      </c>
    </row>
    <row r="40" spans="1:13" ht="75" x14ac:dyDescent="0.25">
      <c r="A40" s="24">
        <v>2</v>
      </c>
      <c r="B40" s="43" t="s">
        <v>179</v>
      </c>
      <c r="C40" s="142" t="s">
        <v>180</v>
      </c>
      <c r="D40" s="24"/>
      <c r="E40" s="198">
        <v>0</v>
      </c>
      <c r="F40" s="142">
        <v>0</v>
      </c>
      <c r="G40" s="198">
        <v>0</v>
      </c>
      <c r="H40" s="142">
        <v>0</v>
      </c>
      <c r="I40" s="198">
        <v>0</v>
      </c>
      <c r="J40" s="142">
        <v>0</v>
      </c>
      <c r="K40" s="142">
        <v>75</v>
      </c>
      <c r="L40" s="142">
        <v>75</v>
      </c>
      <c r="M40" s="139" t="str">
        <f t="shared" si="1"/>
        <v/>
      </c>
    </row>
    <row r="41" spans="1:13" ht="75" x14ac:dyDescent="0.25">
      <c r="A41" s="24">
        <v>3</v>
      </c>
      <c r="B41" s="111" t="s">
        <v>181</v>
      </c>
      <c r="C41" s="142" t="s">
        <v>180</v>
      </c>
      <c r="D41" s="24"/>
      <c r="E41" s="198">
        <v>0</v>
      </c>
      <c r="F41" s="142">
        <v>0</v>
      </c>
      <c r="G41" s="198">
        <v>0</v>
      </c>
      <c r="H41" s="142">
        <v>0</v>
      </c>
      <c r="I41" s="198">
        <v>0</v>
      </c>
      <c r="J41" s="142">
        <v>0</v>
      </c>
      <c r="K41" s="142">
        <v>0.65</v>
      </c>
      <c r="L41" s="142">
        <v>0.65</v>
      </c>
      <c r="M41" s="139" t="str">
        <f t="shared" si="1"/>
        <v/>
      </c>
    </row>
    <row r="42" spans="1:13" ht="31.5" x14ac:dyDescent="0.25">
      <c r="A42" s="24">
        <v>4</v>
      </c>
      <c r="B42" s="59" t="s">
        <v>182</v>
      </c>
      <c r="C42" s="142" t="s">
        <v>175</v>
      </c>
      <c r="D42" s="24"/>
      <c r="E42" s="198">
        <v>0</v>
      </c>
      <c r="F42" s="142">
        <v>0</v>
      </c>
      <c r="G42" s="198">
        <v>0</v>
      </c>
      <c r="H42" s="142">
        <v>0</v>
      </c>
      <c r="I42" s="198">
        <v>0</v>
      </c>
      <c r="J42" s="142">
        <v>0</v>
      </c>
      <c r="K42" s="142">
        <v>38</v>
      </c>
      <c r="L42" s="142">
        <v>38</v>
      </c>
      <c r="M42" s="139" t="str">
        <f t="shared" si="1"/>
        <v/>
      </c>
    </row>
    <row r="43" spans="1:13" ht="66.75" customHeight="1" x14ac:dyDescent="0.25">
      <c r="A43" s="24">
        <v>5</v>
      </c>
      <c r="B43" s="43" t="s">
        <v>183</v>
      </c>
      <c r="C43" s="142" t="s">
        <v>180</v>
      </c>
      <c r="D43" s="24"/>
      <c r="E43" s="198">
        <v>0</v>
      </c>
      <c r="F43" s="142">
        <v>0</v>
      </c>
      <c r="G43" s="198">
        <v>0</v>
      </c>
      <c r="H43" s="142">
        <v>0</v>
      </c>
      <c r="I43" s="198">
        <v>0</v>
      </c>
      <c r="J43" s="142">
        <v>0</v>
      </c>
      <c r="K43" s="142">
        <v>34.270000000000003</v>
      </c>
      <c r="L43" s="142">
        <v>34.270000000000003</v>
      </c>
      <c r="M43" s="139" t="str">
        <f t="shared" si="1"/>
        <v/>
      </c>
    </row>
    <row r="44" spans="1:13" ht="75" x14ac:dyDescent="0.25">
      <c r="A44" s="24">
        <v>6</v>
      </c>
      <c r="B44" s="111" t="s">
        <v>184</v>
      </c>
      <c r="C44" s="142" t="s">
        <v>180</v>
      </c>
      <c r="D44" s="24"/>
      <c r="E44" s="198">
        <v>0</v>
      </c>
      <c r="F44" s="142">
        <v>0</v>
      </c>
      <c r="G44" s="198">
        <v>0</v>
      </c>
      <c r="H44" s="142">
        <v>0</v>
      </c>
      <c r="I44" s="198">
        <v>0</v>
      </c>
      <c r="J44" s="142">
        <v>0</v>
      </c>
      <c r="K44" s="142">
        <v>0.06</v>
      </c>
      <c r="L44" s="142">
        <v>0.06</v>
      </c>
      <c r="M44" s="139" t="str">
        <f t="shared" si="1"/>
        <v/>
      </c>
    </row>
    <row r="45" spans="1:13" ht="31.5" customHeight="1" x14ac:dyDescent="0.25">
      <c r="A45" s="144" t="s">
        <v>164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6"/>
    </row>
    <row r="46" spans="1:13" ht="15.75" customHeight="1" x14ac:dyDescent="0.25">
      <c r="A46" s="151" t="s">
        <v>107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3"/>
    </row>
    <row r="47" spans="1:13" ht="47.25" x14ac:dyDescent="0.25">
      <c r="A47" s="24">
        <v>1</v>
      </c>
      <c r="B47" s="49" t="s">
        <v>185</v>
      </c>
      <c r="C47" s="50" t="s">
        <v>169</v>
      </c>
      <c r="D47" s="24"/>
      <c r="E47" s="203">
        <v>0</v>
      </c>
      <c r="F47" s="203">
        <v>0</v>
      </c>
      <c r="G47" s="203">
        <v>2</v>
      </c>
      <c r="H47" s="203">
        <v>0</v>
      </c>
      <c r="I47" s="203">
        <v>2</v>
      </c>
      <c r="J47" s="203">
        <v>1</v>
      </c>
      <c r="K47" s="203">
        <v>0</v>
      </c>
      <c r="L47" s="203">
        <v>0</v>
      </c>
      <c r="M47" s="139" t="s">
        <v>226</v>
      </c>
    </row>
    <row r="48" spans="1:13" x14ac:dyDescent="0.25">
      <c r="A48" s="24">
        <v>2</v>
      </c>
      <c r="B48" s="49" t="s">
        <v>186</v>
      </c>
      <c r="C48" s="50" t="s">
        <v>169</v>
      </c>
      <c r="D48" s="24"/>
      <c r="E48" s="203">
        <v>0</v>
      </c>
      <c r="F48" s="203">
        <v>0</v>
      </c>
      <c r="G48" s="203">
        <v>0</v>
      </c>
      <c r="H48" s="203">
        <v>0</v>
      </c>
      <c r="I48" s="203">
        <v>0</v>
      </c>
      <c r="J48" s="203">
        <v>0</v>
      </c>
      <c r="K48" s="203">
        <v>0</v>
      </c>
      <c r="L48" s="203">
        <v>0</v>
      </c>
      <c r="M48" s="139" t="str">
        <f>IF(J48="","",IF(J48&lt;I48,"заполнить",""))</f>
        <v/>
      </c>
    </row>
    <row r="49" spans="1:17" x14ac:dyDescent="0.25">
      <c r="A49" s="144" t="s">
        <v>165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6"/>
    </row>
    <row r="50" spans="1:17" ht="15.75" customHeight="1" x14ac:dyDescent="0.25">
      <c r="A50" s="151" t="s">
        <v>108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3"/>
    </row>
    <row r="51" spans="1:17" x14ac:dyDescent="0.25">
      <c r="A51" s="24">
        <v>1</v>
      </c>
      <c r="B51" s="112" t="s">
        <v>154</v>
      </c>
      <c r="C51" s="142" t="s">
        <v>159</v>
      </c>
      <c r="D51" s="24"/>
      <c r="E51" s="24">
        <v>5</v>
      </c>
      <c r="F51" s="24">
        <v>5</v>
      </c>
      <c r="G51" s="203">
        <v>5</v>
      </c>
      <c r="H51" s="24">
        <v>3</v>
      </c>
      <c r="I51" s="24">
        <v>5</v>
      </c>
      <c r="J51" s="24">
        <v>5</v>
      </c>
      <c r="K51" s="24">
        <v>5</v>
      </c>
      <c r="L51" s="24">
        <v>5</v>
      </c>
      <c r="M51" s="139" t="str">
        <f>IF(J51="","",IF(J51&lt;I51,"заполнить",""))</f>
        <v/>
      </c>
    </row>
    <row r="52" spans="1:17" ht="18.75" customHeight="1" x14ac:dyDescent="0.25">
      <c r="A52" s="24">
        <v>2</v>
      </c>
      <c r="B52" s="112" t="s">
        <v>155</v>
      </c>
      <c r="C52" s="142" t="s">
        <v>159</v>
      </c>
      <c r="D52" s="24"/>
      <c r="E52" s="24">
        <v>5</v>
      </c>
      <c r="F52" s="24">
        <v>5</v>
      </c>
      <c r="G52" s="203">
        <v>5</v>
      </c>
      <c r="H52" s="24">
        <v>3</v>
      </c>
      <c r="I52" s="24">
        <v>5</v>
      </c>
      <c r="J52" s="24">
        <v>5</v>
      </c>
      <c r="K52" s="24">
        <v>5</v>
      </c>
      <c r="L52" s="24">
        <v>5</v>
      </c>
      <c r="M52" s="139" t="str">
        <f>IF(J52="","",IF(J52&lt;I52,"заполнить",""))</f>
        <v/>
      </c>
    </row>
    <row r="53" spans="1:17" ht="31.5" x14ac:dyDescent="0.25">
      <c r="A53" s="24">
        <v>3</v>
      </c>
      <c r="B53" s="112" t="s">
        <v>187</v>
      </c>
      <c r="C53" s="142" t="s">
        <v>159</v>
      </c>
      <c r="D53" s="24"/>
      <c r="E53" s="24">
        <v>5</v>
      </c>
      <c r="F53" s="24">
        <v>5</v>
      </c>
      <c r="G53" s="203">
        <v>5</v>
      </c>
      <c r="H53" s="24">
        <v>3</v>
      </c>
      <c r="I53" s="24">
        <v>5</v>
      </c>
      <c r="J53" s="24">
        <v>5</v>
      </c>
      <c r="K53" s="24">
        <v>5</v>
      </c>
      <c r="L53" s="24">
        <v>5</v>
      </c>
      <c r="M53" s="139" t="str">
        <f>IF(J53="","",IF(J53&lt;I53,"заполнить",""))</f>
        <v/>
      </c>
    </row>
    <row r="54" spans="1:17" ht="31.5" x14ac:dyDescent="0.25">
      <c r="A54" s="24">
        <v>4</v>
      </c>
      <c r="B54" s="113" t="s">
        <v>188</v>
      </c>
      <c r="C54" s="142" t="s">
        <v>159</v>
      </c>
      <c r="D54" s="24"/>
      <c r="E54" s="24">
        <v>5</v>
      </c>
      <c r="F54" s="24">
        <v>5</v>
      </c>
      <c r="G54" s="203">
        <v>5</v>
      </c>
      <c r="H54" s="24">
        <v>3</v>
      </c>
      <c r="I54" s="24">
        <v>5</v>
      </c>
      <c r="J54" s="24">
        <v>5</v>
      </c>
      <c r="K54" s="24">
        <v>5</v>
      </c>
      <c r="L54" s="24">
        <v>5</v>
      </c>
      <c r="M54" s="139" t="str">
        <f>IF(J54="","",IF(J54&lt;I54,"заполнить",""))</f>
        <v/>
      </c>
    </row>
    <row r="55" spans="1:17" ht="31.5" x14ac:dyDescent="0.25">
      <c r="A55" s="24">
        <v>5</v>
      </c>
      <c r="B55" s="113" t="s">
        <v>189</v>
      </c>
      <c r="C55" s="142" t="s">
        <v>159</v>
      </c>
      <c r="D55" s="24"/>
      <c r="E55" s="24">
        <v>5</v>
      </c>
      <c r="F55" s="24">
        <v>5</v>
      </c>
      <c r="G55" s="203">
        <v>5</v>
      </c>
      <c r="H55" s="24">
        <v>3</v>
      </c>
      <c r="I55" s="24">
        <v>5</v>
      </c>
      <c r="J55" s="24">
        <v>5</v>
      </c>
      <c r="K55" s="24">
        <v>5</v>
      </c>
      <c r="L55" s="24">
        <v>5</v>
      </c>
      <c r="M55" s="139" t="str">
        <f>IF(J55="","",IF(J55&lt;I55,"заполнить",""))</f>
        <v/>
      </c>
    </row>
    <row r="56" spans="1:17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7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7" ht="39" customHeight="1" x14ac:dyDescent="0.25">
      <c r="A58" s="147" t="s">
        <v>132</v>
      </c>
      <c r="B58" s="148"/>
      <c r="C58" s="148"/>
      <c r="D58" s="148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50"/>
    </row>
    <row r="59" spans="1:17" ht="18.75" x14ac:dyDescent="0.25">
      <c r="A59" s="23"/>
    </row>
    <row r="60" spans="1:17" ht="18.75" x14ac:dyDescent="0.25">
      <c r="A60" s="23"/>
    </row>
  </sheetData>
  <mergeCells count="32">
    <mergeCell ref="A30:M30"/>
    <mergeCell ref="A31:M31"/>
    <mergeCell ref="A22:M22"/>
    <mergeCell ref="A23:M23"/>
    <mergeCell ref="A3:M3"/>
    <mergeCell ref="A4:M4"/>
    <mergeCell ref="A5:M5"/>
    <mergeCell ref="A6:M6"/>
    <mergeCell ref="A8:A10"/>
    <mergeCell ref="B8:B10"/>
    <mergeCell ref="C8:C10"/>
    <mergeCell ref="D8:D10"/>
    <mergeCell ref="E8:F9"/>
    <mergeCell ref="G8:J8"/>
    <mergeCell ref="K8:L9"/>
    <mergeCell ref="M8:M10"/>
    <mergeCell ref="G9:H9"/>
    <mergeCell ref="I9:J9"/>
    <mergeCell ref="A12:M12"/>
    <mergeCell ref="A58:Q58"/>
    <mergeCell ref="A38:M38"/>
    <mergeCell ref="A26:M26"/>
    <mergeCell ref="A27:M27"/>
    <mergeCell ref="A37:M37"/>
    <mergeCell ref="A46:M46"/>
    <mergeCell ref="A50:M50"/>
    <mergeCell ref="A45:M45"/>
    <mergeCell ref="A49:M49"/>
    <mergeCell ref="B16:B17"/>
    <mergeCell ref="A16:A17"/>
    <mergeCell ref="A33:A34"/>
    <mergeCell ref="B33:B34"/>
  </mergeCells>
  <conditionalFormatting sqref="B24:C25 B28:C29 J36 B39:C44 B47:C48 B51:C55 G28:L29 C32:C36 B32 B35:B36">
    <cfRule type="expression" dxfId="9" priority="17">
      <formula>B24=""</formula>
    </cfRule>
  </conditionalFormatting>
  <conditionalFormatting sqref="M13:M21">
    <cfRule type="expression" dxfId="8" priority="7">
      <formula>M13="заполнить"</formula>
    </cfRule>
  </conditionalFormatting>
  <conditionalFormatting sqref="M24:M25">
    <cfRule type="expression" dxfId="7" priority="6">
      <formula>M24="заполнить"</formula>
    </cfRule>
  </conditionalFormatting>
  <conditionalFormatting sqref="M28:M29">
    <cfRule type="expression" dxfId="6" priority="5">
      <formula>M28="заполнить"</formula>
    </cfRule>
  </conditionalFormatting>
  <conditionalFormatting sqref="M32:M35">
    <cfRule type="expression" dxfId="5" priority="4">
      <formula>M32="заполнить"</formula>
    </cfRule>
  </conditionalFormatting>
  <conditionalFormatting sqref="M39:M44">
    <cfRule type="expression" dxfId="4" priority="3">
      <formula>M39="заполнить"</formula>
    </cfRule>
  </conditionalFormatting>
  <conditionalFormatting sqref="M47:M48">
    <cfRule type="expression" dxfId="3" priority="2">
      <formula>M47="заполнить"</formula>
    </cfRule>
  </conditionalFormatting>
  <conditionalFormatting sqref="M51:M55">
    <cfRule type="expression" dxfId="2" priority="1">
      <formula>M51="заполнить"</formula>
    </cfRule>
  </conditionalFormatting>
  <pageMargins left="0.78740157480314965" right="0.78740157480314965" top="1.1811023622047245" bottom="0.47" header="0.31496062992125984" footer="0.31496062992125984"/>
  <pageSetup paperSize="9" scale="61" fitToHeight="0" orientation="landscape" r:id="rId1"/>
  <rowBreaks count="1" manualBreakCount="1">
    <brk id="42" max="12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81"/>
  <sheetViews>
    <sheetView zoomScale="85" zoomScaleNormal="85" workbookViewId="0">
      <selection activeCell="D28" sqref="D28"/>
    </sheetView>
  </sheetViews>
  <sheetFormatPr defaultRowHeight="15.75" x14ac:dyDescent="0.25"/>
  <cols>
    <col min="1" max="1" width="6.42578125" style="22" customWidth="1"/>
    <col min="2" max="2" width="23.140625" style="22" customWidth="1"/>
    <col min="3" max="3" width="22.28515625" style="22" customWidth="1"/>
    <col min="4" max="4" width="45.42578125" style="22" customWidth="1"/>
    <col min="5" max="5" width="8.42578125" style="22" customWidth="1"/>
    <col min="6" max="6" width="8" style="37" customWidth="1"/>
    <col min="7" max="7" width="14.140625" style="37" customWidth="1"/>
    <col min="8" max="8" width="8" style="22" customWidth="1"/>
    <col min="9" max="10" width="17.42578125" style="22" customWidth="1"/>
    <col min="11" max="11" width="18.28515625" style="22" customWidth="1"/>
    <col min="12" max="12" width="17" style="22" customWidth="1"/>
    <col min="13" max="13" width="17.5703125" style="22" customWidth="1"/>
    <col min="14" max="15" width="17.42578125" style="22" customWidth="1"/>
    <col min="16" max="16" width="17.85546875" style="22" customWidth="1"/>
    <col min="17" max="17" width="18.28515625" style="22" customWidth="1"/>
    <col min="18" max="16384" width="9.140625" style="22"/>
  </cols>
  <sheetData>
    <row r="1" spans="1:17" ht="18.75" x14ac:dyDescent="0.25">
      <c r="N1" s="26" t="s">
        <v>228</v>
      </c>
    </row>
    <row r="2" spans="1:17" ht="18.75" x14ac:dyDescent="0.25">
      <c r="N2" s="26"/>
    </row>
    <row r="3" spans="1:17" ht="18.75" x14ac:dyDescent="0.25">
      <c r="A3" s="158" t="s">
        <v>44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ht="18.75" x14ac:dyDescent="0.25">
      <c r="A4" s="158" t="s">
        <v>61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7" ht="18.75" x14ac:dyDescent="0.25">
      <c r="A5" s="158" t="s">
        <v>133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1:17" ht="18.75" x14ac:dyDescent="0.25">
      <c r="A6" s="158" t="s">
        <v>59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</row>
    <row r="7" spans="1:17" ht="18.75" x14ac:dyDescent="0.25">
      <c r="A7" s="158" t="s">
        <v>58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ht="18.75" x14ac:dyDescent="0.25">
      <c r="A8" s="23"/>
    </row>
    <row r="9" spans="1:17" x14ac:dyDescent="0.25">
      <c r="A9" s="143" t="s">
        <v>41</v>
      </c>
      <c r="B9" s="143" t="s">
        <v>57</v>
      </c>
      <c r="C9" s="143" t="s">
        <v>56</v>
      </c>
      <c r="D9" s="143" t="s">
        <v>51</v>
      </c>
      <c r="E9" s="143" t="s">
        <v>55</v>
      </c>
      <c r="F9" s="143"/>
      <c r="G9" s="143"/>
      <c r="H9" s="143"/>
      <c r="I9" s="143" t="s">
        <v>54</v>
      </c>
      <c r="J9" s="143"/>
      <c r="K9" s="143"/>
      <c r="L9" s="143"/>
      <c r="M9" s="143"/>
      <c r="N9" s="143"/>
      <c r="O9" s="143"/>
      <c r="P9" s="143"/>
      <c r="Q9" s="143" t="s">
        <v>53</v>
      </c>
    </row>
    <row r="10" spans="1:17" x14ac:dyDescent="0.25">
      <c r="A10" s="143"/>
      <c r="B10" s="143"/>
      <c r="C10" s="143"/>
      <c r="D10" s="143"/>
      <c r="E10" s="143"/>
      <c r="F10" s="143"/>
      <c r="G10" s="143"/>
      <c r="H10" s="143"/>
      <c r="I10" s="143">
        <f>'пр 9 к Пор'!E8</f>
        <v>2016</v>
      </c>
      <c r="J10" s="143"/>
      <c r="K10" s="143">
        <f>'пр 9 к Пор'!G8</f>
        <v>2017</v>
      </c>
      <c r="L10" s="143"/>
      <c r="M10" s="143"/>
      <c r="N10" s="143"/>
      <c r="O10" s="143" t="s">
        <v>52</v>
      </c>
      <c r="P10" s="143"/>
      <c r="Q10" s="143"/>
    </row>
    <row r="11" spans="1:17" ht="38.25" customHeight="1" x14ac:dyDescent="0.25">
      <c r="A11" s="143"/>
      <c r="B11" s="143"/>
      <c r="C11" s="143"/>
      <c r="D11" s="143"/>
      <c r="E11" s="143" t="s">
        <v>51</v>
      </c>
      <c r="F11" s="161" t="s">
        <v>50</v>
      </c>
      <c r="G11" s="161" t="s">
        <v>49</v>
      </c>
      <c r="H11" s="143" t="s">
        <v>48</v>
      </c>
      <c r="I11" s="143"/>
      <c r="J11" s="143"/>
      <c r="K11" s="143" t="s">
        <v>35</v>
      </c>
      <c r="L11" s="143"/>
      <c r="M11" s="143" t="s">
        <v>34</v>
      </c>
      <c r="N11" s="143"/>
      <c r="O11" s="143"/>
      <c r="P11" s="143"/>
      <c r="Q11" s="143"/>
    </row>
    <row r="12" spans="1:17" x14ac:dyDescent="0.25">
      <c r="A12" s="143"/>
      <c r="B12" s="143"/>
      <c r="C12" s="143"/>
      <c r="D12" s="143"/>
      <c r="E12" s="143"/>
      <c r="F12" s="161"/>
      <c r="G12" s="161"/>
      <c r="H12" s="143"/>
      <c r="I12" s="139" t="s">
        <v>10</v>
      </c>
      <c r="J12" s="139" t="s">
        <v>11</v>
      </c>
      <c r="K12" s="139" t="s">
        <v>10</v>
      </c>
      <c r="L12" s="139" t="s">
        <v>11</v>
      </c>
      <c r="M12" s="139" t="s">
        <v>10</v>
      </c>
      <c r="N12" s="139" t="s">
        <v>11</v>
      </c>
      <c r="O12" s="139">
        <f>'пр 9 к Пор'!K10</f>
        <v>2018</v>
      </c>
      <c r="P12" s="139">
        <f>'пр 9 к Пор'!L10</f>
        <v>2019</v>
      </c>
      <c r="Q12" s="143"/>
    </row>
    <row r="13" spans="1:17" x14ac:dyDescent="0.25">
      <c r="A13" s="139">
        <v>1</v>
      </c>
      <c r="B13" s="139">
        <v>2</v>
      </c>
      <c r="C13" s="139">
        <v>3</v>
      </c>
      <c r="D13" s="139">
        <v>4</v>
      </c>
      <c r="E13" s="139">
        <v>5</v>
      </c>
      <c r="F13" s="140">
        <v>6</v>
      </c>
      <c r="G13" s="140">
        <v>7</v>
      </c>
      <c r="H13" s="139">
        <v>8</v>
      </c>
      <c r="I13" s="139">
        <v>9</v>
      </c>
      <c r="J13" s="139">
        <v>10</v>
      </c>
      <c r="K13" s="139">
        <v>11</v>
      </c>
      <c r="L13" s="139">
        <v>12</v>
      </c>
      <c r="M13" s="139">
        <v>13</v>
      </c>
      <c r="N13" s="139">
        <v>14</v>
      </c>
      <c r="O13" s="139">
        <v>15</v>
      </c>
      <c r="P13" s="139">
        <v>16</v>
      </c>
      <c r="Q13" s="139">
        <v>17</v>
      </c>
    </row>
    <row r="14" spans="1:17" x14ac:dyDescent="0.25">
      <c r="A14" s="160">
        <v>1</v>
      </c>
      <c r="B14" s="159" t="s">
        <v>47</v>
      </c>
      <c r="C14" s="159" t="s">
        <v>99</v>
      </c>
      <c r="D14" s="33" t="s">
        <v>46</v>
      </c>
      <c r="E14" s="33"/>
      <c r="F14" s="38"/>
      <c r="G14" s="38"/>
      <c r="H14" s="33"/>
      <c r="I14" s="223">
        <f t="shared" ref="I14:P14" si="0">SUM(I16:I22)</f>
        <v>1253829.46</v>
      </c>
      <c r="J14" s="223">
        <f t="shared" si="0"/>
        <v>1216457.1799999997</v>
      </c>
      <c r="K14" s="223">
        <f t="shared" si="0"/>
        <v>1150003.68668</v>
      </c>
      <c r="L14" s="223">
        <f t="shared" si="0"/>
        <v>656120.47556000005</v>
      </c>
      <c r="M14" s="223">
        <f t="shared" si="0"/>
        <v>1177356.8550000002</v>
      </c>
      <c r="N14" s="223">
        <f t="shared" si="0"/>
        <v>1157886.3409999998</v>
      </c>
      <c r="O14" s="223">
        <f t="shared" si="0"/>
        <v>1090812.2709999999</v>
      </c>
      <c r="P14" s="223">
        <f t="shared" si="0"/>
        <v>1090812.2709999999</v>
      </c>
      <c r="Q14" s="24"/>
    </row>
    <row r="15" spans="1:17" x14ac:dyDescent="0.25">
      <c r="A15" s="160"/>
      <c r="B15" s="159"/>
      <c r="C15" s="159"/>
      <c r="D15" s="24" t="s">
        <v>45</v>
      </c>
      <c r="E15" s="24"/>
      <c r="F15" s="39"/>
      <c r="G15" s="39"/>
      <c r="H15" s="24"/>
      <c r="I15" s="224"/>
      <c r="J15" s="224"/>
      <c r="K15" s="224"/>
      <c r="L15" s="224"/>
      <c r="M15" s="224"/>
      <c r="N15" s="224"/>
      <c r="O15" s="224"/>
      <c r="P15" s="224"/>
      <c r="Q15" s="24"/>
    </row>
    <row r="16" spans="1:17" ht="31.5" x14ac:dyDescent="0.25">
      <c r="A16" s="160"/>
      <c r="B16" s="159"/>
      <c r="C16" s="159"/>
      <c r="D16" s="24" t="s">
        <v>71</v>
      </c>
      <c r="E16" s="139" t="s">
        <v>78</v>
      </c>
      <c r="F16" s="39"/>
      <c r="G16" s="39"/>
      <c r="H16" s="24"/>
      <c r="I16" s="224">
        <f t="shared" ref="I16:P22" si="1">SUMIF($D$23:$D$76,$D16,I$23:I$76)</f>
        <v>0</v>
      </c>
      <c r="J16" s="224">
        <f t="shared" si="1"/>
        <v>0</v>
      </c>
      <c r="K16" s="224">
        <f t="shared" si="1"/>
        <v>0</v>
      </c>
      <c r="L16" s="224">
        <f t="shared" si="1"/>
        <v>0</v>
      </c>
      <c r="M16" s="224">
        <f t="shared" si="1"/>
        <v>0</v>
      </c>
      <c r="N16" s="224">
        <f t="shared" si="1"/>
        <v>0</v>
      </c>
      <c r="O16" s="224">
        <f t="shared" si="1"/>
        <v>0</v>
      </c>
      <c r="P16" s="224">
        <f t="shared" si="1"/>
        <v>0</v>
      </c>
      <c r="Q16" s="24"/>
    </row>
    <row r="17" spans="1:17" x14ac:dyDescent="0.25">
      <c r="A17" s="160"/>
      <c r="B17" s="159"/>
      <c r="C17" s="159"/>
      <c r="D17" s="24" t="s">
        <v>72</v>
      </c>
      <c r="E17" s="139" t="s">
        <v>79</v>
      </c>
      <c r="F17" s="39"/>
      <c r="G17" s="39"/>
      <c r="H17" s="24"/>
      <c r="I17" s="224">
        <f t="shared" si="1"/>
        <v>0</v>
      </c>
      <c r="J17" s="224">
        <f t="shared" si="1"/>
        <v>0</v>
      </c>
      <c r="K17" s="224">
        <f t="shared" si="1"/>
        <v>0</v>
      </c>
      <c r="L17" s="224">
        <f t="shared" si="1"/>
        <v>0</v>
      </c>
      <c r="M17" s="224">
        <f t="shared" si="1"/>
        <v>0</v>
      </c>
      <c r="N17" s="224">
        <f t="shared" si="1"/>
        <v>0</v>
      </c>
      <c r="O17" s="224">
        <f t="shared" si="1"/>
        <v>0</v>
      </c>
      <c r="P17" s="224">
        <f t="shared" si="1"/>
        <v>0</v>
      </c>
      <c r="Q17" s="24"/>
    </row>
    <row r="18" spans="1:17" ht="31.5" x14ac:dyDescent="0.25">
      <c r="A18" s="160"/>
      <c r="B18" s="159"/>
      <c r="C18" s="159"/>
      <c r="D18" s="24" t="s">
        <v>73</v>
      </c>
      <c r="E18" s="139" t="s">
        <v>80</v>
      </c>
      <c r="F18" s="39"/>
      <c r="G18" s="39"/>
      <c r="H18" s="24"/>
      <c r="I18" s="224">
        <f t="shared" si="1"/>
        <v>0</v>
      </c>
      <c r="J18" s="224">
        <f t="shared" si="1"/>
        <v>0</v>
      </c>
      <c r="K18" s="224">
        <f t="shared" si="1"/>
        <v>0</v>
      </c>
      <c r="L18" s="224">
        <f t="shared" si="1"/>
        <v>0</v>
      </c>
      <c r="M18" s="224">
        <f t="shared" si="1"/>
        <v>0</v>
      </c>
      <c r="N18" s="224">
        <f t="shared" si="1"/>
        <v>0</v>
      </c>
      <c r="O18" s="224">
        <f t="shared" si="1"/>
        <v>0</v>
      </c>
      <c r="P18" s="224">
        <f t="shared" si="1"/>
        <v>0</v>
      </c>
      <c r="Q18" s="24"/>
    </row>
    <row r="19" spans="1:17" ht="31.5" x14ac:dyDescent="0.25">
      <c r="A19" s="160"/>
      <c r="B19" s="159"/>
      <c r="C19" s="159"/>
      <c r="D19" s="24" t="s">
        <v>74</v>
      </c>
      <c r="E19" s="139" t="s">
        <v>81</v>
      </c>
      <c r="F19" s="39"/>
      <c r="G19" s="39"/>
      <c r="H19" s="24"/>
      <c r="I19" s="224">
        <f t="shared" si="1"/>
        <v>0</v>
      </c>
      <c r="J19" s="224">
        <f t="shared" si="1"/>
        <v>0</v>
      </c>
      <c r="K19" s="224">
        <f t="shared" si="1"/>
        <v>0</v>
      </c>
      <c r="L19" s="224">
        <f t="shared" si="1"/>
        <v>0</v>
      </c>
      <c r="M19" s="224">
        <f t="shared" si="1"/>
        <v>0</v>
      </c>
      <c r="N19" s="224">
        <f t="shared" si="1"/>
        <v>0</v>
      </c>
      <c r="O19" s="224">
        <f t="shared" si="1"/>
        <v>0</v>
      </c>
      <c r="P19" s="224">
        <f t="shared" si="1"/>
        <v>0</v>
      </c>
      <c r="Q19" s="24"/>
    </row>
    <row r="20" spans="1:17" ht="47.25" x14ac:dyDescent="0.25">
      <c r="A20" s="160"/>
      <c r="B20" s="159"/>
      <c r="C20" s="159"/>
      <c r="D20" s="24" t="s">
        <v>75</v>
      </c>
      <c r="E20" s="139" t="s">
        <v>82</v>
      </c>
      <c r="F20" s="39"/>
      <c r="G20" s="39"/>
      <c r="H20" s="24"/>
      <c r="I20" s="224">
        <f t="shared" si="1"/>
        <v>0</v>
      </c>
      <c r="J20" s="224">
        <f t="shared" si="1"/>
        <v>0</v>
      </c>
      <c r="K20" s="224">
        <f t="shared" si="1"/>
        <v>0</v>
      </c>
      <c r="L20" s="224">
        <f t="shared" si="1"/>
        <v>0</v>
      </c>
      <c r="M20" s="224">
        <f t="shared" si="1"/>
        <v>0</v>
      </c>
      <c r="N20" s="224">
        <f t="shared" si="1"/>
        <v>0</v>
      </c>
      <c r="O20" s="224">
        <f t="shared" si="1"/>
        <v>0</v>
      </c>
      <c r="P20" s="224">
        <f t="shared" si="1"/>
        <v>0</v>
      </c>
      <c r="Q20" s="24"/>
    </row>
    <row r="21" spans="1:17" ht="31.5" x14ac:dyDescent="0.25">
      <c r="A21" s="160"/>
      <c r="B21" s="159"/>
      <c r="C21" s="159"/>
      <c r="D21" s="24" t="s">
        <v>76</v>
      </c>
      <c r="E21" s="139" t="s">
        <v>83</v>
      </c>
      <c r="F21" s="39"/>
      <c r="G21" s="39"/>
      <c r="H21" s="24"/>
      <c r="I21" s="224">
        <f t="shared" si="1"/>
        <v>0</v>
      </c>
      <c r="J21" s="224">
        <f t="shared" si="1"/>
        <v>0</v>
      </c>
      <c r="K21" s="224">
        <f t="shared" si="1"/>
        <v>0</v>
      </c>
      <c r="L21" s="224">
        <f t="shared" si="1"/>
        <v>0</v>
      </c>
      <c r="M21" s="224">
        <f t="shared" si="1"/>
        <v>0</v>
      </c>
      <c r="N21" s="224">
        <f t="shared" si="1"/>
        <v>0</v>
      </c>
      <c r="O21" s="224">
        <f t="shared" si="1"/>
        <v>0</v>
      </c>
      <c r="P21" s="224">
        <f t="shared" si="1"/>
        <v>0</v>
      </c>
      <c r="Q21" s="24"/>
    </row>
    <row r="22" spans="1:17" ht="78.75" x14ac:dyDescent="0.25">
      <c r="A22" s="160"/>
      <c r="B22" s="159"/>
      <c r="C22" s="159"/>
      <c r="D22" s="24" t="s">
        <v>77</v>
      </c>
      <c r="E22" s="139" t="s">
        <v>84</v>
      </c>
      <c r="F22" s="140" t="s">
        <v>142</v>
      </c>
      <c r="G22" s="39" t="s">
        <v>135</v>
      </c>
      <c r="H22" s="24"/>
      <c r="I22" s="224">
        <f t="shared" si="1"/>
        <v>1253829.46</v>
      </c>
      <c r="J22" s="224">
        <f t="shared" si="1"/>
        <v>1216457.1799999997</v>
      </c>
      <c r="K22" s="224">
        <f t="shared" si="1"/>
        <v>1150003.68668</v>
      </c>
      <c r="L22" s="224">
        <f t="shared" si="1"/>
        <v>656120.47556000005</v>
      </c>
      <c r="M22" s="224">
        <f t="shared" si="1"/>
        <v>1177356.8550000002</v>
      </c>
      <c r="N22" s="224">
        <f t="shared" si="1"/>
        <v>1157886.3409999998</v>
      </c>
      <c r="O22" s="224">
        <f t="shared" si="1"/>
        <v>1090812.2709999999</v>
      </c>
      <c r="P22" s="224">
        <f t="shared" si="1"/>
        <v>1090812.2709999999</v>
      </c>
      <c r="Q22" s="24"/>
    </row>
    <row r="23" spans="1:17" x14ac:dyDescent="0.25">
      <c r="A23" s="160">
        <v>2</v>
      </c>
      <c r="B23" s="159" t="s">
        <v>7</v>
      </c>
      <c r="C23" s="159" t="s">
        <v>98</v>
      </c>
      <c r="D23" s="32" t="s">
        <v>46</v>
      </c>
      <c r="E23" s="32"/>
      <c r="F23" s="40"/>
      <c r="G23" s="40"/>
      <c r="H23" s="32"/>
      <c r="I23" s="35">
        <f t="shared" ref="I23:P23" si="2">SUM(I25:I31)</f>
        <v>39011.51</v>
      </c>
      <c r="J23" s="35">
        <f t="shared" si="2"/>
        <v>38938.400000000001</v>
      </c>
      <c r="K23" s="35">
        <f t="shared" si="2"/>
        <v>6400</v>
      </c>
      <c r="L23" s="35">
        <f t="shared" si="2"/>
        <v>0</v>
      </c>
      <c r="M23" s="35">
        <f t="shared" si="2"/>
        <v>9600</v>
      </c>
      <c r="N23" s="35">
        <f t="shared" si="2"/>
        <v>0</v>
      </c>
      <c r="O23" s="35">
        <f t="shared" si="2"/>
        <v>0</v>
      </c>
      <c r="P23" s="35">
        <f t="shared" si="2"/>
        <v>0</v>
      </c>
      <c r="Q23" s="30"/>
    </row>
    <row r="24" spans="1:17" x14ac:dyDescent="0.25">
      <c r="A24" s="160"/>
      <c r="B24" s="159"/>
      <c r="C24" s="159"/>
      <c r="D24" s="24" t="s">
        <v>45</v>
      </c>
      <c r="E24" s="24"/>
      <c r="F24" s="39"/>
      <c r="G24" s="39"/>
      <c r="H24" s="24"/>
      <c r="I24" s="224"/>
      <c r="J24" s="224"/>
      <c r="K24" s="224"/>
      <c r="L24" s="224"/>
      <c r="M24" s="224"/>
      <c r="N24" s="224"/>
      <c r="O24" s="224"/>
      <c r="P24" s="224"/>
      <c r="Q24" s="24"/>
    </row>
    <row r="25" spans="1:17" ht="31.5" x14ac:dyDescent="0.25">
      <c r="A25" s="160"/>
      <c r="B25" s="159"/>
      <c r="C25" s="159"/>
      <c r="D25" s="24" t="s">
        <v>71</v>
      </c>
      <c r="E25" s="139" t="s">
        <v>78</v>
      </c>
      <c r="F25" s="39"/>
      <c r="G25" s="39"/>
      <c r="H25" s="24"/>
      <c r="I25" s="224"/>
      <c r="J25" s="224"/>
      <c r="K25" s="224"/>
      <c r="L25" s="224"/>
      <c r="M25" s="224"/>
      <c r="N25" s="224"/>
      <c r="O25" s="34"/>
      <c r="P25" s="34"/>
      <c r="Q25" s="24"/>
    </row>
    <row r="26" spans="1:17" x14ac:dyDescent="0.25">
      <c r="A26" s="160"/>
      <c r="B26" s="159"/>
      <c r="C26" s="159"/>
      <c r="D26" s="24" t="s">
        <v>72</v>
      </c>
      <c r="E26" s="139" t="s">
        <v>79</v>
      </c>
      <c r="F26" s="39"/>
      <c r="G26" s="39"/>
      <c r="H26" s="24"/>
      <c r="I26" s="224"/>
      <c r="J26" s="224"/>
      <c r="K26" s="224"/>
      <c r="L26" s="224"/>
      <c r="M26" s="224"/>
      <c r="N26" s="224"/>
      <c r="O26" s="34"/>
      <c r="P26" s="34"/>
      <c r="Q26" s="24"/>
    </row>
    <row r="27" spans="1:17" ht="31.5" x14ac:dyDescent="0.25">
      <c r="A27" s="160"/>
      <c r="B27" s="159"/>
      <c r="C27" s="159"/>
      <c r="D27" s="24" t="s">
        <v>73</v>
      </c>
      <c r="E27" s="139" t="s">
        <v>80</v>
      </c>
      <c r="F27" s="39"/>
      <c r="G27" s="39"/>
      <c r="H27" s="24"/>
      <c r="I27" s="224"/>
      <c r="J27" s="224"/>
      <c r="K27" s="224"/>
      <c r="L27" s="224"/>
      <c r="M27" s="224"/>
      <c r="N27" s="224"/>
      <c r="O27" s="34"/>
      <c r="P27" s="34"/>
      <c r="Q27" s="24"/>
    </row>
    <row r="28" spans="1:17" ht="31.5" x14ac:dyDescent="0.25">
      <c r="A28" s="160"/>
      <c r="B28" s="159"/>
      <c r="C28" s="159"/>
      <c r="D28" s="24" t="s">
        <v>74</v>
      </c>
      <c r="E28" s="139" t="s">
        <v>81</v>
      </c>
      <c r="F28" s="39"/>
      <c r="G28" s="39"/>
      <c r="H28" s="24"/>
      <c r="I28" s="224"/>
      <c r="J28" s="224"/>
      <c r="K28" s="224"/>
      <c r="L28" s="224"/>
      <c r="M28" s="224"/>
      <c r="N28" s="224"/>
      <c r="O28" s="34"/>
      <c r="P28" s="34"/>
      <c r="Q28" s="24"/>
    </row>
    <row r="29" spans="1:17" ht="47.25" x14ac:dyDescent="0.25">
      <c r="A29" s="160"/>
      <c r="B29" s="159"/>
      <c r="C29" s="159"/>
      <c r="D29" s="24" t="s">
        <v>75</v>
      </c>
      <c r="E29" s="139" t="s">
        <v>82</v>
      </c>
      <c r="F29" s="39"/>
      <c r="G29" s="39"/>
      <c r="H29" s="24"/>
      <c r="I29" s="224"/>
      <c r="J29" s="224"/>
      <c r="K29" s="224"/>
      <c r="L29" s="224"/>
      <c r="M29" s="224"/>
      <c r="N29" s="224"/>
      <c r="O29" s="34"/>
      <c r="P29" s="34"/>
      <c r="Q29" s="24"/>
    </row>
    <row r="30" spans="1:17" ht="31.5" x14ac:dyDescent="0.25">
      <c r="A30" s="160"/>
      <c r="B30" s="159"/>
      <c r="C30" s="159"/>
      <c r="D30" s="24" t="s">
        <v>76</v>
      </c>
      <c r="E30" s="139" t="s">
        <v>83</v>
      </c>
      <c r="F30" s="39"/>
      <c r="G30" s="39"/>
      <c r="H30" s="24"/>
      <c r="I30" s="224"/>
      <c r="J30" s="224"/>
      <c r="K30" s="224"/>
      <c r="L30" s="224"/>
      <c r="M30" s="224"/>
      <c r="N30" s="224"/>
      <c r="O30" s="34"/>
      <c r="P30" s="34"/>
      <c r="Q30" s="24"/>
    </row>
    <row r="31" spans="1:17" ht="31.5" x14ac:dyDescent="0.25">
      <c r="A31" s="160"/>
      <c r="B31" s="159"/>
      <c r="C31" s="159"/>
      <c r="D31" s="24" t="s">
        <v>77</v>
      </c>
      <c r="E31" s="139" t="s">
        <v>84</v>
      </c>
      <c r="F31" s="140" t="s">
        <v>144</v>
      </c>
      <c r="G31" s="39" t="s">
        <v>136</v>
      </c>
      <c r="H31" s="24"/>
      <c r="I31" s="225">
        <v>39011.51</v>
      </c>
      <c r="J31" s="225">
        <v>38938.400000000001</v>
      </c>
      <c r="K31" s="226">
        <v>6400</v>
      </c>
      <c r="L31" s="226"/>
      <c r="M31" s="224">
        <v>9600</v>
      </c>
      <c r="N31" s="224"/>
      <c r="O31" s="34"/>
      <c r="P31" s="34"/>
      <c r="Q31" s="24"/>
    </row>
    <row r="32" spans="1:17" x14ac:dyDescent="0.25">
      <c r="A32" s="160">
        <v>3</v>
      </c>
      <c r="B32" s="159" t="s">
        <v>85</v>
      </c>
      <c r="C32" s="159" t="s">
        <v>89</v>
      </c>
      <c r="D32" s="32" t="s">
        <v>46</v>
      </c>
      <c r="E32" s="32"/>
      <c r="F32" s="40"/>
      <c r="G32" s="40"/>
      <c r="H32" s="32"/>
      <c r="I32" s="35">
        <f t="shared" ref="I32:P32" si="3">SUM(I34:I40)</f>
        <v>1111671.81</v>
      </c>
      <c r="J32" s="35">
        <f t="shared" si="3"/>
        <v>1082159.4099999999</v>
      </c>
      <c r="K32" s="35">
        <f t="shared" si="3"/>
        <v>1066621.159</v>
      </c>
      <c r="L32" s="35">
        <f t="shared" si="3"/>
        <v>644026.16850000003</v>
      </c>
      <c r="M32" s="35">
        <f t="shared" si="3"/>
        <v>1090773.118</v>
      </c>
      <c r="N32" s="35">
        <f t="shared" si="3"/>
        <v>1084483.8929999999</v>
      </c>
      <c r="O32" s="35">
        <f t="shared" si="3"/>
        <v>1048936.5</v>
      </c>
      <c r="P32" s="35">
        <f t="shared" si="3"/>
        <v>1048936.5</v>
      </c>
      <c r="Q32" s="30"/>
    </row>
    <row r="33" spans="1:17" x14ac:dyDescent="0.25">
      <c r="A33" s="160"/>
      <c r="B33" s="159"/>
      <c r="C33" s="159"/>
      <c r="D33" s="24" t="s">
        <v>45</v>
      </c>
      <c r="E33" s="24"/>
      <c r="F33" s="39"/>
      <c r="G33" s="39"/>
      <c r="H33" s="24"/>
      <c r="I33" s="224"/>
      <c r="J33" s="224"/>
      <c r="K33" s="224"/>
      <c r="L33" s="224"/>
      <c r="M33" s="224"/>
      <c r="N33" s="224"/>
      <c r="O33" s="224"/>
      <c r="P33" s="224"/>
      <c r="Q33" s="24"/>
    </row>
    <row r="34" spans="1:17" ht="31.5" customHeight="1" x14ac:dyDescent="0.25">
      <c r="A34" s="160"/>
      <c r="B34" s="159"/>
      <c r="C34" s="159"/>
      <c r="D34" s="24" t="s">
        <v>71</v>
      </c>
      <c r="E34" s="139" t="s">
        <v>78</v>
      </c>
      <c r="F34" s="39"/>
      <c r="G34" s="39"/>
      <c r="H34" s="24"/>
      <c r="I34" s="224"/>
      <c r="J34" s="224"/>
      <c r="K34" s="224"/>
      <c r="L34" s="224"/>
      <c r="M34" s="224"/>
      <c r="N34" s="224"/>
      <c r="O34" s="224"/>
      <c r="P34" s="224"/>
      <c r="Q34" s="24"/>
    </row>
    <row r="35" spans="1:17" ht="15.75" customHeight="1" x14ac:dyDescent="0.25">
      <c r="A35" s="160"/>
      <c r="B35" s="159"/>
      <c r="C35" s="159"/>
      <c r="D35" s="24" t="s">
        <v>72</v>
      </c>
      <c r="E35" s="139" t="s">
        <v>79</v>
      </c>
      <c r="F35" s="39"/>
      <c r="G35" s="39"/>
      <c r="H35" s="24"/>
      <c r="I35" s="224"/>
      <c r="J35" s="224"/>
      <c r="K35" s="224"/>
      <c r="L35" s="224"/>
      <c r="M35" s="224"/>
      <c r="N35" s="224"/>
      <c r="O35" s="224"/>
      <c r="P35" s="224"/>
      <c r="Q35" s="24"/>
    </row>
    <row r="36" spans="1:17" ht="31.5" customHeight="1" x14ac:dyDescent="0.25">
      <c r="A36" s="160"/>
      <c r="B36" s="159"/>
      <c r="C36" s="159"/>
      <c r="D36" s="24" t="s">
        <v>73</v>
      </c>
      <c r="E36" s="139" t="s">
        <v>80</v>
      </c>
      <c r="F36" s="39"/>
      <c r="G36" s="39"/>
      <c r="H36" s="24"/>
      <c r="I36" s="224"/>
      <c r="J36" s="224"/>
      <c r="K36" s="224"/>
      <c r="L36" s="224"/>
      <c r="M36" s="224"/>
      <c r="N36" s="224"/>
      <c r="O36" s="224"/>
      <c r="P36" s="224"/>
      <c r="Q36" s="24"/>
    </row>
    <row r="37" spans="1:17" ht="31.5" customHeight="1" x14ac:dyDescent="0.25">
      <c r="A37" s="160"/>
      <c r="B37" s="159"/>
      <c r="C37" s="159"/>
      <c r="D37" s="24" t="s">
        <v>74</v>
      </c>
      <c r="E37" s="139" t="s">
        <v>81</v>
      </c>
      <c r="F37" s="39"/>
      <c r="G37" s="39"/>
      <c r="H37" s="24"/>
      <c r="I37" s="224"/>
      <c r="J37" s="224"/>
      <c r="K37" s="224"/>
      <c r="L37" s="224"/>
      <c r="M37" s="224"/>
      <c r="N37" s="224"/>
      <c r="O37" s="224"/>
      <c r="P37" s="224"/>
      <c r="Q37" s="24"/>
    </row>
    <row r="38" spans="1:17" ht="47.25" customHeight="1" x14ac:dyDescent="0.25">
      <c r="A38" s="160"/>
      <c r="B38" s="159"/>
      <c r="C38" s="159"/>
      <c r="D38" s="24" t="s">
        <v>75</v>
      </c>
      <c r="E38" s="139" t="s">
        <v>82</v>
      </c>
      <c r="F38" s="39"/>
      <c r="G38" s="39"/>
      <c r="H38" s="24"/>
      <c r="I38" s="224"/>
      <c r="J38" s="224"/>
      <c r="K38" s="224"/>
      <c r="L38" s="224"/>
      <c r="M38" s="224"/>
      <c r="N38" s="224"/>
      <c r="O38" s="224"/>
      <c r="P38" s="224"/>
      <c r="Q38" s="24"/>
    </row>
    <row r="39" spans="1:17" ht="31.5" customHeight="1" x14ac:dyDescent="0.25">
      <c r="A39" s="160"/>
      <c r="B39" s="159"/>
      <c r="C39" s="159"/>
      <c r="D39" s="24" t="s">
        <v>76</v>
      </c>
      <c r="E39" s="139" t="s">
        <v>83</v>
      </c>
      <c r="F39" s="39"/>
      <c r="G39" s="39"/>
      <c r="H39" s="24"/>
      <c r="I39" s="224"/>
      <c r="J39" s="224"/>
      <c r="K39" s="224"/>
      <c r="L39" s="224"/>
      <c r="M39" s="224"/>
      <c r="N39" s="224"/>
      <c r="O39" s="224"/>
      <c r="P39" s="224"/>
      <c r="Q39" s="24"/>
    </row>
    <row r="40" spans="1:17" ht="31.5" customHeight="1" x14ac:dyDescent="0.25">
      <c r="A40" s="160"/>
      <c r="B40" s="159"/>
      <c r="C40" s="159"/>
      <c r="D40" s="24" t="s">
        <v>77</v>
      </c>
      <c r="E40" s="139" t="s">
        <v>84</v>
      </c>
      <c r="F40" s="39" t="s">
        <v>143</v>
      </c>
      <c r="G40" s="39" t="s">
        <v>137</v>
      </c>
      <c r="H40" s="24"/>
      <c r="I40" s="225">
        <v>1111671.81</v>
      </c>
      <c r="J40" s="225">
        <v>1082159.4099999999</v>
      </c>
      <c r="K40" s="224">
        <v>1066621.159</v>
      </c>
      <c r="L40" s="224">
        <v>644026.16850000003</v>
      </c>
      <c r="M40" s="224">
        <v>1090773.118</v>
      </c>
      <c r="N40" s="224">
        <v>1084483.8929999999</v>
      </c>
      <c r="O40" s="224">
        <v>1048936.5</v>
      </c>
      <c r="P40" s="224">
        <v>1048936.5</v>
      </c>
      <c r="Q40" s="24"/>
    </row>
    <row r="41" spans="1:17" x14ac:dyDescent="0.25">
      <c r="A41" s="160">
        <v>4</v>
      </c>
      <c r="B41" s="159" t="s">
        <v>91</v>
      </c>
      <c r="C41" s="159" t="s">
        <v>90</v>
      </c>
      <c r="D41" s="32" t="s">
        <v>46</v>
      </c>
      <c r="E41" s="32"/>
      <c r="F41" s="40"/>
      <c r="G41" s="40"/>
      <c r="H41" s="32"/>
      <c r="I41" s="35">
        <f t="shared" ref="I41:P41" si="4">SUM(I43:I49)</f>
        <v>23234.29</v>
      </c>
      <c r="J41" s="35">
        <f t="shared" si="4"/>
        <v>19870.490000000002</v>
      </c>
      <c r="K41" s="35">
        <f t="shared" si="4"/>
        <v>27151.756679999999</v>
      </c>
      <c r="L41" s="35">
        <f t="shared" si="4"/>
        <v>4039.2748200000001</v>
      </c>
      <c r="M41" s="35">
        <f t="shared" si="4"/>
        <v>24789.661</v>
      </c>
      <c r="N41" s="35">
        <f t="shared" si="4"/>
        <v>22703.501</v>
      </c>
      <c r="O41" s="35">
        <f t="shared" si="4"/>
        <v>25845.67</v>
      </c>
      <c r="P41" s="35">
        <f t="shared" si="4"/>
        <v>25845.67</v>
      </c>
      <c r="Q41" s="30"/>
    </row>
    <row r="42" spans="1:17" x14ac:dyDescent="0.25">
      <c r="A42" s="160"/>
      <c r="B42" s="159"/>
      <c r="C42" s="159"/>
      <c r="D42" s="24" t="s">
        <v>45</v>
      </c>
      <c r="E42" s="24"/>
      <c r="F42" s="39"/>
      <c r="G42" s="39"/>
      <c r="H42" s="24"/>
      <c r="I42" s="224"/>
      <c r="J42" s="224"/>
      <c r="K42" s="224"/>
      <c r="L42" s="224"/>
      <c r="M42" s="224"/>
      <c r="N42" s="224"/>
      <c r="O42" s="224"/>
      <c r="P42" s="224"/>
      <c r="Q42" s="24"/>
    </row>
    <row r="43" spans="1:17" ht="31.5" customHeight="1" x14ac:dyDescent="0.25">
      <c r="A43" s="160"/>
      <c r="B43" s="159"/>
      <c r="C43" s="159"/>
      <c r="D43" s="24" t="s">
        <v>71</v>
      </c>
      <c r="E43" s="139" t="s">
        <v>78</v>
      </c>
      <c r="F43" s="39"/>
      <c r="G43" s="39"/>
      <c r="H43" s="24"/>
      <c r="I43" s="224"/>
      <c r="J43" s="224"/>
      <c r="K43" s="224"/>
      <c r="L43" s="224"/>
      <c r="M43" s="224"/>
      <c r="N43" s="224"/>
      <c r="O43" s="224"/>
      <c r="P43" s="224"/>
      <c r="Q43" s="24"/>
    </row>
    <row r="44" spans="1:17" ht="15.75" customHeight="1" x14ac:dyDescent="0.25">
      <c r="A44" s="160"/>
      <c r="B44" s="159"/>
      <c r="C44" s="159"/>
      <c r="D44" s="24" t="s">
        <v>72</v>
      </c>
      <c r="E44" s="139" t="s">
        <v>79</v>
      </c>
      <c r="F44" s="39"/>
      <c r="G44" s="39"/>
      <c r="H44" s="24"/>
      <c r="I44" s="224"/>
      <c r="J44" s="224"/>
      <c r="K44" s="224"/>
      <c r="L44" s="224"/>
      <c r="M44" s="224"/>
      <c r="N44" s="224"/>
      <c r="O44" s="224"/>
      <c r="P44" s="224"/>
      <c r="Q44" s="24"/>
    </row>
    <row r="45" spans="1:17" ht="31.5" customHeight="1" x14ac:dyDescent="0.25">
      <c r="A45" s="160"/>
      <c r="B45" s="159"/>
      <c r="C45" s="159"/>
      <c r="D45" s="24" t="s">
        <v>73</v>
      </c>
      <c r="E45" s="139" t="s">
        <v>80</v>
      </c>
      <c r="F45" s="39"/>
      <c r="G45" s="39"/>
      <c r="H45" s="24"/>
      <c r="I45" s="224"/>
      <c r="J45" s="224"/>
      <c r="K45" s="224"/>
      <c r="L45" s="224"/>
      <c r="M45" s="224"/>
      <c r="N45" s="224"/>
      <c r="O45" s="224"/>
      <c r="P45" s="224"/>
      <c r="Q45" s="24"/>
    </row>
    <row r="46" spans="1:17" ht="31.5" customHeight="1" x14ac:dyDescent="0.25">
      <c r="A46" s="160"/>
      <c r="B46" s="159"/>
      <c r="C46" s="159"/>
      <c r="D46" s="24" t="s">
        <v>74</v>
      </c>
      <c r="E46" s="139" t="s">
        <v>81</v>
      </c>
      <c r="F46" s="39"/>
      <c r="G46" s="39"/>
      <c r="H46" s="24"/>
      <c r="I46" s="224"/>
      <c r="J46" s="224"/>
      <c r="K46" s="224"/>
      <c r="L46" s="224"/>
      <c r="M46" s="224"/>
      <c r="N46" s="224"/>
      <c r="O46" s="224"/>
      <c r="P46" s="224"/>
      <c r="Q46" s="24"/>
    </row>
    <row r="47" spans="1:17" ht="47.25" customHeight="1" x14ac:dyDescent="0.25">
      <c r="A47" s="160"/>
      <c r="B47" s="159"/>
      <c r="C47" s="159"/>
      <c r="D47" s="24" t="s">
        <v>75</v>
      </c>
      <c r="E47" s="139" t="s">
        <v>82</v>
      </c>
      <c r="F47" s="39"/>
      <c r="G47" s="39"/>
      <c r="H47" s="24"/>
      <c r="I47" s="224"/>
      <c r="J47" s="224"/>
      <c r="K47" s="224"/>
      <c r="L47" s="224"/>
      <c r="M47" s="224"/>
      <c r="N47" s="224"/>
      <c r="O47" s="224"/>
      <c r="P47" s="224"/>
      <c r="Q47" s="24"/>
    </row>
    <row r="48" spans="1:17" ht="31.5" customHeight="1" x14ac:dyDescent="0.25">
      <c r="A48" s="160"/>
      <c r="B48" s="159"/>
      <c r="C48" s="159"/>
      <c r="D48" s="24" t="s">
        <v>76</v>
      </c>
      <c r="E48" s="139" t="s">
        <v>83</v>
      </c>
      <c r="F48" s="39"/>
      <c r="G48" s="39"/>
      <c r="H48" s="24"/>
      <c r="I48" s="224"/>
      <c r="J48" s="224"/>
      <c r="K48" s="224"/>
      <c r="L48" s="224"/>
      <c r="M48" s="224"/>
      <c r="N48" s="224"/>
      <c r="O48" s="224"/>
      <c r="P48" s="224"/>
      <c r="Q48" s="24"/>
    </row>
    <row r="49" spans="1:17" ht="31.5" customHeight="1" x14ac:dyDescent="0.25">
      <c r="A49" s="160"/>
      <c r="B49" s="159"/>
      <c r="C49" s="159"/>
      <c r="D49" s="24" t="s">
        <v>77</v>
      </c>
      <c r="E49" s="139" t="s">
        <v>84</v>
      </c>
      <c r="F49" s="39" t="s">
        <v>145</v>
      </c>
      <c r="G49" s="39" t="s">
        <v>138</v>
      </c>
      <c r="H49" s="24"/>
      <c r="I49" s="225">
        <v>23234.29</v>
      </c>
      <c r="J49" s="225">
        <v>19870.490000000002</v>
      </c>
      <c r="K49" s="224">
        <v>27151.756679999999</v>
      </c>
      <c r="L49" s="224">
        <v>4039.2748200000001</v>
      </c>
      <c r="M49" s="224">
        <v>24789.661</v>
      </c>
      <c r="N49" s="224">
        <v>22703.501</v>
      </c>
      <c r="O49" s="224">
        <v>25845.67</v>
      </c>
      <c r="P49" s="224">
        <v>25845.67</v>
      </c>
      <c r="Q49" s="24"/>
    </row>
    <row r="50" spans="1:17" x14ac:dyDescent="0.25">
      <c r="A50" s="160">
        <v>5</v>
      </c>
      <c r="B50" s="159" t="s">
        <v>92</v>
      </c>
      <c r="C50" s="159" t="s">
        <v>93</v>
      </c>
      <c r="D50" s="32" t="s">
        <v>46</v>
      </c>
      <c r="E50" s="32"/>
      <c r="F50" s="40"/>
      <c r="G50" s="40"/>
      <c r="H50" s="32"/>
      <c r="I50" s="35">
        <f t="shared" ref="I50:P50" si="5">SUM(I52:I58)</f>
        <v>0</v>
      </c>
      <c r="J50" s="35">
        <f t="shared" si="5"/>
        <v>0</v>
      </c>
      <c r="K50" s="35">
        <f t="shared" si="5"/>
        <v>0</v>
      </c>
      <c r="L50" s="35">
        <f t="shared" si="5"/>
        <v>0</v>
      </c>
      <c r="M50" s="35">
        <f t="shared" si="5"/>
        <v>0</v>
      </c>
      <c r="N50" s="35">
        <f t="shared" si="5"/>
        <v>0</v>
      </c>
      <c r="O50" s="35">
        <f t="shared" si="5"/>
        <v>0</v>
      </c>
      <c r="P50" s="35">
        <f t="shared" si="5"/>
        <v>0</v>
      </c>
      <c r="Q50" s="30"/>
    </row>
    <row r="51" spans="1:17" x14ac:dyDescent="0.25">
      <c r="A51" s="160"/>
      <c r="B51" s="159"/>
      <c r="C51" s="159"/>
      <c r="D51" s="24" t="s">
        <v>45</v>
      </c>
      <c r="E51" s="24"/>
      <c r="F51" s="39"/>
      <c r="G51" s="39"/>
      <c r="H51" s="24"/>
      <c r="I51" s="34"/>
      <c r="J51" s="34"/>
      <c r="K51" s="34"/>
      <c r="L51" s="34"/>
      <c r="M51" s="34"/>
      <c r="N51" s="34"/>
      <c r="O51" s="34"/>
      <c r="P51" s="34"/>
      <c r="Q51" s="24"/>
    </row>
    <row r="52" spans="1:17" ht="31.5" customHeight="1" x14ac:dyDescent="0.25">
      <c r="A52" s="160"/>
      <c r="B52" s="159"/>
      <c r="C52" s="159"/>
      <c r="D52" s="24" t="s">
        <v>71</v>
      </c>
      <c r="E52" s="139" t="s">
        <v>78</v>
      </c>
      <c r="F52" s="39"/>
      <c r="G52" s="39"/>
      <c r="H52" s="24"/>
      <c r="I52" s="34"/>
      <c r="J52" s="34"/>
      <c r="K52" s="34"/>
      <c r="L52" s="34"/>
      <c r="M52" s="34"/>
      <c r="N52" s="34"/>
      <c r="O52" s="34"/>
      <c r="P52" s="34"/>
      <c r="Q52" s="24"/>
    </row>
    <row r="53" spans="1:17" ht="15.75" customHeight="1" x14ac:dyDescent="0.25">
      <c r="A53" s="160"/>
      <c r="B53" s="159"/>
      <c r="C53" s="159"/>
      <c r="D53" s="24" t="s">
        <v>72</v>
      </c>
      <c r="E53" s="139" t="s">
        <v>79</v>
      </c>
      <c r="F53" s="39"/>
      <c r="G53" s="39"/>
      <c r="H53" s="24"/>
      <c r="I53" s="34"/>
      <c r="J53" s="34"/>
      <c r="K53" s="34"/>
      <c r="L53" s="34"/>
      <c r="M53" s="34"/>
      <c r="N53" s="34"/>
      <c r="O53" s="34"/>
      <c r="P53" s="34"/>
      <c r="Q53" s="24"/>
    </row>
    <row r="54" spans="1:17" ht="31.5" customHeight="1" x14ac:dyDescent="0.25">
      <c r="A54" s="160"/>
      <c r="B54" s="159"/>
      <c r="C54" s="159"/>
      <c r="D54" s="24" t="s">
        <v>73</v>
      </c>
      <c r="E54" s="139" t="s">
        <v>80</v>
      </c>
      <c r="F54" s="39"/>
      <c r="G54" s="39"/>
      <c r="H54" s="24"/>
      <c r="I54" s="34"/>
      <c r="J54" s="34"/>
      <c r="K54" s="34"/>
      <c r="L54" s="34"/>
      <c r="M54" s="34"/>
      <c r="N54" s="34"/>
      <c r="O54" s="34"/>
      <c r="P54" s="34"/>
      <c r="Q54" s="24"/>
    </row>
    <row r="55" spans="1:17" ht="31.5" customHeight="1" x14ac:dyDescent="0.25">
      <c r="A55" s="160"/>
      <c r="B55" s="159"/>
      <c r="C55" s="159"/>
      <c r="D55" s="24" t="s">
        <v>74</v>
      </c>
      <c r="E55" s="139" t="s">
        <v>81</v>
      </c>
      <c r="F55" s="39"/>
      <c r="G55" s="39"/>
      <c r="H55" s="24"/>
      <c r="I55" s="34"/>
      <c r="J55" s="34"/>
      <c r="K55" s="34"/>
      <c r="L55" s="34"/>
      <c r="M55" s="34"/>
      <c r="N55" s="34"/>
      <c r="O55" s="34"/>
      <c r="P55" s="34"/>
      <c r="Q55" s="24"/>
    </row>
    <row r="56" spans="1:17" ht="47.25" customHeight="1" x14ac:dyDescent="0.25">
      <c r="A56" s="160"/>
      <c r="B56" s="159"/>
      <c r="C56" s="159"/>
      <c r="D56" s="24" t="s">
        <v>75</v>
      </c>
      <c r="E56" s="139" t="s">
        <v>82</v>
      </c>
      <c r="F56" s="39"/>
      <c r="G56" s="39"/>
      <c r="H56" s="24"/>
      <c r="I56" s="34"/>
      <c r="J56" s="34"/>
      <c r="K56" s="34"/>
      <c r="L56" s="34"/>
      <c r="M56" s="34"/>
      <c r="N56" s="34"/>
      <c r="O56" s="34"/>
      <c r="P56" s="34"/>
      <c r="Q56" s="24"/>
    </row>
    <row r="57" spans="1:17" ht="31.5" customHeight="1" x14ac:dyDescent="0.25">
      <c r="A57" s="160"/>
      <c r="B57" s="159"/>
      <c r="C57" s="159"/>
      <c r="D57" s="24" t="s">
        <v>76</v>
      </c>
      <c r="E57" s="139" t="s">
        <v>83</v>
      </c>
      <c r="F57" s="39"/>
      <c r="G57" s="39"/>
      <c r="H57" s="24"/>
      <c r="I57" s="34"/>
      <c r="J57" s="34"/>
      <c r="K57" s="34"/>
      <c r="L57" s="34"/>
      <c r="M57" s="34"/>
      <c r="N57" s="34"/>
      <c r="O57" s="34"/>
      <c r="P57" s="34"/>
      <c r="Q57" s="24"/>
    </row>
    <row r="58" spans="1:17" ht="31.5" customHeight="1" x14ac:dyDescent="0.25">
      <c r="A58" s="160"/>
      <c r="B58" s="159"/>
      <c r="C58" s="159"/>
      <c r="D58" s="24" t="s">
        <v>77</v>
      </c>
      <c r="E58" s="139" t="s">
        <v>84</v>
      </c>
      <c r="F58" s="39"/>
      <c r="G58" s="39" t="s">
        <v>139</v>
      </c>
      <c r="H58" s="24"/>
      <c r="I58" s="34"/>
      <c r="J58" s="34"/>
      <c r="K58" s="34"/>
      <c r="L58" s="34"/>
      <c r="M58" s="34"/>
      <c r="N58" s="34"/>
      <c r="O58" s="34"/>
      <c r="P58" s="34"/>
      <c r="Q58" s="24"/>
    </row>
    <row r="59" spans="1:17" x14ac:dyDescent="0.25">
      <c r="A59" s="160">
        <v>6</v>
      </c>
      <c r="B59" s="159" t="s">
        <v>95</v>
      </c>
      <c r="C59" s="159" t="s">
        <v>94</v>
      </c>
      <c r="D59" s="32" t="s">
        <v>46</v>
      </c>
      <c r="E59" s="32"/>
      <c r="F59" s="40"/>
      <c r="G59" s="40"/>
      <c r="H59" s="32"/>
      <c r="I59" s="35">
        <f t="shared" ref="I59:P59" si="6">SUM(I61:I67)</f>
        <v>60543.65</v>
      </c>
      <c r="J59" s="35">
        <f t="shared" si="6"/>
        <v>56900.49</v>
      </c>
      <c r="K59" s="35">
        <f t="shared" si="6"/>
        <v>30285.040000000001</v>
      </c>
      <c r="L59" s="35">
        <f t="shared" si="6"/>
        <v>0</v>
      </c>
      <c r="M59" s="35">
        <f t="shared" si="6"/>
        <v>30285.040000000001</v>
      </c>
      <c r="N59" s="35">
        <f t="shared" si="6"/>
        <v>29876.330999999998</v>
      </c>
      <c r="O59" s="35">
        <f t="shared" si="6"/>
        <v>0</v>
      </c>
      <c r="P59" s="35">
        <f t="shared" si="6"/>
        <v>0</v>
      </c>
      <c r="Q59" s="30"/>
    </row>
    <row r="60" spans="1:17" x14ac:dyDescent="0.25">
      <c r="A60" s="160"/>
      <c r="B60" s="159"/>
      <c r="C60" s="159"/>
      <c r="D60" s="24" t="s">
        <v>45</v>
      </c>
      <c r="E60" s="24"/>
      <c r="F60" s="39"/>
      <c r="G60" s="39"/>
      <c r="H60" s="24"/>
      <c r="I60" s="224"/>
      <c r="J60" s="224"/>
      <c r="K60" s="224"/>
      <c r="L60" s="224"/>
      <c r="M60" s="224"/>
      <c r="N60" s="224"/>
      <c r="O60" s="34"/>
      <c r="P60" s="34"/>
      <c r="Q60" s="24"/>
    </row>
    <row r="61" spans="1:17" ht="31.5" customHeight="1" x14ac:dyDescent="0.25">
      <c r="A61" s="160"/>
      <c r="B61" s="159"/>
      <c r="C61" s="159"/>
      <c r="D61" s="24" t="s">
        <v>71</v>
      </c>
      <c r="E61" s="139" t="s">
        <v>78</v>
      </c>
      <c r="F61" s="39"/>
      <c r="G61" s="39"/>
      <c r="H61" s="24"/>
      <c r="I61" s="224"/>
      <c r="J61" s="224"/>
      <c r="K61" s="224"/>
      <c r="L61" s="224"/>
      <c r="M61" s="224"/>
      <c r="N61" s="224"/>
      <c r="O61" s="34"/>
      <c r="P61" s="34"/>
      <c r="Q61" s="24"/>
    </row>
    <row r="62" spans="1:17" ht="15.75" customHeight="1" x14ac:dyDescent="0.25">
      <c r="A62" s="160"/>
      <c r="B62" s="159"/>
      <c r="C62" s="159"/>
      <c r="D62" s="24" t="s">
        <v>72</v>
      </c>
      <c r="E62" s="139" t="s">
        <v>79</v>
      </c>
      <c r="F62" s="39"/>
      <c r="G62" s="39"/>
      <c r="H62" s="24"/>
      <c r="I62" s="224"/>
      <c r="J62" s="224"/>
      <c r="K62" s="224"/>
      <c r="L62" s="224"/>
      <c r="M62" s="224"/>
      <c r="N62" s="224"/>
      <c r="O62" s="34"/>
      <c r="P62" s="34"/>
      <c r="Q62" s="24"/>
    </row>
    <row r="63" spans="1:17" ht="31.5" customHeight="1" x14ac:dyDescent="0.25">
      <c r="A63" s="160"/>
      <c r="B63" s="159"/>
      <c r="C63" s="159"/>
      <c r="D63" s="24" t="s">
        <v>73</v>
      </c>
      <c r="E63" s="139" t="s">
        <v>80</v>
      </c>
      <c r="F63" s="39"/>
      <c r="G63" s="39"/>
      <c r="H63" s="24"/>
      <c r="I63" s="224"/>
      <c r="J63" s="224"/>
      <c r="K63" s="224"/>
      <c r="L63" s="224"/>
      <c r="M63" s="224"/>
      <c r="N63" s="224"/>
      <c r="O63" s="34"/>
      <c r="P63" s="34"/>
      <c r="Q63" s="24"/>
    </row>
    <row r="64" spans="1:17" ht="31.5" customHeight="1" x14ac:dyDescent="0.25">
      <c r="A64" s="160"/>
      <c r="B64" s="159"/>
      <c r="C64" s="159"/>
      <c r="D64" s="24" t="s">
        <v>74</v>
      </c>
      <c r="E64" s="139" t="s">
        <v>81</v>
      </c>
      <c r="F64" s="39"/>
      <c r="G64" s="39"/>
      <c r="H64" s="24"/>
      <c r="I64" s="224"/>
      <c r="J64" s="224"/>
      <c r="K64" s="224"/>
      <c r="L64" s="224"/>
      <c r="M64" s="224"/>
      <c r="N64" s="224"/>
      <c r="O64" s="34"/>
      <c r="P64" s="34"/>
      <c r="Q64" s="24"/>
    </row>
    <row r="65" spans="1:17" ht="47.25" customHeight="1" x14ac:dyDescent="0.25">
      <c r="A65" s="160"/>
      <c r="B65" s="159"/>
      <c r="C65" s="159"/>
      <c r="D65" s="24" t="s">
        <v>75</v>
      </c>
      <c r="E65" s="139" t="s">
        <v>82</v>
      </c>
      <c r="F65" s="39"/>
      <c r="G65" s="39"/>
      <c r="H65" s="24"/>
      <c r="I65" s="224"/>
      <c r="J65" s="224"/>
      <c r="K65" s="224"/>
      <c r="L65" s="224"/>
      <c r="M65" s="224"/>
      <c r="N65" s="224"/>
      <c r="O65" s="34"/>
      <c r="P65" s="34"/>
      <c r="Q65" s="24"/>
    </row>
    <row r="66" spans="1:17" ht="31.5" customHeight="1" x14ac:dyDescent="0.25">
      <c r="A66" s="160"/>
      <c r="B66" s="159"/>
      <c r="C66" s="159"/>
      <c r="D66" s="24" t="s">
        <v>76</v>
      </c>
      <c r="E66" s="139" t="s">
        <v>83</v>
      </c>
      <c r="F66" s="39"/>
      <c r="G66" s="39"/>
      <c r="H66" s="24"/>
      <c r="I66" s="224"/>
      <c r="J66" s="224"/>
      <c r="K66" s="224"/>
      <c r="L66" s="224"/>
      <c r="M66" s="224"/>
      <c r="N66" s="224"/>
      <c r="O66" s="34"/>
      <c r="P66" s="34"/>
      <c r="Q66" s="24"/>
    </row>
    <row r="67" spans="1:17" ht="50.25" customHeight="1" x14ac:dyDescent="0.25">
      <c r="A67" s="160"/>
      <c r="B67" s="159"/>
      <c r="C67" s="159"/>
      <c r="D67" s="24" t="s">
        <v>77</v>
      </c>
      <c r="E67" s="139" t="s">
        <v>84</v>
      </c>
      <c r="F67" s="39" t="s">
        <v>146</v>
      </c>
      <c r="G67" s="39" t="s">
        <v>140</v>
      </c>
      <c r="H67" s="24"/>
      <c r="I67" s="225">
        <v>60543.65</v>
      </c>
      <c r="J67" s="225">
        <v>56900.49</v>
      </c>
      <c r="K67" s="224">
        <v>30285.040000000001</v>
      </c>
      <c r="L67" s="224">
        <v>0</v>
      </c>
      <c r="M67" s="224">
        <v>30285.040000000001</v>
      </c>
      <c r="N67" s="224">
        <v>29876.330999999998</v>
      </c>
      <c r="O67" s="34"/>
      <c r="P67" s="34"/>
      <c r="Q67" s="24"/>
    </row>
    <row r="68" spans="1:17" x14ac:dyDescent="0.25">
      <c r="A68" s="160">
        <v>7</v>
      </c>
      <c r="B68" s="159" t="s">
        <v>96</v>
      </c>
      <c r="C68" s="159" t="s">
        <v>97</v>
      </c>
      <c r="D68" s="32" t="s">
        <v>46</v>
      </c>
      <c r="E68" s="32"/>
      <c r="F68" s="40"/>
      <c r="G68" s="40"/>
      <c r="H68" s="32"/>
      <c r="I68" s="35">
        <f t="shared" ref="I68:P68" si="7">SUM(I70:I76)</f>
        <v>19368.2</v>
      </c>
      <c r="J68" s="35">
        <f t="shared" si="7"/>
        <v>18588.39</v>
      </c>
      <c r="K68" s="35">
        <f t="shared" si="7"/>
        <v>19545.731</v>
      </c>
      <c r="L68" s="35">
        <f t="shared" si="7"/>
        <v>8055.0322399999995</v>
      </c>
      <c r="M68" s="35">
        <f t="shared" si="7"/>
        <v>21909.036</v>
      </c>
      <c r="N68" s="35">
        <f t="shared" si="7"/>
        <v>20822.616000000002</v>
      </c>
      <c r="O68" s="35">
        <f t="shared" si="7"/>
        <v>16030.101000000001</v>
      </c>
      <c r="P68" s="35">
        <f t="shared" si="7"/>
        <v>16030.101000000001</v>
      </c>
      <c r="Q68" s="30"/>
    </row>
    <row r="69" spans="1:17" x14ac:dyDescent="0.25">
      <c r="A69" s="160"/>
      <c r="B69" s="159"/>
      <c r="C69" s="159"/>
      <c r="D69" s="24" t="s">
        <v>45</v>
      </c>
      <c r="E69" s="24"/>
      <c r="F69" s="39"/>
      <c r="G69" s="39"/>
      <c r="H69" s="24"/>
      <c r="I69" s="224"/>
      <c r="J69" s="224"/>
      <c r="K69" s="224"/>
      <c r="L69" s="224"/>
      <c r="M69" s="224"/>
      <c r="N69" s="224"/>
      <c r="O69" s="224"/>
      <c r="P69" s="224"/>
      <c r="Q69" s="24"/>
    </row>
    <row r="70" spans="1:17" ht="31.5" customHeight="1" x14ac:dyDescent="0.25">
      <c r="A70" s="160"/>
      <c r="B70" s="159"/>
      <c r="C70" s="159"/>
      <c r="D70" s="24" t="s">
        <v>71</v>
      </c>
      <c r="E70" s="139" t="s">
        <v>78</v>
      </c>
      <c r="F70" s="39"/>
      <c r="G70" s="39"/>
      <c r="H70" s="24"/>
      <c r="I70" s="224"/>
      <c r="J70" s="224"/>
      <c r="K70" s="224"/>
      <c r="L70" s="224"/>
      <c r="M70" s="224"/>
      <c r="N70" s="224"/>
      <c r="O70" s="224"/>
      <c r="P70" s="224"/>
      <c r="Q70" s="24"/>
    </row>
    <row r="71" spans="1:17" ht="15.75" customHeight="1" x14ac:dyDescent="0.25">
      <c r="A71" s="160"/>
      <c r="B71" s="159"/>
      <c r="C71" s="159"/>
      <c r="D71" s="24" t="s">
        <v>72</v>
      </c>
      <c r="E71" s="139" t="s">
        <v>79</v>
      </c>
      <c r="F71" s="39"/>
      <c r="G71" s="39"/>
      <c r="H71" s="24"/>
      <c r="I71" s="224"/>
      <c r="J71" s="224"/>
      <c r="K71" s="224"/>
      <c r="L71" s="224"/>
      <c r="M71" s="224"/>
      <c r="N71" s="224"/>
      <c r="O71" s="224"/>
      <c r="P71" s="224"/>
      <c r="Q71" s="24"/>
    </row>
    <row r="72" spans="1:17" ht="31.5" customHeight="1" x14ac:dyDescent="0.25">
      <c r="A72" s="160"/>
      <c r="B72" s="159"/>
      <c r="C72" s="159"/>
      <c r="D72" s="24" t="s">
        <v>73</v>
      </c>
      <c r="E72" s="139" t="s">
        <v>80</v>
      </c>
      <c r="F72" s="39"/>
      <c r="G72" s="39"/>
      <c r="H72" s="24"/>
      <c r="I72" s="224"/>
      <c r="J72" s="224"/>
      <c r="K72" s="224"/>
      <c r="L72" s="224"/>
      <c r="M72" s="224"/>
      <c r="N72" s="224"/>
      <c r="O72" s="224"/>
      <c r="P72" s="224"/>
      <c r="Q72" s="24"/>
    </row>
    <row r="73" spans="1:17" ht="31.5" customHeight="1" x14ac:dyDescent="0.25">
      <c r="A73" s="160"/>
      <c r="B73" s="159"/>
      <c r="C73" s="159"/>
      <c r="D73" s="24" t="s">
        <v>74</v>
      </c>
      <c r="E73" s="139" t="s">
        <v>81</v>
      </c>
      <c r="F73" s="39"/>
      <c r="G73" s="39"/>
      <c r="H73" s="24"/>
      <c r="I73" s="224"/>
      <c r="J73" s="224"/>
      <c r="K73" s="224"/>
      <c r="L73" s="224"/>
      <c r="M73" s="224"/>
      <c r="N73" s="224"/>
      <c r="O73" s="224"/>
      <c r="P73" s="224"/>
      <c r="Q73" s="24"/>
    </row>
    <row r="74" spans="1:17" ht="47.25" customHeight="1" x14ac:dyDescent="0.25">
      <c r="A74" s="160"/>
      <c r="B74" s="159"/>
      <c r="C74" s="159"/>
      <c r="D74" s="24" t="s">
        <v>75</v>
      </c>
      <c r="E74" s="139" t="s">
        <v>82</v>
      </c>
      <c r="F74" s="39"/>
      <c r="G74" s="39"/>
      <c r="H74" s="24"/>
      <c r="I74" s="224"/>
      <c r="J74" s="224"/>
      <c r="K74" s="224"/>
      <c r="L74" s="224"/>
      <c r="M74" s="224"/>
      <c r="N74" s="224"/>
      <c r="O74" s="224"/>
      <c r="P74" s="224"/>
      <c r="Q74" s="24"/>
    </row>
    <row r="75" spans="1:17" ht="31.5" customHeight="1" x14ac:dyDescent="0.25">
      <c r="A75" s="160"/>
      <c r="B75" s="159"/>
      <c r="C75" s="159"/>
      <c r="D75" s="24" t="s">
        <v>76</v>
      </c>
      <c r="E75" s="139" t="s">
        <v>83</v>
      </c>
      <c r="F75" s="39"/>
      <c r="G75" s="39"/>
      <c r="H75" s="24"/>
      <c r="I75" s="224"/>
      <c r="J75" s="224"/>
      <c r="K75" s="224"/>
      <c r="L75" s="224"/>
      <c r="M75" s="224"/>
      <c r="N75" s="224"/>
      <c r="O75" s="224"/>
      <c r="P75" s="224"/>
      <c r="Q75" s="24"/>
    </row>
    <row r="76" spans="1:17" ht="31.5" customHeight="1" x14ac:dyDescent="0.25">
      <c r="A76" s="160"/>
      <c r="B76" s="159"/>
      <c r="C76" s="159"/>
      <c r="D76" s="24" t="s">
        <v>77</v>
      </c>
      <c r="E76" s="139" t="s">
        <v>84</v>
      </c>
      <c r="F76" s="39" t="s">
        <v>147</v>
      </c>
      <c r="G76" s="39" t="s">
        <v>141</v>
      </c>
      <c r="H76" s="24"/>
      <c r="I76" s="225">
        <v>19368.2</v>
      </c>
      <c r="J76" s="225">
        <v>18588.39</v>
      </c>
      <c r="K76" s="224">
        <v>19545.731</v>
      </c>
      <c r="L76" s="224">
        <v>8055.0322399999995</v>
      </c>
      <c r="M76" s="224">
        <v>21909.036</v>
      </c>
      <c r="N76" s="224">
        <v>20822.616000000002</v>
      </c>
      <c r="O76" s="224">
        <v>16030.101000000001</v>
      </c>
      <c r="P76" s="224">
        <v>16030.101000000001</v>
      </c>
      <c r="Q76" s="24"/>
    </row>
    <row r="77" spans="1:17" ht="18.75" x14ac:dyDescent="0.25">
      <c r="A77" s="23"/>
    </row>
    <row r="78" spans="1:17" ht="18.75" x14ac:dyDescent="0.25">
      <c r="A78" s="23"/>
    </row>
    <row r="79" spans="1:17" ht="38.25" customHeight="1" x14ac:dyDescent="0.25">
      <c r="A79" s="147" t="s">
        <v>131</v>
      </c>
      <c r="B79" s="148"/>
      <c r="C79" s="148"/>
      <c r="D79" s="148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8"/>
    </row>
    <row r="80" spans="1:17" ht="18.75" x14ac:dyDescent="0.25">
      <c r="A80" s="23"/>
    </row>
    <row r="81" spans="1:1" ht="18.75" x14ac:dyDescent="0.25">
      <c r="A81" s="23"/>
    </row>
  </sheetData>
  <mergeCells count="43">
    <mergeCell ref="A68:A76"/>
    <mergeCell ref="B68:B76"/>
    <mergeCell ref="C68:C76"/>
    <mergeCell ref="A59:A67"/>
    <mergeCell ref="B59:B67"/>
    <mergeCell ref="C59:C67"/>
    <mergeCell ref="M11:N11"/>
    <mergeCell ref="B50:B58"/>
    <mergeCell ref="C50:C58"/>
    <mergeCell ref="B41:B49"/>
    <mergeCell ref="C41:C49"/>
    <mergeCell ref="A50:A58"/>
    <mergeCell ref="A7:Q7"/>
    <mergeCell ref="A14:A22"/>
    <mergeCell ref="B14:B22"/>
    <mergeCell ref="C14:C22"/>
    <mergeCell ref="A23:A31"/>
    <mergeCell ref="B23:B31"/>
    <mergeCell ref="C23:C31"/>
    <mergeCell ref="I9:P9"/>
    <mergeCell ref="A9:A12"/>
    <mergeCell ref="B9:B12"/>
    <mergeCell ref="C9:C12"/>
    <mergeCell ref="D9:D12"/>
    <mergeCell ref="E9:H10"/>
    <mergeCell ref="H11:H12"/>
    <mergeCell ref="K11:L11"/>
    <mergeCell ref="A79:Q79"/>
    <mergeCell ref="A3:Q3"/>
    <mergeCell ref="A4:Q4"/>
    <mergeCell ref="A5:Q5"/>
    <mergeCell ref="A6:Q6"/>
    <mergeCell ref="B32:B40"/>
    <mergeCell ref="C32:C40"/>
    <mergeCell ref="A41:A49"/>
    <mergeCell ref="Q9:Q12"/>
    <mergeCell ref="I10:J11"/>
    <mergeCell ref="K10:N10"/>
    <mergeCell ref="O10:P11"/>
    <mergeCell ref="E11:E12"/>
    <mergeCell ref="F11:F12"/>
    <mergeCell ref="G11:G12"/>
    <mergeCell ref="A32:A40"/>
  </mergeCells>
  <pageMargins left="0.78740157480314965" right="0.78740157480314965" top="1.1811023622047245" bottom="0.67" header="0.31496062992125984" footer="0.31496062992125984"/>
  <pageSetup paperSize="9" scale="6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4"/>
  <sheetViews>
    <sheetView zoomScale="85" zoomScaleNormal="85" workbookViewId="0">
      <selection activeCell="D26" sqref="A9:M62"/>
    </sheetView>
  </sheetViews>
  <sheetFormatPr defaultRowHeight="15.75" x14ac:dyDescent="0.25"/>
  <cols>
    <col min="1" max="1" width="4.7109375" style="22" customWidth="1"/>
    <col min="2" max="2" width="16.85546875" style="22" customWidth="1"/>
    <col min="3" max="3" width="20.7109375" style="22" customWidth="1"/>
    <col min="4" max="4" width="37" style="22" customWidth="1"/>
    <col min="5" max="5" width="20.28515625" style="22" customWidth="1"/>
    <col min="6" max="6" width="19.7109375" style="22" customWidth="1"/>
    <col min="7" max="7" width="18.7109375" style="22" customWidth="1"/>
    <col min="8" max="8" width="19.7109375" style="22" customWidth="1"/>
    <col min="9" max="9" width="18.140625" style="22" customWidth="1"/>
    <col min="10" max="10" width="17.7109375" style="54" customWidth="1"/>
    <col min="11" max="11" width="18.140625" style="22" customWidth="1"/>
    <col min="12" max="12" width="18.5703125" style="22" customWidth="1"/>
    <col min="13" max="13" width="14.85546875" style="22" customWidth="1"/>
    <col min="14" max="16384" width="9.140625" style="22"/>
  </cols>
  <sheetData>
    <row r="1" spans="1:13" ht="18.75" x14ac:dyDescent="0.25">
      <c r="J1" s="53" t="s">
        <v>229</v>
      </c>
    </row>
    <row r="2" spans="1:13" ht="18.75" x14ac:dyDescent="0.25">
      <c r="J2" s="53"/>
    </row>
    <row r="3" spans="1:13" ht="18.75" x14ac:dyDescent="0.25">
      <c r="A3" s="158" t="s">
        <v>44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8.75" x14ac:dyDescent="0.25">
      <c r="A4" s="158" t="s">
        <v>70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18.75" x14ac:dyDescent="0.25">
      <c r="A5" s="158" t="s">
        <v>134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22.5" x14ac:dyDescent="0.25">
      <c r="A6" s="162" t="s">
        <v>60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</row>
    <row r="7" spans="1:13" ht="18.75" x14ac:dyDescent="0.25">
      <c r="A7" s="158" t="s">
        <v>69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ht="18.75" x14ac:dyDescent="0.25">
      <c r="A8" s="29"/>
      <c r="B8" s="29"/>
      <c r="C8" s="29"/>
      <c r="D8" s="29"/>
      <c r="E8" s="29"/>
      <c r="F8" s="29"/>
      <c r="G8" s="29"/>
      <c r="H8" s="29"/>
      <c r="I8" s="29"/>
      <c r="J8" s="55"/>
      <c r="K8" s="29"/>
      <c r="L8" s="29"/>
      <c r="M8" s="29"/>
    </row>
    <row r="9" spans="1:13" ht="18.75" x14ac:dyDescent="0.25">
      <c r="M9" s="25" t="s">
        <v>68</v>
      </c>
    </row>
    <row r="10" spans="1:13" x14ac:dyDescent="0.25">
      <c r="A10" s="143" t="s">
        <v>41</v>
      </c>
      <c r="B10" s="143" t="s">
        <v>67</v>
      </c>
      <c r="C10" s="143" t="s">
        <v>56</v>
      </c>
      <c r="D10" s="143" t="s">
        <v>66</v>
      </c>
      <c r="E10" s="143">
        <f>'пр 9 к Пор'!E8</f>
        <v>2016</v>
      </c>
      <c r="F10" s="143"/>
      <c r="G10" s="143">
        <f>'пр 9 к Пор'!G8:J8</f>
        <v>2017</v>
      </c>
      <c r="H10" s="143"/>
      <c r="I10" s="143"/>
      <c r="J10" s="143"/>
      <c r="K10" s="143" t="s">
        <v>37</v>
      </c>
      <c r="L10" s="143"/>
      <c r="M10" s="143" t="s">
        <v>53</v>
      </c>
    </row>
    <row r="11" spans="1:13" x14ac:dyDescent="0.25">
      <c r="A11" s="143"/>
      <c r="B11" s="143"/>
      <c r="C11" s="143"/>
      <c r="D11" s="143"/>
      <c r="E11" s="143"/>
      <c r="F11" s="143"/>
      <c r="G11" s="143" t="s">
        <v>35</v>
      </c>
      <c r="H11" s="143"/>
      <c r="I11" s="143" t="s">
        <v>34</v>
      </c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39" t="s">
        <v>10</v>
      </c>
      <c r="F12" s="139" t="s">
        <v>11</v>
      </c>
      <c r="G12" s="139" t="s">
        <v>10</v>
      </c>
      <c r="H12" s="139" t="s">
        <v>11</v>
      </c>
      <c r="I12" s="139" t="s">
        <v>10</v>
      </c>
      <c r="J12" s="19" t="s">
        <v>11</v>
      </c>
      <c r="K12" s="139">
        <f>'пр 9 к Пор'!K10</f>
        <v>2018</v>
      </c>
      <c r="L12" s="139">
        <f>'пр 9 к Пор'!L10</f>
        <v>2019</v>
      </c>
      <c r="M12" s="143"/>
    </row>
    <row r="13" spans="1:13" x14ac:dyDescent="0.25">
      <c r="A13" s="139">
        <v>1</v>
      </c>
      <c r="B13" s="139">
        <v>2</v>
      </c>
      <c r="C13" s="139">
        <v>3</v>
      </c>
      <c r="D13" s="139">
        <v>4</v>
      </c>
      <c r="E13" s="139">
        <v>5</v>
      </c>
      <c r="F13" s="139">
        <v>6</v>
      </c>
      <c r="G13" s="139">
        <v>7</v>
      </c>
      <c r="H13" s="139">
        <v>8</v>
      </c>
      <c r="I13" s="139">
        <v>9</v>
      </c>
      <c r="J13" s="69">
        <v>10</v>
      </c>
      <c r="K13" s="139">
        <v>11</v>
      </c>
      <c r="L13" s="139">
        <v>12</v>
      </c>
      <c r="M13" s="139">
        <v>13</v>
      </c>
    </row>
    <row r="14" spans="1:13" x14ac:dyDescent="0.25">
      <c r="A14" s="229">
        <v>1</v>
      </c>
      <c r="B14" s="230" t="s">
        <v>47</v>
      </c>
      <c r="C14" s="230" t="s">
        <v>99</v>
      </c>
      <c r="D14" s="231" t="s">
        <v>65</v>
      </c>
      <c r="E14" s="232">
        <f>SUM(E16:E20)</f>
        <v>1253829.4649499999</v>
      </c>
      <c r="F14" s="232">
        <f t="shared" ref="F14:L14" si="0">SUM(F16:F20)</f>
        <v>1216457.18</v>
      </c>
      <c r="G14" s="232">
        <f t="shared" si="0"/>
        <v>1150003.68668</v>
      </c>
      <c r="H14" s="232">
        <f t="shared" si="0"/>
        <v>656120.47555999993</v>
      </c>
      <c r="I14" s="232">
        <f t="shared" si="0"/>
        <v>1177356.855</v>
      </c>
      <c r="J14" s="233">
        <f t="shared" si="0"/>
        <v>1157886.3416899999</v>
      </c>
      <c r="K14" s="232">
        <f t="shared" si="0"/>
        <v>1090812.2709999999</v>
      </c>
      <c r="L14" s="232">
        <f t="shared" si="0"/>
        <v>1090812.2709999999</v>
      </c>
      <c r="M14" s="231"/>
    </row>
    <row r="15" spans="1:13" x14ac:dyDescent="0.25">
      <c r="A15" s="229"/>
      <c r="B15" s="230"/>
      <c r="C15" s="230"/>
      <c r="D15" s="24" t="s">
        <v>64</v>
      </c>
      <c r="E15" s="34"/>
      <c r="F15" s="34"/>
      <c r="G15" s="34"/>
      <c r="H15" s="34"/>
      <c r="I15" s="34"/>
      <c r="J15" s="57"/>
      <c r="K15" s="34"/>
      <c r="L15" s="34"/>
      <c r="M15" s="24"/>
    </row>
    <row r="16" spans="1:13" ht="33" customHeight="1" x14ac:dyDescent="0.25">
      <c r="A16" s="229"/>
      <c r="B16" s="230"/>
      <c r="C16" s="230"/>
      <c r="D16" s="28" t="s">
        <v>86</v>
      </c>
      <c r="E16" s="34">
        <f t="shared" ref="E16:L20" si="1">SUMIF($D$21:$D$62,$D16,E$21:E$62)</f>
        <v>0</v>
      </c>
      <c r="F16" s="34">
        <f t="shared" si="1"/>
        <v>0</v>
      </c>
      <c r="G16" s="34">
        <f t="shared" si="1"/>
        <v>0</v>
      </c>
      <c r="H16" s="34">
        <f t="shared" si="1"/>
        <v>0</v>
      </c>
      <c r="I16" s="34">
        <f t="shared" si="1"/>
        <v>0</v>
      </c>
      <c r="J16" s="57">
        <f t="shared" si="1"/>
        <v>0</v>
      </c>
      <c r="K16" s="34">
        <f t="shared" si="1"/>
        <v>0</v>
      </c>
      <c r="L16" s="34">
        <f t="shared" si="1"/>
        <v>0</v>
      </c>
      <c r="M16" s="24"/>
    </row>
    <row r="17" spans="1:13" ht="31.5" customHeight="1" x14ac:dyDescent="0.25">
      <c r="A17" s="229"/>
      <c r="B17" s="230"/>
      <c r="C17" s="230"/>
      <c r="D17" s="24" t="s">
        <v>87</v>
      </c>
      <c r="E17" s="34">
        <f t="shared" si="1"/>
        <v>1024423.29495</v>
      </c>
      <c r="F17" s="34">
        <f t="shared" si="1"/>
        <v>996893.7699999999</v>
      </c>
      <c r="G17" s="34">
        <f t="shared" si="1"/>
        <v>942986.5</v>
      </c>
      <c r="H17" s="34">
        <f t="shared" si="1"/>
        <v>584416.49</v>
      </c>
      <c r="I17" s="34">
        <f t="shared" si="1"/>
        <v>976680.7</v>
      </c>
      <c r="J17" s="57">
        <f t="shared" si="1"/>
        <v>966259.40646999993</v>
      </c>
      <c r="K17" s="34">
        <f t="shared" si="1"/>
        <v>907036.5</v>
      </c>
      <c r="L17" s="34">
        <f t="shared" si="1"/>
        <v>907036.5</v>
      </c>
      <c r="M17" s="24"/>
    </row>
    <row r="18" spans="1:13" ht="36" customHeight="1" x14ac:dyDescent="0.25">
      <c r="A18" s="229"/>
      <c r="B18" s="230"/>
      <c r="C18" s="230"/>
      <c r="D18" s="24" t="s">
        <v>63</v>
      </c>
      <c r="E18" s="34">
        <f t="shared" si="1"/>
        <v>229406.17000000004</v>
      </c>
      <c r="F18" s="34">
        <f t="shared" si="1"/>
        <v>219563.41000000003</v>
      </c>
      <c r="G18" s="34">
        <f t="shared" si="1"/>
        <v>207017.18668000001</v>
      </c>
      <c r="H18" s="34">
        <f t="shared" si="1"/>
        <v>71703.985560000001</v>
      </c>
      <c r="I18" s="34">
        <f t="shared" si="1"/>
        <v>200676.155</v>
      </c>
      <c r="J18" s="57">
        <f t="shared" si="1"/>
        <v>191626.93521999998</v>
      </c>
      <c r="K18" s="34">
        <f t="shared" si="1"/>
        <v>183775.77099999998</v>
      </c>
      <c r="L18" s="34">
        <f t="shared" si="1"/>
        <v>183775.77099999998</v>
      </c>
      <c r="M18" s="24"/>
    </row>
    <row r="19" spans="1:13" ht="30.75" customHeight="1" x14ac:dyDescent="0.25">
      <c r="A19" s="229"/>
      <c r="B19" s="230"/>
      <c r="C19" s="230"/>
      <c r="D19" s="27" t="s">
        <v>88</v>
      </c>
      <c r="E19" s="34">
        <f t="shared" si="1"/>
        <v>0</v>
      </c>
      <c r="F19" s="34">
        <f t="shared" si="1"/>
        <v>0</v>
      </c>
      <c r="G19" s="34">
        <f t="shared" si="1"/>
        <v>0</v>
      </c>
      <c r="H19" s="34">
        <f t="shared" si="1"/>
        <v>0</v>
      </c>
      <c r="I19" s="34">
        <f t="shared" si="1"/>
        <v>0</v>
      </c>
      <c r="J19" s="57">
        <f t="shared" si="1"/>
        <v>0</v>
      </c>
      <c r="K19" s="34">
        <f t="shared" si="1"/>
        <v>0</v>
      </c>
      <c r="L19" s="34">
        <f t="shared" si="1"/>
        <v>0</v>
      </c>
      <c r="M19" s="24"/>
    </row>
    <row r="20" spans="1:13" ht="34.5" customHeight="1" x14ac:dyDescent="0.25">
      <c r="A20" s="229"/>
      <c r="B20" s="230"/>
      <c r="C20" s="230"/>
      <c r="D20" s="24" t="s">
        <v>62</v>
      </c>
      <c r="E20" s="34">
        <f t="shared" si="1"/>
        <v>0</v>
      </c>
      <c r="F20" s="34">
        <f t="shared" si="1"/>
        <v>0</v>
      </c>
      <c r="G20" s="34">
        <f t="shared" si="1"/>
        <v>0</v>
      </c>
      <c r="H20" s="34">
        <f t="shared" si="1"/>
        <v>0</v>
      </c>
      <c r="I20" s="34">
        <f t="shared" si="1"/>
        <v>0</v>
      </c>
      <c r="J20" s="57">
        <f t="shared" si="1"/>
        <v>0</v>
      </c>
      <c r="K20" s="34">
        <f t="shared" si="1"/>
        <v>0</v>
      </c>
      <c r="L20" s="34">
        <f t="shared" si="1"/>
        <v>0</v>
      </c>
      <c r="M20" s="24"/>
    </row>
    <row r="21" spans="1:13" x14ac:dyDescent="0.25">
      <c r="A21" s="229">
        <v>2</v>
      </c>
      <c r="B21" s="230" t="s">
        <v>7</v>
      </c>
      <c r="C21" s="230" t="s">
        <v>98</v>
      </c>
      <c r="D21" s="30" t="s">
        <v>65</v>
      </c>
      <c r="E21" s="36">
        <f>SUM(E23:E27)</f>
        <v>39011.509999999995</v>
      </c>
      <c r="F21" s="36">
        <f t="shared" ref="F21:L21" si="2">SUM(F23:F27)</f>
        <v>38938.400000000001</v>
      </c>
      <c r="G21" s="36">
        <f t="shared" si="2"/>
        <v>6400</v>
      </c>
      <c r="H21" s="36">
        <f t="shared" si="2"/>
        <v>0</v>
      </c>
      <c r="I21" s="36">
        <f t="shared" si="2"/>
        <v>9600</v>
      </c>
      <c r="J21" s="56">
        <f t="shared" si="2"/>
        <v>0</v>
      </c>
      <c r="K21" s="36">
        <f t="shared" si="2"/>
        <v>0</v>
      </c>
      <c r="L21" s="36">
        <f t="shared" si="2"/>
        <v>0</v>
      </c>
      <c r="M21" s="30"/>
    </row>
    <row r="22" spans="1:13" x14ac:dyDescent="0.25">
      <c r="A22" s="229"/>
      <c r="B22" s="230"/>
      <c r="C22" s="230"/>
      <c r="D22" s="24" t="s">
        <v>64</v>
      </c>
      <c r="E22" s="34"/>
      <c r="F22" s="34"/>
      <c r="G22" s="34"/>
      <c r="H22" s="34"/>
      <c r="I22" s="34"/>
      <c r="J22" s="57"/>
      <c r="K22" s="34"/>
      <c r="L22" s="34"/>
      <c r="M22" s="24"/>
    </row>
    <row r="23" spans="1:13" x14ac:dyDescent="0.25">
      <c r="A23" s="229"/>
      <c r="B23" s="230"/>
      <c r="C23" s="230"/>
      <c r="D23" s="28" t="s">
        <v>86</v>
      </c>
      <c r="E23" s="34"/>
      <c r="F23" s="34"/>
      <c r="G23" s="34"/>
      <c r="H23" s="34"/>
      <c r="I23" s="34"/>
      <c r="J23" s="57"/>
      <c r="K23" s="34"/>
      <c r="L23" s="34"/>
      <c r="M23" s="24"/>
    </row>
    <row r="24" spans="1:13" x14ac:dyDescent="0.25">
      <c r="A24" s="229"/>
      <c r="B24" s="230"/>
      <c r="C24" s="230"/>
      <c r="D24" s="24" t="s">
        <v>87</v>
      </c>
      <c r="E24" s="234">
        <v>13500</v>
      </c>
      <c r="F24" s="235">
        <v>13454.82</v>
      </c>
      <c r="G24" s="34">
        <v>6400</v>
      </c>
      <c r="H24" s="34"/>
      <c r="I24" s="236">
        <v>9600</v>
      </c>
      <c r="J24" s="57">
        <v>0</v>
      </c>
      <c r="K24" s="34"/>
      <c r="L24" s="34"/>
      <c r="M24" s="24"/>
    </row>
    <row r="25" spans="1:13" x14ac:dyDescent="0.25">
      <c r="A25" s="229"/>
      <c r="B25" s="230"/>
      <c r="C25" s="230"/>
      <c r="D25" s="24" t="s">
        <v>63</v>
      </c>
      <c r="E25" s="234">
        <v>25511.51</v>
      </c>
      <c r="F25" s="235">
        <v>25483.58</v>
      </c>
      <c r="G25" s="34"/>
      <c r="H25" s="34"/>
      <c r="I25" s="34"/>
      <c r="J25" s="57"/>
      <c r="K25" s="34"/>
      <c r="L25" s="34"/>
      <c r="M25" s="24"/>
    </row>
    <row r="26" spans="1:13" ht="31.5" x14ac:dyDescent="0.25">
      <c r="A26" s="229"/>
      <c r="B26" s="230"/>
      <c r="C26" s="230"/>
      <c r="D26" s="27" t="s">
        <v>88</v>
      </c>
      <c r="E26" s="34"/>
      <c r="F26" s="34"/>
      <c r="G26" s="34"/>
      <c r="H26" s="34"/>
      <c r="I26" s="34"/>
      <c r="J26" s="57"/>
      <c r="K26" s="34"/>
      <c r="L26" s="34"/>
      <c r="M26" s="24"/>
    </row>
    <row r="27" spans="1:13" x14ac:dyDescent="0.25">
      <c r="A27" s="229"/>
      <c r="B27" s="230"/>
      <c r="C27" s="230"/>
      <c r="D27" s="24" t="s">
        <v>62</v>
      </c>
      <c r="E27" s="34"/>
      <c r="F27" s="34"/>
      <c r="G27" s="34"/>
      <c r="H27" s="34"/>
      <c r="I27" s="34"/>
      <c r="J27" s="57"/>
      <c r="K27" s="34"/>
      <c r="L27" s="34"/>
      <c r="M27" s="24"/>
    </row>
    <row r="28" spans="1:13" x14ac:dyDescent="0.25">
      <c r="A28" s="229">
        <v>3</v>
      </c>
      <c r="B28" s="230" t="s">
        <v>85</v>
      </c>
      <c r="C28" s="230" t="s">
        <v>100</v>
      </c>
      <c r="D28" s="30" t="s">
        <v>65</v>
      </c>
      <c r="E28" s="36">
        <f>SUM(E30:E34)</f>
        <v>1111671.81</v>
      </c>
      <c r="F28" s="36">
        <f t="shared" ref="F28:L28" si="3">SUM(F30:F34)</f>
        <v>1082159.4099999999</v>
      </c>
      <c r="G28" s="36">
        <f t="shared" si="3"/>
        <v>1066621.159</v>
      </c>
      <c r="H28" s="36">
        <f t="shared" si="3"/>
        <v>644026.16850000003</v>
      </c>
      <c r="I28" s="36">
        <f t="shared" si="3"/>
        <v>1090773.118</v>
      </c>
      <c r="J28" s="56">
        <f t="shared" si="3"/>
        <v>1084483.8929999999</v>
      </c>
      <c r="K28" s="36">
        <f t="shared" si="3"/>
        <v>1048936.5</v>
      </c>
      <c r="L28" s="36">
        <f t="shared" si="3"/>
        <v>1048936.5</v>
      </c>
      <c r="M28" s="30"/>
    </row>
    <row r="29" spans="1:13" x14ac:dyDescent="0.25">
      <c r="A29" s="229"/>
      <c r="B29" s="230"/>
      <c r="C29" s="230"/>
      <c r="D29" s="24" t="s">
        <v>64</v>
      </c>
      <c r="E29" s="34"/>
      <c r="F29" s="34"/>
      <c r="G29" s="34"/>
      <c r="H29" s="34"/>
      <c r="I29" s="34"/>
      <c r="J29" s="57"/>
      <c r="K29" s="34"/>
      <c r="L29" s="34"/>
      <c r="M29" s="24"/>
    </row>
    <row r="30" spans="1:13" x14ac:dyDescent="0.25">
      <c r="A30" s="229"/>
      <c r="B30" s="230"/>
      <c r="C30" s="230"/>
      <c r="D30" s="28" t="s">
        <v>86</v>
      </c>
      <c r="E30" s="34"/>
      <c r="F30" s="34"/>
      <c r="G30" s="34"/>
      <c r="H30" s="34"/>
      <c r="I30" s="34"/>
      <c r="J30" s="57"/>
      <c r="K30" s="34"/>
      <c r="L30" s="34"/>
      <c r="M30" s="24"/>
    </row>
    <row r="31" spans="1:13" x14ac:dyDescent="0.25">
      <c r="A31" s="229"/>
      <c r="B31" s="230"/>
      <c r="C31" s="230"/>
      <c r="D31" s="24" t="s">
        <v>87</v>
      </c>
      <c r="E31" s="234">
        <v>953122.53</v>
      </c>
      <c r="F31" s="235">
        <v>929281.35</v>
      </c>
      <c r="G31" s="34">
        <v>907036.5</v>
      </c>
      <c r="H31" s="34">
        <v>584416.49</v>
      </c>
      <c r="I31" s="237">
        <v>937530.7</v>
      </c>
      <c r="J31" s="238">
        <v>937113.72</v>
      </c>
      <c r="K31" s="237">
        <v>907036.5</v>
      </c>
      <c r="L31" s="237">
        <v>907036.5</v>
      </c>
      <c r="M31" s="24"/>
    </row>
    <row r="32" spans="1:13" x14ac:dyDescent="0.25">
      <c r="A32" s="229"/>
      <c r="B32" s="230"/>
      <c r="C32" s="230"/>
      <c r="D32" s="24" t="s">
        <v>63</v>
      </c>
      <c r="E32" s="235">
        <v>158549.28</v>
      </c>
      <c r="F32" s="235">
        <v>152878.06</v>
      </c>
      <c r="G32" s="34">
        <v>159584.65900000001</v>
      </c>
      <c r="H32" s="34">
        <v>59609.678500000002</v>
      </c>
      <c r="I32" s="237">
        <v>153242.41800000001</v>
      </c>
      <c r="J32" s="54">
        <v>147370.17300000001</v>
      </c>
      <c r="K32" s="237">
        <v>141900</v>
      </c>
      <c r="L32" s="237">
        <v>141900</v>
      </c>
      <c r="M32" s="24"/>
    </row>
    <row r="33" spans="1:13" ht="31.5" x14ac:dyDescent="0.25">
      <c r="A33" s="229"/>
      <c r="B33" s="230"/>
      <c r="C33" s="230"/>
      <c r="D33" s="27" t="s">
        <v>88</v>
      </c>
      <c r="E33" s="34"/>
      <c r="F33" s="34"/>
      <c r="G33" s="34"/>
      <c r="H33" s="34"/>
      <c r="I33" s="34"/>
      <c r="J33" s="57"/>
      <c r="K33" s="34"/>
      <c r="L33" s="34"/>
      <c r="M33" s="24"/>
    </row>
    <row r="34" spans="1:13" x14ac:dyDescent="0.25">
      <c r="A34" s="229"/>
      <c r="B34" s="230"/>
      <c r="C34" s="230"/>
      <c r="D34" s="24" t="s">
        <v>62</v>
      </c>
      <c r="E34" s="34"/>
      <c r="F34" s="34"/>
      <c r="G34" s="34"/>
      <c r="H34" s="34"/>
      <c r="I34" s="34"/>
      <c r="J34" s="57"/>
      <c r="K34" s="34"/>
      <c r="L34" s="34"/>
      <c r="M34" s="24"/>
    </row>
    <row r="35" spans="1:13" ht="15.75" customHeight="1" x14ac:dyDescent="0.25">
      <c r="A35" s="229">
        <v>4</v>
      </c>
      <c r="B35" s="230" t="s">
        <v>91</v>
      </c>
      <c r="C35" s="230" t="s">
        <v>101</v>
      </c>
      <c r="D35" s="30" t="s">
        <v>65</v>
      </c>
      <c r="E35" s="36">
        <f>SUM(E37:E41)</f>
        <v>23234.29</v>
      </c>
      <c r="F35" s="36">
        <f t="shared" ref="F35:L35" si="4">SUM(F37:F41)</f>
        <v>19870.490000000002</v>
      </c>
      <c r="G35" s="36">
        <f t="shared" si="4"/>
        <v>27151.756679999999</v>
      </c>
      <c r="H35" s="36">
        <f t="shared" si="4"/>
        <v>4039.2748200000001</v>
      </c>
      <c r="I35" s="36">
        <f t="shared" si="4"/>
        <v>24789.661</v>
      </c>
      <c r="J35" s="56">
        <f t="shared" si="4"/>
        <v>22703.501</v>
      </c>
      <c r="K35" s="36">
        <f t="shared" si="4"/>
        <v>25845.67</v>
      </c>
      <c r="L35" s="36">
        <f t="shared" si="4"/>
        <v>25845.67</v>
      </c>
      <c r="M35" s="30"/>
    </row>
    <row r="36" spans="1:13" ht="37.5" customHeight="1" x14ac:dyDescent="0.25">
      <c r="A36" s="229"/>
      <c r="B36" s="230"/>
      <c r="C36" s="230"/>
      <c r="D36" s="24" t="s">
        <v>64</v>
      </c>
      <c r="E36" s="34"/>
      <c r="F36" s="34"/>
      <c r="G36" s="34"/>
      <c r="H36" s="34"/>
      <c r="I36" s="34"/>
      <c r="J36" s="57"/>
      <c r="K36" s="34"/>
      <c r="L36" s="34"/>
      <c r="M36" s="24"/>
    </row>
    <row r="37" spans="1:13" ht="29.25" customHeight="1" x14ac:dyDescent="0.25">
      <c r="A37" s="229"/>
      <c r="B37" s="230"/>
      <c r="C37" s="230"/>
      <c r="D37" s="28" t="s">
        <v>86</v>
      </c>
      <c r="E37" s="34"/>
      <c r="F37" s="34"/>
      <c r="G37" s="34"/>
      <c r="H37" s="34"/>
      <c r="I37" s="34"/>
      <c r="J37" s="57"/>
      <c r="K37" s="34"/>
      <c r="L37" s="34"/>
      <c r="M37" s="24"/>
    </row>
    <row r="38" spans="1:13" ht="30.75" customHeight="1" x14ac:dyDescent="0.25">
      <c r="A38" s="229"/>
      <c r="B38" s="230"/>
      <c r="C38" s="230"/>
      <c r="D38" s="24" t="s">
        <v>87</v>
      </c>
      <c r="E38" s="34"/>
      <c r="F38" s="34"/>
      <c r="G38" s="34"/>
      <c r="H38" s="34"/>
      <c r="I38" s="34"/>
      <c r="J38" s="57"/>
      <c r="K38" s="34"/>
      <c r="L38" s="34"/>
      <c r="M38" s="24"/>
    </row>
    <row r="39" spans="1:13" ht="30.75" customHeight="1" x14ac:dyDescent="0.25">
      <c r="A39" s="229"/>
      <c r="B39" s="230"/>
      <c r="C39" s="230"/>
      <c r="D39" s="24" t="s">
        <v>63</v>
      </c>
      <c r="E39" s="234">
        <v>23234.29</v>
      </c>
      <c r="F39" s="235">
        <v>19870.490000000002</v>
      </c>
      <c r="G39" s="34">
        <v>27151.756679999999</v>
      </c>
      <c r="H39" s="34">
        <v>4039.2748200000001</v>
      </c>
      <c r="I39" s="34">
        <v>24789.661</v>
      </c>
      <c r="J39" s="57">
        <v>22703.501</v>
      </c>
      <c r="K39" s="237">
        <v>25845.67</v>
      </c>
      <c r="L39" s="237">
        <v>25845.67</v>
      </c>
      <c r="M39" s="24"/>
    </row>
    <row r="40" spans="1:13" ht="30.75" customHeight="1" x14ac:dyDescent="0.25">
      <c r="A40" s="229"/>
      <c r="B40" s="230"/>
      <c r="C40" s="230"/>
      <c r="D40" s="27" t="s">
        <v>88</v>
      </c>
      <c r="E40" s="34"/>
      <c r="F40" s="34"/>
      <c r="G40" s="34"/>
      <c r="H40" s="34"/>
      <c r="I40" s="34"/>
      <c r="J40" s="57"/>
      <c r="K40" s="34"/>
      <c r="L40" s="34"/>
      <c r="M40" s="24"/>
    </row>
    <row r="41" spans="1:13" ht="35.25" customHeight="1" x14ac:dyDescent="0.25">
      <c r="A41" s="229"/>
      <c r="B41" s="230"/>
      <c r="C41" s="230"/>
      <c r="D41" s="24" t="s">
        <v>62</v>
      </c>
      <c r="E41" s="34"/>
      <c r="F41" s="34"/>
      <c r="G41" s="34"/>
      <c r="H41" s="34"/>
      <c r="I41" s="34"/>
      <c r="J41" s="57"/>
      <c r="K41" s="34"/>
      <c r="L41" s="34"/>
      <c r="M41" s="24"/>
    </row>
    <row r="42" spans="1:13" ht="15.75" customHeight="1" x14ac:dyDescent="0.25">
      <c r="A42" s="229">
        <v>5</v>
      </c>
      <c r="B42" s="230" t="s">
        <v>92</v>
      </c>
      <c r="C42" s="230" t="s">
        <v>93</v>
      </c>
      <c r="D42" s="30" t="s">
        <v>65</v>
      </c>
      <c r="E42" s="36">
        <f>SUM(E44:E48)</f>
        <v>0</v>
      </c>
      <c r="F42" s="36">
        <f t="shared" ref="F42:L42" si="5">SUM(F44:F48)</f>
        <v>0</v>
      </c>
      <c r="G42" s="36">
        <f t="shared" si="5"/>
        <v>0</v>
      </c>
      <c r="H42" s="36">
        <f t="shared" si="5"/>
        <v>0</v>
      </c>
      <c r="I42" s="36">
        <f t="shared" si="5"/>
        <v>0</v>
      </c>
      <c r="J42" s="56">
        <f t="shared" si="5"/>
        <v>0</v>
      </c>
      <c r="K42" s="36">
        <f t="shared" si="5"/>
        <v>0</v>
      </c>
      <c r="L42" s="36">
        <f t="shared" si="5"/>
        <v>0</v>
      </c>
      <c r="M42" s="30"/>
    </row>
    <row r="43" spans="1:13" x14ac:dyDescent="0.25">
      <c r="A43" s="229"/>
      <c r="B43" s="230"/>
      <c r="C43" s="230"/>
      <c r="D43" s="24" t="s">
        <v>64</v>
      </c>
      <c r="E43" s="34"/>
      <c r="F43" s="34"/>
      <c r="G43" s="34"/>
      <c r="H43" s="34"/>
      <c r="I43" s="34"/>
      <c r="J43" s="57"/>
      <c r="K43" s="34"/>
      <c r="L43" s="34"/>
      <c r="M43" s="24"/>
    </row>
    <row r="44" spans="1:13" x14ac:dyDescent="0.25">
      <c r="A44" s="229"/>
      <c r="B44" s="230"/>
      <c r="C44" s="230"/>
      <c r="D44" s="28" t="s">
        <v>86</v>
      </c>
      <c r="E44" s="34"/>
      <c r="F44" s="34"/>
      <c r="G44" s="34"/>
      <c r="H44" s="34"/>
      <c r="I44" s="34"/>
      <c r="J44" s="57"/>
      <c r="K44" s="34"/>
      <c r="L44" s="34"/>
      <c r="M44" s="24"/>
    </row>
    <row r="45" spans="1:13" x14ac:dyDescent="0.25">
      <c r="A45" s="229"/>
      <c r="B45" s="230"/>
      <c r="C45" s="230"/>
      <c r="D45" s="24" t="s">
        <v>87</v>
      </c>
      <c r="E45" s="34"/>
      <c r="F45" s="34"/>
      <c r="G45" s="34"/>
      <c r="H45" s="34"/>
      <c r="I45" s="34"/>
      <c r="J45" s="57"/>
      <c r="K45" s="34"/>
      <c r="L45" s="34"/>
      <c r="M45" s="24"/>
    </row>
    <row r="46" spans="1:13" x14ac:dyDescent="0.25">
      <c r="A46" s="229"/>
      <c r="B46" s="230"/>
      <c r="C46" s="230"/>
      <c r="D46" s="24" t="s">
        <v>63</v>
      </c>
      <c r="E46" s="34"/>
      <c r="F46" s="34"/>
      <c r="G46" s="34"/>
      <c r="H46" s="34"/>
      <c r="I46" s="34"/>
      <c r="J46" s="57"/>
      <c r="K46" s="34"/>
      <c r="L46" s="34"/>
      <c r="M46" s="24"/>
    </row>
    <row r="47" spans="1:13" ht="31.5" x14ac:dyDescent="0.25">
      <c r="A47" s="229"/>
      <c r="B47" s="230"/>
      <c r="C47" s="230"/>
      <c r="D47" s="27" t="s">
        <v>88</v>
      </c>
      <c r="E47" s="34"/>
      <c r="F47" s="34"/>
      <c r="G47" s="34"/>
      <c r="H47" s="34"/>
      <c r="I47" s="34"/>
      <c r="J47" s="57"/>
      <c r="K47" s="34"/>
      <c r="L47" s="34"/>
      <c r="M47" s="24"/>
    </row>
    <row r="48" spans="1:13" x14ac:dyDescent="0.25">
      <c r="A48" s="229"/>
      <c r="B48" s="230"/>
      <c r="C48" s="230"/>
      <c r="D48" s="24" t="s">
        <v>62</v>
      </c>
      <c r="E48" s="34"/>
      <c r="F48" s="34"/>
      <c r="G48" s="34"/>
      <c r="H48" s="34"/>
      <c r="I48" s="34"/>
      <c r="J48" s="57"/>
      <c r="K48" s="34"/>
      <c r="L48" s="34"/>
      <c r="M48" s="24"/>
    </row>
    <row r="49" spans="1:17" ht="15.75" customHeight="1" x14ac:dyDescent="0.25">
      <c r="A49" s="229">
        <v>6</v>
      </c>
      <c r="B49" s="230" t="s">
        <v>95</v>
      </c>
      <c r="C49" s="230" t="s">
        <v>94</v>
      </c>
      <c r="D49" s="30" t="s">
        <v>65</v>
      </c>
      <c r="E49" s="36">
        <f>SUM(E51:E55)</f>
        <v>60543.654949999996</v>
      </c>
      <c r="F49" s="36">
        <f t="shared" ref="F49:L49" si="6">SUM(F51:F55)</f>
        <v>56900.49</v>
      </c>
      <c r="G49" s="36">
        <f t="shared" si="6"/>
        <v>30285.040000000001</v>
      </c>
      <c r="H49" s="36">
        <f t="shared" si="6"/>
        <v>0</v>
      </c>
      <c r="I49" s="36">
        <f t="shared" si="6"/>
        <v>30285.040000000001</v>
      </c>
      <c r="J49" s="56">
        <f t="shared" si="6"/>
        <v>29876.331470000001</v>
      </c>
      <c r="K49" s="36">
        <f t="shared" si="6"/>
        <v>0</v>
      </c>
      <c r="L49" s="36">
        <f t="shared" si="6"/>
        <v>0</v>
      </c>
      <c r="M49" s="30"/>
    </row>
    <row r="50" spans="1:17" x14ac:dyDescent="0.25">
      <c r="A50" s="229"/>
      <c r="B50" s="230"/>
      <c r="C50" s="230"/>
      <c r="D50" s="24" t="s">
        <v>64</v>
      </c>
      <c r="E50" s="34"/>
      <c r="F50" s="34"/>
      <c r="G50" s="34"/>
      <c r="H50" s="34"/>
      <c r="I50" s="34"/>
      <c r="J50" s="57"/>
      <c r="K50" s="34"/>
      <c r="L50" s="34"/>
      <c r="M50" s="24"/>
    </row>
    <row r="51" spans="1:17" x14ac:dyDescent="0.25">
      <c r="A51" s="229"/>
      <c r="B51" s="230"/>
      <c r="C51" s="230"/>
      <c r="D51" s="28" t="s">
        <v>86</v>
      </c>
      <c r="E51" s="34"/>
      <c r="F51" s="34"/>
      <c r="G51" s="34"/>
      <c r="H51" s="34"/>
      <c r="I51" s="34"/>
      <c r="J51" s="57"/>
      <c r="K51" s="34"/>
      <c r="L51" s="34"/>
      <c r="M51" s="24"/>
    </row>
    <row r="52" spans="1:17" x14ac:dyDescent="0.25">
      <c r="A52" s="229"/>
      <c r="B52" s="230"/>
      <c r="C52" s="230"/>
      <c r="D52" s="24" t="s">
        <v>87</v>
      </c>
      <c r="E52" s="234">
        <v>57800.764949999997</v>
      </c>
      <c r="F52" s="235">
        <v>54157.599999999999</v>
      </c>
      <c r="G52" s="34">
        <v>29550</v>
      </c>
      <c r="H52" s="34"/>
      <c r="I52" s="239">
        <v>29550</v>
      </c>
      <c r="J52" s="240">
        <v>29145.686470000001</v>
      </c>
      <c r="K52" s="34"/>
      <c r="L52" s="34"/>
      <c r="M52" s="24"/>
    </row>
    <row r="53" spans="1:17" x14ac:dyDescent="0.25">
      <c r="A53" s="229"/>
      <c r="B53" s="230"/>
      <c r="C53" s="230"/>
      <c r="D53" s="24" t="s">
        <v>63</v>
      </c>
      <c r="E53" s="234">
        <v>2742.89</v>
      </c>
      <c r="F53" s="234">
        <v>2742.89</v>
      </c>
      <c r="G53" s="34">
        <v>735.04</v>
      </c>
      <c r="H53" s="34"/>
      <c r="I53" s="239">
        <v>735.04</v>
      </c>
      <c r="J53" s="240">
        <v>730.64499999999998</v>
      </c>
      <c r="K53" s="34"/>
      <c r="L53" s="34"/>
      <c r="M53" s="24"/>
    </row>
    <row r="54" spans="1:17" ht="31.5" x14ac:dyDescent="0.25">
      <c r="A54" s="229"/>
      <c r="B54" s="230"/>
      <c r="C54" s="230"/>
      <c r="D54" s="27" t="s">
        <v>88</v>
      </c>
      <c r="E54" s="34"/>
      <c r="F54" s="34"/>
      <c r="G54" s="34"/>
      <c r="H54" s="34"/>
      <c r="I54" s="236"/>
      <c r="J54" s="241"/>
      <c r="K54" s="34"/>
      <c r="L54" s="34"/>
      <c r="M54" s="24"/>
    </row>
    <row r="55" spans="1:17" x14ac:dyDescent="0.25">
      <c r="A55" s="229"/>
      <c r="B55" s="230"/>
      <c r="C55" s="230"/>
      <c r="D55" s="24" t="s">
        <v>62</v>
      </c>
      <c r="E55" s="34"/>
      <c r="F55" s="34"/>
      <c r="G55" s="34"/>
      <c r="H55" s="34"/>
      <c r="I55" s="34"/>
      <c r="J55" s="57"/>
      <c r="K55" s="34"/>
      <c r="L55" s="34"/>
      <c r="M55" s="24"/>
    </row>
    <row r="56" spans="1:17" ht="15.75" customHeight="1" x14ac:dyDescent="0.25">
      <c r="A56" s="229">
        <v>7</v>
      </c>
      <c r="B56" s="230" t="s">
        <v>96</v>
      </c>
      <c r="C56" s="230" t="s">
        <v>97</v>
      </c>
      <c r="D56" s="30" t="s">
        <v>65</v>
      </c>
      <c r="E56" s="36">
        <f>SUM(E58:E62)</f>
        <v>19368.2</v>
      </c>
      <c r="F56" s="36">
        <f t="shared" ref="F56:L56" si="7">SUM(F58:F62)</f>
        <v>18588.39</v>
      </c>
      <c r="G56" s="36">
        <f t="shared" si="7"/>
        <v>19545.731</v>
      </c>
      <c r="H56" s="36">
        <f t="shared" si="7"/>
        <v>8055.0322399999995</v>
      </c>
      <c r="I56" s="36">
        <f t="shared" si="7"/>
        <v>21909.036</v>
      </c>
      <c r="J56" s="56">
        <f t="shared" si="7"/>
        <v>20822.61622</v>
      </c>
      <c r="K56" s="36">
        <f t="shared" si="7"/>
        <v>16030.101000000001</v>
      </c>
      <c r="L56" s="36">
        <f t="shared" si="7"/>
        <v>16030.101000000001</v>
      </c>
      <c r="M56" s="30"/>
    </row>
    <row r="57" spans="1:17" x14ac:dyDescent="0.25">
      <c r="A57" s="229"/>
      <c r="B57" s="230"/>
      <c r="C57" s="230"/>
      <c r="D57" s="24" t="s">
        <v>64</v>
      </c>
      <c r="E57" s="34"/>
      <c r="F57" s="34"/>
      <c r="G57" s="34"/>
      <c r="H57" s="34"/>
      <c r="I57" s="34"/>
      <c r="J57" s="57"/>
      <c r="K57" s="34"/>
      <c r="L57" s="34"/>
      <c r="M57" s="24"/>
    </row>
    <row r="58" spans="1:17" x14ac:dyDescent="0.25">
      <c r="A58" s="229"/>
      <c r="B58" s="230"/>
      <c r="C58" s="230"/>
      <c r="D58" s="28" t="s">
        <v>86</v>
      </c>
      <c r="E58" s="34"/>
      <c r="F58" s="34"/>
      <c r="G58" s="34"/>
      <c r="H58" s="34"/>
      <c r="I58" s="34"/>
      <c r="J58" s="57"/>
      <c r="K58" s="34"/>
      <c r="L58" s="34"/>
      <c r="M58" s="24"/>
    </row>
    <row r="59" spans="1:17" x14ac:dyDescent="0.25">
      <c r="A59" s="229"/>
      <c r="B59" s="230"/>
      <c r="C59" s="230"/>
      <c r="D59" s="24" t="s">
        <v>87</v>
      </c>
      <c r="E59" s="34"/>
      <c r="F59" s="34"/>
      <c r="G59" s="34"/>
      <c r="H59" s="34"/>
      <c r="I59" s="34"/>
      <c r="J59" s="57"/>
      <c r="K59" s="34"/>
      <c r="L59" s="34"/>
      <c r="M59" s="24"/>
    </row>
    <row r="60" spans="1:17" x14ac:dyDescent="0.25">
      <c r="A60" s="229"/>
      <c r="B60" s="230"/>
      <c r="C60" s="230"/>
      <c r="D60" s="24" t="s">
        <v>63</v>
      </c>
      <c r="E60" s="235">
        <v>19368.2</v>
      </c>
      <c r="F60" s="235">
        <v>18588.39</v>
      </c>
      <c r="G60" s="34">
        <v>19545.731</v>
      </c>
      <c r="H60" s="34">
        <v>8055.0322399999995</v>
      </c>
      <c r="I60" s="242">
        <v>21909.036</v>
      </c>
      <c r="J60" s="240">
        <v>20822.61622</v>
      </c>
      <c r="K60" s="237">
        <v>16030.101000000001</v>
      </c>
      <c r="L60" s="237">
        <v>16030.101000000001</v>
      </c>
      <c r="M60" s="24"/>
    </row>
    <row r="61" spans="1:17" ht="31.5" x14ac:dyDescent="0.25">
      <c r="A61" s="229"/>
      <c r="B61" s="230"/>
      <c r="C61" s="230"/>
      <c r="D61" s="27" t="s">
        <v>88</v>
      </c>
      <c r="E61" s="34"/>
      <c r="F61" s="34"/>
      <c r="G61" s="34"/>
      <c r="H61" s="34"/>
      <c r="I61" s="34"/>
      <c r="J61" s="57"/>
      <c r="K61" s="34"/>
      <c r="L61" s="34"/>
      <c r="M61" s="24"/>
    </row>
    <row r="62" spans="1:17" x14ac:dyDescent="0.25">
      <c r="A62" s="229"/>
      <c r="B62" s="230"/>
      <c r="C62" s="230"/>
      <c r="D62" s="24" t="s">
        <v>62</v>
      </c>
      <c r="E62" s="34"/>
      <c r="F62" s="34"/>
      <c r="G62" s="34"/>
      <c r="H62" s="34"/>
      <c r="I62" s="34"/>
      <c r="J62" s="57"/>
      <c r="K62" s="34"/>
      <c r="L62" s="34"/>
      <c r="M62" s="24"/>
    </row>
    <row r="64" spans="1:17" ht="39" customHeight="1" x14ac:dyDescent="0.25">
      <c r="A64" s="147" t="s">
        <v>131</v>
      </c>
      <c r="B64" s="148"/>
      <c r="C64" s="148"/>
      <c r="D64" s="148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50"/>
    </row>
  </sheetData>
  <mergeCells count="37">
    <mergeCell ref="A56:A62"/>
    <mergeCell ref="B56:B62"/>
    <mergeCell ref="C56:C62"/>
    <mergeCell ref="G10:J10"/>
    <mergeCell ref="A49:A55"/>
    <mergeCell ref="B49:B55"/>
    <mergeCell ref="C49:C55"/>
    <mergeCell ref="C28:C34"/>
    <mergeCell ref="B35:B41"/>
    <mergeCell ref="C35:C41"/>
    <mergeCell ref="A42:A48"/>
    <mergeCell ref="B42:B48"/>
    <mergeCell ref="C42:C48"/>
    <mergeCell ref="A21:A27"/>
    <mergeCell ref="B21:B27"/>
    <mergeCell ref="C21:C27"/>
    <mergeCell ref="A10:A12"/>
    <mergeCell ref="B10:B12"/>
    <mergeCell ref="C10:C12"/>
    <mergeCell ref="D10:D12"/>
    <mergeCell ref="E10:F11"/>
    <mergeCell ref="A3:M3"/>
    <mergeCell ref="A4:M4"/>
    <mergeCell ref="A5:M5"/>
    <mergeCell ref="A35:A41"/>
    <mergeCell ref="A64:Q64"/>
    <mergeCell ref="A28:A34"/>
    <mergeCell ref="B28:B34"/>
    <mergeCell ref="A7:M7"/>
    <mergeCell ref="A6:M6"/>
    <mergeCell ref="K10:L11"/>
    <mergeCell ref="M10:M12"/>
    <mergeCell ref="G11:H11"/>
    <mergeCell ref="I11:J11"/>
    <mergeCell ref="A14:A20"/>
    <mergeCell ref="B14:B20"/>
    <mergeCell ref="C14:C20"/>
  </mergeCells>
  <pageMargins left="0.78740157480314965" right="0.78740157480314965" top="1.1811023622047245" bottom="0.36" header="0.31496062992125984" footer="0.31496062992125984"/>
  <pageSetup paperSize="9" scale="9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1"/>
  <sheetViews>
    <sheetView zoomScale="55" zoomScaleNormal="55" workbookViewId="0">
      <selection activeCell="J49" sqref="J49"/>
    </sheetView>
  </sheetViews>
  <sheetFormatPr defaultRowHeight="15.75" x14ac:dyDescent="0.25"/>
  <cols>
    <col min="1" max="1" width="5.7109375" style="77" customWidth="1"/>
    <col min="2" max="2" width="33.140625" style="77" customWidth="1"/>
    <col min="3" max="3" width="15.140625" style="77" customWidth="1"/>
    <col min="4" max="4" width="11.7109375" style="77" customWidth="1"/>
    <col min="5" max="5" width="15.5703125" style="77" customWidth="1"/>
    <col min="6" max="6" width="13.7109375" style="77" customWidth="1"/>
    <col min="7" max="7" width="12.7109375" style="77" customWidth="1"/>
    <col min="8" max="8" width="14.7109375" style="77" customWidth="1"/>
    <col min="9" max="9" width="12.5703125" style="77" customWidth="1"/>
    <col min="10" max="10" width="13.28515625" style="77" customWidth="1"/>
    <col min="11" max="11" width="12.5703125" style="77" customWidth="1"/>
    <col min="12" max="12" width="14" style="77" customWidth="1"/>
    <col min="13" max="14" width="14.42578125" style="77" customWidth="1"/>
    <col min="15" max="16384" width="9.140625" style="77"/>
  </cols>
  <sheetData>
    <row r="1" spans="1:17" x14ac:dyDescent="0.25">
      <c r="A1" s="75"/>
      <c r="B1" s="74"/>
      <c r="C1" s="74"/>
      <c r="D1" s="74"/>
      <c r="E1" s="74"/>
      <c r="F1" s="74"/>
      <c r="G1" s="74"/>
      <c r="H1" s="74"/>
      <c r="I1" s="74"/>
      <c r="J1" s="74"/>
      <c r="K1" s="76" t="s">
        <v>224</v>
      </c>
      <c r="L1" s="74"/>
      <c r="M1" s="74"/>
      <c r="N1" s="74"/>
    </row>
    <row r="2" spans="1:17" x14ac:dyDescent="0.25">
      <c r="A2" s="75"/>
      <c r="B2" s="74"/>
      <c r="C2" s="74"/>
      <c r="D2" s="74"/>
      <c r="E2" s="74"/>
      <c r="F2" s="74"/>
      <c r="G2" s="74"/>
      <c r="H2" s="74"/>
      <c r="I2" s="74"/>
      <c r="J2" s="74"/>
      <c r="K2" s="76"/>
      <c r="L2" s="74"/>
      <c r="M2" s="74"/>
      <c r="N2" s="74"/>
    </row>
    <row r="3" spans="1:17" x14ac:dyDescent="0.25">
      <c r="A3" s="190" t="s">
        <v>44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7" x14ac:dyDescent="0.25">
      <c r="A4" s="190" t="s">
        <v>193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7" x14ac:dyDescent="0.25">
      <c r="A5" s="190" t="s">
        <v>194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7" x14ac:dyDescent="0.25">
      <c r="A6" s="190" t="s">
        <v>205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7" x14ac:dyDescent="0.25">
      <c r="A7" s="190" t="s">
        <v>206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8" spans="1:17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 t="s">
        <v>68</v>
      </c>
    </row>
    <row r="9" spans="1:17" ht="42.75" customHeight="1" x14ac:dyDescent="0.25">
      <c r="A9" s="191" t="s">
        <v>41</v>
      </c>
      <c r="B9" s="192" t="s">
        <v>195</v>
      </c>
      <c r="C9" s="191" t="s">
        <v>196</v>
      </c>
      <c r="D9" s="192" t="s">
        <v>197</v>
      </c>
      <c r="E9" s="192" t="s">
        <v>198</v>
      </c>
      <c r="F9" s="192"/>
      <c r="G9" s="191" t="s">
        <v>213</v>
      </c>
      <c r="H9" s="191"/>
      <c r="I9" s="191" t="s">
        <v>203</v>
      </c>
      <c r="J9" s="191"/>
      <c r="K9" s="191"/>
      <c r="L9" s="191" t="s">
        <v>214</v>
      </c>
      <c r="M9" s="191" t="s">
        <v>215</v>
      </c>
      <c r="N9" s="191" t="s">
        <v>218</v>
      </c>
    </row>
    <row r="10" spans="1:17" ht="31.5" x14ac:dyDescent="0.25">
      <c r="A10" s="191"/>
      <c r="B10" s="192"/>
      <c r="C10" s="191"/>
      <c r="D10" s="192"/>
      <c r="E10" s="46" t="s">
        <v>199</v>
      </c>
      <c r="F10" s="79" t="s">
        <v>219</v>
      </c>
      <c r="G10" s="46" t="s">
        <v>199</v>
      </c>
      <c r="H10" s="79" t="s">
        <v>219</v>
      </c>
      <c r="I10" s="46" t="s">
        <v>65</v>
      </c>
      <c r="J10" s="46" t="s">
        <v>200</v>
      </c>
      <c r="K10" s="46" t="s">
        <v>201</v>
      </c>
      <c r="L10" s="191"/>
      <c r="M10" s="191"/>
      <c r="N10" s="191"/>
    </row>
    <row r="11" spans="1:17" x14ac:dyDescent="0.25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46">
        <v>7</v>
      </c>
      <c r="H11" s="46">
        <v>8</v>
      </c>
      <c r="I11" s="46">
        <v>9</v>
      </c>
      <c r="J11" s="46">
        <v>10</v>
      </c>
      <c r="K11" s="46">
        <v>11</v>
      </c>
      <c r="L11" s="46">
        <v>12</v>
      </c>
      <c r="M11" s="46">
        <v>13</v>
      </c>
      <c r="N11" s="46">
        <v>14</v>
      </c>
    </row>
    <row r="12" spans="1:17" ht="47.25" x14ac:dyDescent="0.25">
      <c r="A12" s="209" t="s">
        <v>204</v>
      </c>
      <c r="B12" s="209" t="s">
        <v>208</v>
      </c>
      <c r="C12" s="209" t="s">
        <v>207</v>
      </c>
      <c r="D12" s="209">
        <v>2017</v>
      </c>
      <c r="E12" s="210">
        <v>2118.2600000000002</v>
      </c>
      <c r="F12" s="209">
        <v>17494.435000000001</v>
      </c>
      <c r="G12" s="210">
        <v>0</v>
      </c>
      <c r="H12" s="210">
        <v>0</v>
      </c>
      <c r="I12" s="210">
        <v>17685.04</v>
      </c>
      <c r="J12" s="210">
        <v>0</v>
      </c>
      <c r="K12" s="209">
        <v>17494.435000000001</v>
      </c>
      <c r="L12" s="209">
        <v>17494.435000000001</v>
      </c>
      <c r="M12" s="209">
        <v>17494.435000000001</v>
      </c>
      <c r="N12" s="209" t="s">
        <v>216</v>
      </c>
      <c r="O12" s="211"/>
      <c r="P12" s="211"/>
      <c r="Q12" s="211"/>
    </row>
    <row r="13" spans="1:17" x14ac:dyDescent="0.25">
      <c r="A13" s="84"/>
      <c r="B13" s="212" t="s">
        <v>211</v>
      </c>
      <c r="C13" s="212"/>
      <c r="D13" s="212"/>
      <c r="E13" s="212"/>
      <c r="F13" s="212"/>
      <c r="G13" s="212"/>
      <c r="H13" s="212"/>
      <c r="I13" s="84"/>
      <c r="J13" s="84"/>
      <c r="K13" s="84"/>
      <c r="L13" s="84"/>
      <c r="M13" s="84"/>
      <c r="N13" s="84"/>
      <c r="O13" s="211"/>
      <c r="P13" s="211"/>
      <c r="Q13" s="211"/>
    </row>
    <row r="14" spans="1:17" x14ac:dyDescent="0.25">
      <c r="A14" s="84"/>
      <c r="B14" s="212" t="s">
        <v>210</v>
      </c>
      <c r="C14" s="212"/>
      <c r="D14" s="212"/>
      <c r="E14" s="212"/>
      <c r="F14" s="212"/>
      <c r="G14" s="212"/>
      <c r="H14" s="212"/>
      <c r="I14" s="84"/>
      <c r="J14" s="84"/>
      <c r="K14" s="84"/>
      <c r="L14" s="84"/>
      <c r="M14" s="84"/>
      <c r="N14" s="84"/>
      <c r="O14" s="211"/>
      <c r="P14" s="211"/>
      <c r="Q14" s="211"/>
    </row>
    <row r="15" spans="1:17" ht="48" customHeight="1" x14ac:dyDescent="0.25">
      <c r="A15" s="84"/>
      <c r="B15" s="212" t="s">
        <v>217</v>
      </c>
      <c r="C15" s="212"/>
      <c r="D15" s="212"/>
      <c r="E15" s="212"/>
      <c r="F15" s="212"/>
      <c r="G15" s="212"/>
      <c r="H15" s="212"/>
      <c r="I15" s="84"/>
      <c r="J15" s="84"/>
      <c r="K15" s="84"/>
      <c r="L15" s="84"/>
      <c r="M15" s="84"/>
      <c r="N15" s="84"/>
      <c r="O15" s="211"/>
      <c r="P15" s="211"/>
      <c r="Q15" s="211"/>
    </row>
    <row r="16" spans="1:17" x14ac:dyDescent="0.25">
      <c r="A16" s="84"/>
      <c r="B16" s="212" t="s">
        <v>209</v>
      </c>
      <c r="C16" s="212"/>
      <c r="D16" s="212"/>
      <c r="E16" s="212"/>
      <c r="F16" s="212"/>
      <c r="G16" s="212"/>
      <c r="H16" s="212"/>
      <c r="I16" s="84"/>
      <c r="J16" s="84"/>
      <c r="K16" s="84"/>
      <c r="L16" s="84"/>
      <c r="M16" s="84"/>
      <c r="N16" s="84"/>
      <c r="O16" s="211"/>
      <c r="P16" s="211"/>
      <c r="Q16" s="211"/>
    </row>
    <row r="17" spans="1:17" x14ac:dyDescent="0.25">
      <c r="A17" s="84"/>
      <c r="B17" s="213" t="s">
        <v>212</v>
      </c>
      <c r="C17" s="214"/>
      <c r="D17" s="214"/>
      <c r="E17" s="214"/>
      <c r="F17" s="214"/>
      <c r="G17" s="214"/>
      <c r="H17" s="215"/>
      <c r="I17" s="84"/>
      <c r="J17" s="84"/>
      <c r="K17" s="84"/>
      <c r="L17" s="84"/>
      <c r="M17" s="84"/>
      <c r="N17" s="84"/>
      <c r="O17" s="211"/>
      <c r="P17" s="211"/>
      <c r="Q17" s="211"/>
    </row>
    <row r="18" spans="1:17" x14ac:dyDescent="0.25">
      <c r="A18" s="84"/>
      <c r="B18" s="212" t="s">
        <v>64</v>
      </c>
      <c r="C18" s="212"/>
      <c r="D18" s="212"/>
      <c r="E18" s="212"/>
      <c r="F18" s="212"/>
      <c r="G18" s="212"/>
      <c r="H18" s="212"/>
      <c r="I18" s="84"/>
      <c r="J18" s="84"/>
      <c r="K18" s="84"/>
      <c r="L18" s="84"/>
      <c r="M18" s="84"/>
      <c r="N18" s="84"/>
      <c r="O18" s="211"/>
      <c r="P18" s="211"/>
      <c r="Q18" s="211"/>
    </row>
    <row r="19" spans="1:17" x14ac:dyDescent="0.25">
      <c r="A19" s="84"/>
      <c r="B19" s="212" t="s">
        <v>234</v>
      </c>
      <c r="C19" s="212"/>
      <c r="D19" s="212"/>
      <c r="E19" s="212"/>
      <c r="F19" s="212"/>
      <c r="G19" s="212"/>
      <c r="H19" s="212"/>
      <c r="I19" s="216">
        <v>0</v>
      </c>
      <c r="J19" s="216"/>
      <c r="K19" s="216">
        <v>0</v>
      </c>
      <c r="L19" s="84">
        <v>0</v>
      </c>
      <c r="M19" s="84">
        <v>0</v>
      </c>
      <c r="N19" s="84"/>
      <c r="O19" s="211"/>
      <c r="P19" s="211"/>
      <c r="Q19" s="211"/>
    </row>
    <row r="20" spans="1:17" x14ac:dyDescent="0.25">
      <c r="A20" s="84"/>
      <c r="B20" s="212" t="s">
        <v>232</v>
      </c>
      <c r="C20" s="212"/>
      <c r="D20" s="212"/>
      <c r="E20" s="212"/>
      <c r="F20" s="212"/>
      <c r="G20" s="212"/>
      <c r="H20" s="212"/>
      <c r="I20" s="216">
        <v>17350</v>
      </c>
      <c r="J20" s="216"/>
      <c r="K20" s="216">
        <v>17163.79</v>
      </c>
      <c r="L20" s="216">
        <v>17163.79</v>
      </c>
      <c r="M20" s="216">
        <v>17163.79</v>
      </c>
      <c r="N20" s="84"/>
      <c r="O20" s="211"/>
      <c r="P20" s="211"/>
      <c r="Q20" s="211"/>
    </row>
    <row r="21" spans="1:17" x14ac:dyDescent="0.25">
      <c r="A21" s="84"/>
      <c r="B21" s="212" t="s">
        <v>233</v>
      </c>
      <c r="C21" s="212"/>
      <c r="D21" s="212"/>
      <c r="E21" s="212"/>
      <c r="F21" s="212"/>
      <c r="G21" s="212"/>
      <c r="H21" s="212"/>
      <c r="I21" s="216">
        <v>335.04</v>
      </c>
      <c r="J21" s="216"/>
      <c r="K21" s="216">
        <v>330.64499999999998</v>
      </c>
      <c r="L21" s="216">
        <v>330.64499999999998</v>
      </c>
      <c r="M21" s="216">
        <v>330.64499999999998</v>
      </c>
      <c r="N21" s="84"/>
      <c r="O21" s="211"/>
      <c r="P21" s="211"/>
      <c r="Q21" s="211"/>
    </row>
    <row r="22" spans="1:17" x14ac:dyDescent="0.25">
      <c r="A22" s="84"/>
      <c r="B22" s="212" t="s">
        <v>231</v>
      </c>
      <c r="C22" s="212"/>
      <c r="D22" s="212"/>
      <c r="E22" s="212"/>
      <c r="F22" s="212"/>
      <c r="G22" s="212"/>
      <c r="H22" s="212"/>
      <c r="I22" s="216">
        <v>0</v>
      </c>
      <c r="J22" s="216"/>
      <c r="K22" s="216">
        <v>0</v>
      </c>
      <c r="L22" s="84">
        <v>0</v>
      </c>
      <c r="M22" s="84">
        <v>0</v>
      </c>
      <c r="N22" s="84"/>
      <c r="O22" s="211"/>
      <c r="P22" s="211"/>
      <c r="Q22" s="211"/>
    </row>
    <row r="23" spans="1:17" x14ac:dyDescent="0.25">
      <c r="A23" s="84"/>
      <c r="B23" s="212" t="s">
        <v>202</v>
      </c>
      <c r="C23" s="212"/>
      <c r="D23" s="212"/>
      <c r="E23" s="212"/>
      <c r="F23" s="212"/>
      <c r="G23" s="212"/>
      <c r="H23" s="212"/>
      <c r="I23" s="216"/>
      <c r="J23" s="216"/>
      <c r="K23" s="216"/>
      <c r="L23" s="84"/>
      <c r="M23" s="84"/>
      <c r="N23" s="84"/>
      <c r="O23" s="211"/>
      <c r="P23" s="211"/>
      <c r="Q23" s="211"/>
    </row>
    <row r="24" spans="1:17" x14ac:dyDescent="0.25">
      <c r="A24" s="84"/>
      <c r="B24" s="212" t="s">
        <v>64</v>
      </c>
      <c r="C24" s="212"/>
      <c r="D24" s="212"/>
      <c r="E24" s="212"/>
      <c r="F24" s="212"/>
      <c r="G24" s="212"/>
      <c r="H24" s="212"/>
      <c r="I24" s="216"/>
      <c r="J24" s="216"/>
      <c r="K24" s="216"/>
      <c r="L24" s="84"/>
      <c r="M24" s="84"/>
      <c r="N24" s="84"/>
      <c r="O24" s="211"/>
      <c r="P24" s="211"/>
      <c r="Q24" s="211"/>
    </row>
    <row r="25" spans="1:17" x14ac:dyDescent="0.25">
      <c r="A25" s="84"/>
      <c r="B25" s="212" t="s">
        <v>86</v>
      </c>
      <c r="C25" s="212"/>
      <c r="D25" s="212"/>
      <c r="E25" s="212"/>
      <c r="F25" s="212"/>
      <c r="G25" s="212"/>
      <c r="H25" s="212"/>
      <c r="I25" s="216">
        <v>0</v>
      </c>
      <c r="J25" s="216"/>
      <c r="K25" s="216">
        <v>0</v>
      </c>
      <c r="L25" s="84">
        <v>0</v>
      </c>
      <c r="M25" s="84">
        <v>0</v>
      </c>
      <c r="N25" s="84"/>
      <c r="O25" s="211"/>
      <c r="P25" s="211"/>
      <c r="Q25" s="211"/>
    </row>
    <row r="26" spans="1:17" x14ac:dyDescent="0.25">
      <c r="A26" s="84"/>
      <c r="B26" s="212" t="s">
        <v>232</v>
      </c>
      <c r="C26" s="212"/>
      <c r="D26" s="212"/>
      <c r="E26" s="212"/>
      <c r="F26" s="212"/>
      <c r="G26" s="212"/>
      <c r="H26" s="212"/>
      <c r="I26" s="216">
        <v>17350</v>
      </c>
      <c r="J26" s="216"/>
      <c r="K26" s="216">
        <v>17163.79</v>
      </c>
      <c r="L26" s="216">
        <v>17163.79</v>
      </c>
      <c r="M26" s="216">
        <v>17163.79</v>
      </c>
      <c r="N26" s="84"/>
      <c r="O26" s="211"/>
      <c r="P26" s="211"/>
      <c r="Q26" s="211"/>
    </row>
    <row r="27" spans="1:17" ht="15.75" customHeight="1" x14ac:dyDescent="0.25">
      <c r="A27" s="84"/>
      <c r="B27" s="212" t="s">
        <v>233</v>
      </c>
      <c r="C27" s="212"/>
      <c r="D27" s="212"/>
      <c r="E27" s="212"/>
      <c r="F27" s="212"/>
      <c r="G27" s="212"/>
      <c r="H27" s="212"/>
      <c r="I27" s="216">
        <v>335.04</v>
      </c>
      <c r="J27" s="216"/>
      <c r="K27" s="216">
        <v>330.64499999999998</v>
      </c>
      <c r="L27" s="216">
        <v>330.64499999999998</v>
      </c>
      <c r="M27" s="216">
        <v>330.64499999999998</v>
      </c>
      <c r="N27" s="84"/>
      <c r="O27" s="211"/>
      <c r="P27" s="211"/>
      <c r="Q27" s="211"/>
    </row>
    <row r="28" spans="1:17" ht="15.75" customHeight="1" x14ac:dyDescent="0.25">
      <c r="A28" s="84"/>
      <c r="B28" s="212" t="s">
        <v>231</v>
      </c>
      <c r="C28" s="212"/>
      <c r="D28" s="212"/>
      <c r="E28" s="212"/>
      <c r="F28" s="212"/>
      <c r="G28" s="212"/>
      <c r="H28" s="212"/>
      <c r="I28" s="216">
        <v>0</v>
      </c>
      <c r="J28" s="216"/>
      <c r="K28" s="216">
        <v>0</v>
      </c>
      <c r="L28" s="84">
        <v>0</v>
      </c>
      <c r="M28" s="84">
        <v>0</v>
      </c>
      <c r="N28" s="84"/>
      <c r="O28" s="211"/>
      <c r="P28" s="211"/>
      <c r="Q28" s="211"/>
    </row>
    <row r="29" spans="1:17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1"/>
      <c r="P29" s="211"/>
      <c r="Q29" s="211"/>
    </row>
    <row r="30" spans="1:17" ht="39.75" customHeight="1" x14ac:dyDescent="0.25">
      <c r="A30" s="219" t="s">
        <v>131</v>
      </c>
      <c r="B30" s="220"/>
      <c r="C30" s="220"/>
      <c r="D30" s="220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2"/>
    </row>
    <row r="31" spans="1:17" x14ac:dyDescent="0.25">
      <c r="A31" s="78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</sheetData>
  <mergeCells count="32">
    <mergeCell ref="B22:H22"/>
    <mergeCell ref="B21:H21"/>
    <mergeCell ref="A30:Q30"/>
    <mergeCell ref="B26:H26"/>
    <mergeCell ref="B27:H27"/>
    <mergeCell ref="B28:H28"/>
    <mergeCell ref="B23:H23"/>
    <mergeCell ref="B24:H24"/>
    <mergeCell ref="B25:H25"/>
    <mergeCell ref="B15:H15"/>
    <mergeCell ref="B16:H16"/>
    <mergeCell ref="B18:H18"/>
    <mergeCell ref="B19:H19"/>
    <mergeCell ref="B20:H20"/>
    <mergeCell ref="B17:H17"/>
    <mergeCell ref="I9:K9"/>
    <mergeCell ref="L9:L10"/>
    <mergeCell ref="M9:M10"/>
    <mergeCell ref="N9:N10"/>
    <mergeCell ref="B13:H13"/>
    <mergeCell ref="B14:H14"/>
    <mergeCell ref="A9:A10"/>
    <mergeCell ref="B9:B10"/>
    <mergeCell ref="C9:C10"/>
    <mergeCell ref="D9:D10"/>
    <mergeCell ref="E9:F9"/>
    <mergeCell ref="G9:H9"/>
    <mergeCell ref="A3:N3"/>
    <mergeCell ref="A4:N4"/>
    <mergeCell ref="A5:N5"/>
    <mergeCell ref="A6:N6"/>
    <mergeCell ref="A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5"/>
  <sheetViews>
    <sheetView zoomScaleNormal="100" workbookViewId="0">
      <selection activeCell="M10" sqref="L10:M10"/>
    </sheetView>
  </sheetViews>
  <sheetFormatPr defaultRowHeight="15" x14ac:dyDescent="0.25"/>
  <cols>
    <col min="1" max="1" width="56.5703125" style="89" customWidth="1"/>
    <col min="2" max="2" width="20.42578125" style="89" customWidth="1"/>
    <col min="3" max="3" width="15.7109375" style="89" customWidth="1"/>
    <col min="4" max="4" width="17.85546875" style="89" customWidth="1"/>
    <col min="5" max="5" width="22.7109375" style="89" customWidth="1"/>
    <col min="6" max="16384" width="9.140625" style="89"/>
  </cols>
  <sheetData>
    <row r="1" spans="1:5" ht="21.75" customHeight="1" x14ac:dyDescent="0.25">
      <c r="D1" s="165" t="s">
        <v>235</v>
      </c>
      <c r="E1" s="165"/>
    </row>
    <row r="3" spans="1:5" ht="30.75" customHeight="1" x14ac:dyDescent="0.25">
      <c r="A3" s="163" t="s">
        <v>0</v>
      </c>
      <c r="B3" s="163"/>
      <c r="C3" s="163"/>
      <c r="D3" s="163"/>
      <c r="E3" s="163"/>
    </row>
    <row r="4" spans="1:5" x14ac:dyDescent="0.25">
      <c r="A4" s="92"/>
      <c r="B4" s="92"/>
      <c r="C4" s="92"/>
      <c r="D4" s="92"/>
      <c r="E4" s="92"/>
    </row>
    <row r="5" spans="1:5" x14ac:dyDescent="0.25">
      <c r="A5" s="164" t="s">
        <v>1</v>
      </c>
      <c r="B5" s="164" t="s">
        <v>2</v>
      </c>
      <c r="C5" s="164"/>
      <c r="D5" s="164"/>
      <c r="E5" s="164" t="s">
        <v>230</v>
      </c>
    </row>
    <row r="6" spans="1:5" ht="75" x14ac:dyDescent="0.25">
      <c r="A6" s="164"/>
      <c r="B6" s="114" t="s">
        <v>3</v>
      </c>
      <c r="C6" s="114" t="s">
        <v>4</v>
      </c>
      <c r="D6" s="114" t="s">
        <v>5</v>
      </c>
      <c r="E6" s="164"/>
    </row>
    <row r="7" spans="1:5" x14ac:dyDescent="0.25">
      <c r="A7" s="116">
        <v>1</v>
      </c>
      <c r="B7" s="116">
        <v>2</v>
      </c>
      <c r="C7" s="116">
        <v>3</v>
      </c>
      <c r="D7" s="116">
        <v>4</v>
      </c>
      <c r="E7" s="116" t="s">
        <v>8</v>
      </c>
    </row>
    <row r="8" spans="1:5" ht="15.75" x14ac:dyDescent="0.25">
      <c r="A8" s="117" t="s">
        <v>6</v>
      </c>
      <c r="B8" s="118">
        <f>B9+B11+B23+B29+B31+B34</f>
        <v>1157886.34194</v>
      </c>
      <c r="C8" s="118">
        <f>C9+C11+C23+C29+C31+C34</f>
        <v>13128.383000000002</v>
      </c>
      <c r="D8" s="118">
        <f>D9+D11+D23+D29+D31+D34</f>
        <v>1177356.8553000002</v>
      </c>
      <c r="E8" s="119">
        <f>(B8+C8)/D8</f>
        <v>0.99461324718036803</v>
      </c>
    </row>
    <row r="9" spans="1:5" ht="31.5" x14ac:dyDescent="0.25">
      <c r="A9" s="88" t="s">
        <v>102</v>
      </c>
      <c r="B9" s="120">
        <f>SUM(B10:B10)</f>
        <v>0</v>
      </c>
      <c r="C9" s="120">
        <f>SUM(C10:C10)</f>
        <v>9600</v>
      </c>
      <c r="D9" s="120">
        <f>SUM(D10:D10)</f>
        <v>9600</v>
      </c>
      <c r="E9" s="121">
        <f t="shared" ref="E9:E33" si="0">(B9+C9)/D9</f>
        <v>1</v>
      </c>
    </row>
    <row r="10" spans="1:5" ht="173.25" x14ac:dyDescent="0.25">
      <c r="A10" s="83" t="s">
        <v>115</v>
      </c>
      <c r="B10" s="122">
        <v>0</v>
      </c>
      <c r="C10" s="122">
        <v>9600</v>
      </c>
      <c r="D10" s="122">
        <v>9600</v>
      </c>
      <c r="E10" s="123">
        <f t="shared" si="0"/>
        <v>1</v>
      </c>
    </row>
    <row r="11" spans="1:5" ht="47.25" x14ac:dyDescent="0.25">
      <c r="A11" s="88" t="s">
        <v>105</v>
      </c>
      <c r="B11" s="124">
        <f>SUM(B12:B22)</f>
        <v>1084483.89307</v>
      </c>
      <c r="C11" s="120">
        <f>SUM(C12:C22)</f>
        <v>0</v>
      </c>
      <c r="D11" s="124">
        <f>SUM(D12:D22)</f>
        <v>1090773.118</v>
      </c>
      <c r="E11" s="121">
        <f t="shared" si="0"/>
        <v>0.99423415848244256</v>
      </c>
    </row>
    <row r="12" spans="1:5" ht="94.5" x14ac:dyDescent="0.25">
      <c r="A12" s="84" t="s">
        <v>116</v>
      </c>
      <c r="B12" s="125">
        <v>649271.43000000005</v>
      </c>
      <c r="C12" s="122"/>
      <c r="D12" s="126">
        <v>649271.6</v>
      </c>
      <c r="E12" s="123">
        <f t="shared" si="0"/>
        <v>0.99999973816812571</v>
      </c>
    </row>
    <row r="13" spans="1:5" ht="47.25" x14ac:dyDescent="0.25">
      <c r="A13" s="84" t="s">
        <v>117</v>
      </c>
      <c r="B13" s="126">
        <v>275050.5</v>
      </c>
      <c r="C13" s="122"/>
      <c r="D13" s="126">
        <v>275050.5</v>
      </c>
      <c r="E13" s="123">
        <f t="shared" si="0"/>
        <v>1</v>
      </c>
    </row>
    <row r="14" spans="1:5" ht="63" x14ac:dyDescent="0.25">
      <c r="A14" s="84" t="s">
        <v>118</v>
      </c>
      <c r="B14" s="126">
        <v>2195.4899999999998</v>
      </c>
      <c r="C14" s="122"/>
      <c r="D14" s="126">
        <v>2195.4899999999998</v>
      </c>
      <c r="E14" s="123">
        <f t="shared" si="0"/>
        <v>1</v>
      </c>
    </row>
    <row r="15" spans="1:5" ht="63" x14ac:dyDescent="0.25">
      <c r="A15" s="84" t="s">
        <v>118</v>
      </c>
      <c r="B15" s="126">
        <v>417.512</v>
      </c>
      <c r="C15" s="122"/>
      <c r="D15" s="126">
        <v>417.512</v>
      </c>
      <c r="E15" s="123">
        <f t="shared" si="0"/>
        <v>1</v>
      </c>
    </row>
    <row r="16" spans="1:5" ht="110.25" x14ac:dyDescent="0.25">
      <c r="A16" s="127" t="s">
        <v>119</v>
      </c>
      <c r="B16" s="126">
        <v>84138.959000000003</v>
      </c>
      <c r="C16" s="122"/>
      <c r="D16" s="126">
        <v>84138.959000000003</v>
      </c>
      <c r="E16" s="123">
        <f t="shared" si="0"/>
        <v>1</v>
      </c>
    </row>
    <row r="17" spans="1:5" ht="110.25" x14ac:dyDescent="0.25">
      <c r="A17" s="127" t="s">
        <v>119</v>
      </c>
      <c r="B17" s="125">
        <v>40514.600250000003</v>
      </c>
      <c r="C17" s="122"/>
      <c r="D17" s="126">
        <v>43898.103999999999</v>
      </c>
      <c r="E17" s="123">
        <f t="shared" si="0"/>
        <v>0.92292369278636732</v>
      </c>
    </row>
    <row r="18" spans="1:5" ht="47.25" x14ac:dyDescent="0.25">
      <c r="A18" s="127" t="s">
        <v>120</v>
      </c>
      <c r="B18" s="128">
        <v>0</v>
      </c>
      <c r="C18" s="122"/>
      <c r="D18" s="126">
        <v>1439.943</v>
      </c>
      <c r="E18" s="123">
        <f t="shared" si="0"/>
        <v>0</v>
      </c>
    </row>
    <row r="19" spans="1:5" ht="94.5" x14ac:dyDescent="0.25">
      <c r="A19" s="127" t="s">
        <v>121</v>
      </c>
      <c r="B19" s="126">
        <v>14512.41</v>
      </c>
      <c r="C19" s="122"/>
      <c r="D19" s="126">
        <v>14512.41</v>
      </c>
      <c r="E19" s="123">
        <f t="shared" si="0"/>
        <v>1</v>
      </c>
    </row>
    <row r="20" spans="1:5" ht="63" x14ac:dyDescent="0.25">
      <c r="A20" s="127" t="s">
        <v>122</v>
      </c>
      <c r="B20" s="125">
        <v>5561.2016999999996</v>
      </c>
      <c r="C20" s="122"/>
      <c r="D20" s="126">
        <v>6610</v>
      </c>
      <c r="E20" s="123">
        <f t="shared" si="0"/>
        <v>0.84133157337367614</v>
      </c>
    </row>
    <row r="21" spans="1:5" ht="110.25" x14ac:dyDescent="0.25">
      <c r="A21" s="127" t="s">
        <v>123</v>
      </c>
      <c r="B21" s="129">
        <v>12791.79012</v>
      </c>
      <c r="C21" s="122"/>
      <c r="D21" s="126">
        <v>13208.6</v>
      </c>
      <c r="E21" s="123">
        <f t="shared" si="0"/>
        <v>0.96844405311690862</v>
      </c>
    </row>
    <row r="22" spans="1:5" ht="110.25" x14ac:dyDescent="0.25">
      <c r="A22" s="127" t="s">
        <v>124</v>
      </c>
      <c r="B22" s="126">
        <v>30</v>
      </c>
      <c r="C22" s="122"/>
      <c r="D22" s="126">
        <v>30</v>
      </c>
      <c r="E22" s="123">
        <f t="shared" si="0"/>
        <v>1</v>
      </c>
    </row>
    <row r="23" spans="1:5" ht="78.75" x14ac:dyDescent="0.25">
      <c r="A23" s="88" t="s">
        <v>104</v>
      </c>
      <c r="B23" s="124">
        <f>SUM(B24:B28)</f>
        <v>22703.501179999999</v>
      </c>
      <c r="C23" s="124">
        <f t="shared" ref="C23:D23" si="1">SUM(C24:C28)</f>
        <v>2033.2539999999999</v>
      </c>
      <c r="D23" s="124">
        <f t="shared" si="1"/>
        <v>24789.661300000003</v>
      </c>
      <c r="E23" s="121">
        <f t="shared" si="0"/>
        <v>0.997865798997423</v>
      </c>
    </row>
    <row r="24" spans="1:5" ht="31.5" x14ac:dyDescent="0.25">
      <c r="A24" s="83" t="s">
        <v>130</v>
      </c>
      <c r="B24" s="125">
        <v>14474.02068</v>
      </c>
      <c r="C24" s="130">
        <v>621.06100000000004</v>
      </c>
      <c r="D24" s="131">
        <v>15095.082</v>
      </c>
      <c r="E24" s="123">
        <f t="shared" si="0"/>
        <v>0.99999997880104252</v>
      </c>
    </row>
    <row r="25" spans="1:5" ht="94.5" x14ac:dyDescent="0.25">
      <c r="A25" s="84" t="s">
        <v>125</v>
      </c>
      <c r="B25" s="132">
        <v>6287.9043099999999</v>
      </c>
      <c r="C25" s="133"/>
      <c r="D25" s="131">
        <v>6287.9040000000005</v>
      </c>
      <c r="E25" s="123">
        <f t="shared" si="0"/>
        <v>1.0000000493010071</v>
      </c>
    </row>
    <row r="26" spans="1:5" ht="94.5" x14ac:dyDescent="0.25">
      <c r="A26" s="84" t="s">
        <v>125</v>
      </c>
      <c r="B26" s="134">
        <v>1887.6995899999999</v>
      </c>
      <c r="C26" s="133">
        <v>1407.97</v>
      </c>
      <c r="D26" s="131">
        <v>3295.67</v>
      </c>
      <c r="E26" s="123">
        <f t="shared" si="0"/>
        <v>0.99999987559434045</v>
      </c>
    </row>
    <row r="27" spans="1:5" ht="94.5" x14ac:dyDescent="0.25">
      <c r="A27" s="84" t="s">
        <v>125</v>
      </c>
      <c r="B27" s="128">
        <v>0.77659999999999996</v>
      </c>
      <c r="C27" s="133">
        <v>4.2229999999999999</v>
      </c>
      <c r="D27" s="131">
        <v>5</v>
      </c>
      <c r="E27" s="123">
        <f t="shared" si="0"/>
        <v>0.99992000000000003</v>
      </c>
    </row>
    <row r="28" spans="1:5" ht="47.25" x14ac:dyDescent="0.25">
      <c r="A28" s="84" t="s">
        <v>126</v>
      </c>
      <c r="B28" s="128">
        <v>53.1</v>
      </c>
      <c r="C28" s="133"/>
      <c r="D28" s="131">
        <v>106.00530000000001</v>
      </c>
      <c r="E28" s="123">
        <f t="shared" si="0"/>
        <v>0.50091835030889964</v>
      </c>
    </row>
    <row r="29" spans="1:5" ht="43.5" customHeight="1" x14ac:dyDescent="0.25">
      <c r="A29" s="88" t="s">
        <v>106</v>
      </c>
      <c r="B29" s="120">
        <f>SUM(B30:B30)</f>
        <v>0</v>
      </c>
      <c r="C29" s="120">
        <f>SUM(C30:C30)</f>
        <v>0</v>
      </c>
      <c r="D29" s="120">
        <f>SUM(D30:D30)</f>
        <v>0</v>
      </c>
      <c r="E29" s="121"/>
    </row>
    <row r="30" spans="1:5" ht="21" customHeight="1" x14ac:dyDescent="0.25">
      <c r="A30" s="85"/>
      <c r="B30" s="122"/>
      <c r="C30" s="122"/>
      <c r="D30" s="122"/>
      <c r="E30" s="123"/>
    </row>
    <row r="31" spans="1:5" ht="35.25" customHeight="1" x14ac:dyDescent="0.25">
      <c r="A31" s="88" t="s">
        <v>107</v>
      </c>
      <c r="B31" s="124">
        <f>SUM(B32:B33)</f>
        <v>29876.331470000001</v>
      </c>
      <c r="C31" s="124">
        <f>SUM(C32:C33)</f>
        <v>408.709</v>
      </c>
      <c r="D31" s="124">
        <f>SUM(D32:D33)</f>
        <v>30285.040000000001</v>
      </c>
      <c r="E31" s="135">
        <f t="shared" si="0"/>
        <v>1.0000000155192135</v>
      </c>
    </row>
    <row r="32" spans="1:5" ht="78.75" x14ac:dyDescent="0.25">
      <c r="A32" s="86" t="s">
        <v>127</v>
      </c>
      <c r="B32" s="129">
        <v>29145.686470000001</v>
      </c>
      <c r="C32" s="133">
        <v>404.31400000000002</v>
      </c>
      <c r="D32" s="128">
        <v>29550</v>
      </c>
      <c r="E32" s="136">
        <f t="shared" si="0"/>
        <v>1.0000000159052453</v>
      </c>
    </row>
    <row r="33" spans="1:5" ht="94.5" x14ac:dyDescent="0.25">
      <c r="A33" s="86" t="s">
        <v>128</v>
      </c>
      <c r="B33" s="129">
        <v>730.64499999999998</v>
      </c>
      <c r="C33" s="133">
        <v>4.3949999999999996</v>
      </c>
      <c r="D33" s="128">
        <v>735.04</v>
      </c>
      <c r="E33" s="123">
        <f t="shared" si="0"/>
        <v>1</v>
      </c>
    </row>
    <row r="34" spans="1:5" ht="31.5" x14ac:dyDescent="0.25">
      <c r="A34" s="88" t="s">
        <v>108</v>
      </c>
      <c r="B34" s="124">
        <f>SUM(B35:B35)</f>
        <v>20822.61622</v>
      </c>
      <c r="C34" s="120">
        <f>SUM(C35:C35)</f>
        <v>1086.42</v>
      </c>
      <c r="D34" s="124">
        <f>SUM(D35:D35)</f>
        <v>21909.036</v>
      </c>
      <c r="E34" s="135">
        <f t="shared" ref="E34:E35" si="2">(B34+C34)/D34</f>
        <v>1.0000000100415189</v>
      </c>
    </row>
    <row r="35" spans="1:5" ht="31.5" x14ac:dyDescent="0.25">
      <c r="A35" s="87" t="s">
        <v>129</v>
      </c>
      <c r="B35" s="137">
        <v>20822.61622</v>
      </c>
      <c r="C35" s="138">
        <v>1086.42</v>
      </c>
      <c r="D35" s="138">
        <v>21909.036</v>
      </c>
      <c r="E35" s="136">
        <f t="shared" si="2"/>
        <v>1.0000000100415189</v>
      </c>
    </row>
  </sheetData>
  <mergeCells count="5">
    <mergeCell ref="A3:E3"/>
    <mergeCell ref="A5:A6"/>
    <mergeCell ref="B5:D5"/>
    <mergeCell ref="E5:E6"/>
    <mergeCell ref="D1:E1"/>
  </mergeCells>
  <pageMargins left="0.78740157480314965" right="0.78740157480314965" top="1.1811023622047245" bottom="0.74803149606299213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6"/>
  <sheetViews>
    <sheetView view="pageBreakPreview" zoomScale="85" zoomScaleNormal="100" zoomScaleSheetLayoutView="85" workbookViewId="0">
      <selection activeCell="E5" sqref="E5:E6"/>
    </sheetView>
  </sheetViews>
  <sheetFormatPr defaultRowHeight="15" x14ac:dyDescent="0.25"/>
  <cols>
    <col min="1" max="1" width="65.28515625" style="1" customWidth="1"/>
    <col min="2" max="2" width="10.42578125" style="1" customWidth="1"/>
    <col min="3" max="4" width="10.85546875" style="1" customWidth="1"/>
    <col min="5" max="5" width="20.85546875" style="1" customWidth="1"/>
    <col min="6" max="7" width="16" style="1" customWidth="1"/>
    <col min="8" max="8" width="27.85546875" style="51" customWidth="1"/>
    <col min="9" max="16384" width="9.140625" style="1"/>
  </cols>
  <sheetData>
    <row r="1" spans="1:8" ht="48.75" customHeight="1" x14ac:dyDescent="0.25">
      <c r="E1" s="168" t="s">
        <v>236</v>
      </c>
      <c r="F1" s="168"/>
      <c r="G1" s="168"/>
    </row>
    <row r="2" spans="1:8" x14ac:dyDescent="0.25">
      <c r="F2" s="7"/>
      <c r="G2" s="8"/>
    </row>
    <row r="3" spans="1:8" ht="46.5" customHeight="1" x14ac:dyDescent="0.25">
      <c r="A3" s="169" t="s">
        <v>20</v>
      </c>
      <c r="B3" s="169"/>
      <c r="C3" s="169"/>
      <c r="D3" s="169"/>
      <c r="E3" s="169"/>
      <c r="F3" s="169"/>
      <c r="G3" s="169"/>
    </row>
    <row r="4" spans="1:8" x14ac:dyDescent="0.25">
      <c r="A4" s="2"/>
      <c r="B4" s="2"/>
      <c r="C4" s="2"/>
      <c r="D4" s="2"/>
      <c r="E4" s="2"/>
      <c r="F4" s="2"/>
      <c r="G4" s="2"/>
    </row>
    <row r="5" spans="1:8" ht="93" customHeight="1" x14ac:dyDescent="0.25">
      <c r="A5" s="170" t="s">
        <v>30</v>
      </c>
      <c r="B5" s="170" t="s">
        <v>9</v>
      </c>
      <c r="C5" s="171" t="s">
        <v>21</v>
      </c>
      <c r="D5" s="172"/>
      <c r="E5" s="173" t="s">
        <v>22</v>
      </c>
      <c r="F5" s="175" t="s">
        <v>23</v>
      </c>
      <c r="G5" s="177" t="s">
        <v>28</v>
      </c>
    </row>
    <row r="6" spans="1:8" x14ac:dyDescent="0.25">
      <c r="A6" s="170"/>
      <c r="B6" s="170"/>
      <c r="C6" s="3" t="s">
        <v>10</v>
      </c>
      <c r="D6" s="4" t="s">
        <v>11</v>
      </c>
      <c r="E6" s="174"/>
      <c r="F6" s="176"/>
      <c r="G6" s="177"/>
    </row>
    <row r="7" spans="1:8" x14ac:dyDescent="0.25">
      <c r="A7" s="5">
        <v>1</v>
      </c>
      <c r="B7" s="5">
        <f>A7+1</f>
        <v>2</v>
      </c>
      <c r="C7" s="5">
        <f t="shared" ref="C7:G7" si="0">B7+1</f>
        <v>3</v>
      </c>
      <c r="D7" s="5">
        <f t="shared" si="0"/>
        <v>4</v>
      </c>
      <c r="E7" s="5">
        <f t="shared" si="0"/>
        <v>5</v>
      </c>
      <c r="F7" s="5">
        <f t="shared" si="0"/>
        <v>6</v>
      </c>
      <c r="G7" s="5">
        <f t="shared" si="0"/>
        <v>7</v>
      </c>
    </row>
    <row r="8" spans="1:8" s="14" customFormat="1" ht="15.75" x14ac:dyDescent="0.2">
      <c r="A8" s="60" t="s">
        <v>6</v>
      </c>
      <c r="B8" s="61" t="s">
        <v>12</v>
      </c>
      <c r="C8" s="61" t="s">
        <v>12</v>
      </c>
      <c r="D8" s="61" t="s">
        <v>12</v>
      </c>
      <c r="E8" s="61" t="s">
        <v>12</v>
      </c>
      <c r="F8" s="61" t="s">
        <v>12</v>
      </c>
      <c r="G8" s="62">
        <f>AVERAGE(F9:F16)</f>
        <v>0.9375</v>
      </c>
      <c r="H8" s="52"/>
    </row>
    <row r="9" spans="1:8" ht="31.5" x14ac:dyDescent="0.25">
      <c r="A9" s="41" t="s">
        <v>149</v>
      </c>
      <c r="B9" s="45" t="s">
        <v>157</v>
      </c>
      <c r="C9" s="63">
        <v>0</v>
      </c>
      <c r="D9" s="63">
        <v>0</v>
      </c>
      <c r="E9" s="63" t="s">
        <v>190</v>
      </c>
      <c r="F9" s="19">
        <f t="shared" ref="F9:F16" si="1">IF(AND(C9=0,D9=0),1,IF(E9="нет или увеличение",IF(D9/C9&gt;1,1,D9/C9),IF(E9="снижение",IF(D9=0,1,IF(C9/D9&gt;1,1,C9/D9)))))</f>
        <v>1</v>
      </c>
      <c r="G9" s="64" t="s">
        <v>12</v>
      </c>
    </row>
    <row r="10" spans="1:8" ht="78.75" x14ac:dyDescent="0.25">
      <c r="A10" s="42" t="s">
        <v>150</v>
      </c>
      <c r="B10" s="45" t="s">
        <v>157</v>
      </c>
      <c r="C10" s="63">
        <v>5</v>
      </c>
      <c r="D10" s="63">
        <v>5</v>
      </c>
      <c r="E10" s="63" t="s">
        <v>190</v>
      </c>
      <c r="F10" s="19">
        <f t="shared" si="1"/>
        <v>1</v>
      </c>
      <c r="G10" s="64" t="s">
        <v>12</v>
      </c>
    </row>
    <row r="11" spans="1:8" ht="26.25" customHeight="1" x14ac:dyDescent="0.25">
      <c r="A11" s="166" t="s">
        <v>151</v>
      </c>
      <c r="B11" s="44" t="s">
        <v>158</v>
      </c>
      <c r="C11" s="47">
        <v>6</v>
      </c>
      <c r="D11" s="47">
        <v>6</v>
      </c>
      <c r="E11" s="63" t="s">
        <v>190</v>
      </c>
      <c r="F11" s="19">
        <f t="shared" si="1"/>
        <v>1</v>
      </c>
      <c r="G11" s="64" t="s">
        <v>12</v>
      </c>
      <c r="H11" s="67"/>
    </row>
    <row r="12" spans="1:8" ht="26.25" customHeight="1" x14ac:dyDescent="0.25">
      <c r="A12" s="167"/>
      <c r="B12" s="63" t="s">
        <v>192</v>
      </c>
      <c r="C12" s="63">
        <v>360</v>
      </c>
      <c r="D12" s="63">
        <v>360</v>
      </c>
      <c r="E12" s="63" t="s">
        <v>190</v>
      </c>
      <c r="F12" s="19">
        <f t="shared" ref="F12:F14" si="2">IF(AND(C12=0,D12=0),1,IF(E12="нет или увеличение",IF(D12/C12&gt;1,1,D12/C12),IF(E12="снижение",IF(D12=0,1,IF(C12/D12&gt;1,1,C12/D12)))))</f>
        <v>1</v>
      </c>
      <c r="G12" s="64" t="s">
        <v>12</v>
      </c>
      <c r="H12" s="67"/>
    </row>
    <row r="13" spans="1:8" ht="31.5" x14ac:dyDescent="0.25">
      <c r="A13" s="59" t="s">
        <v>152</v>
      </c>
      <c r="B13" s="46" t="s">
        <v>156</v>
      </c>
      <c r="C13" s="46">
        <v>7</v>
      </c>
      <c r="D13" s="63">
        <v>7</v>
      </c>
      <c r="E13" s="63" t="s">
        <v>190</v>
      </c>
      <c r="F13" s="19">
        <f t="shared" si="2"/>
        <v>1</v>
      </c>
      <c r="G13" s="64" t="s">
        <v>12</v>
      </c>
    </row>
    <row r="14" spans="1:8" ht="31.5" x14ac:dyDescent="0.25">
      <c r="A14" s="65" t="s">
        <v>153</v>
      </c>
      <c r="B14" s="46" t="s">
        <v>156</v>
      </c>
      <c r="C14" s="63">
        <v>2</v>
      </c>
      <c r="D14" s="68">
        <v>1</v>
      </c>
      <c r="E14" s="63" t="s">
        <v>190</v>
      </c>
      <c r="F14" s="19">
        <f t="shared" si="2"/>
        <v>0.5</v>
      </c>
      <c r="G14" s="64" t="s">
        <v>12</v>
      </c>
      <c r="H14" s="67"/>
    </row>
    <row r="15" spans="1:8" ht="31.5" x14ac:dyDescent="0.25">
      <c r="A15" s="66" t="s">
        <v>154</v>
      </c>
      <c r="B15" s="44" t="s">
        <v>159</v>
      </c>
      <c r="C15" s="63">
        <v>5</v>
      </c>
      <c r="D15" s="63">
        <v>5</v>
      </c>
      <c r="E15" s="63" t="s">
        <v>190</v>
      </c>
      <c r="F15" s="19">
        <f t="shared" si="1"/>
        <v>1</v>
      </c>
      <c r="G15" s="64" t="s">
        <v>12</v>
      </c>
    </row>
    <row r="16" spans="1:8" ht="31.5" x14ac:dyDescent="0.25">
      <c r="A16" s="66" t="s">
        <v>155</v>
      </c>
      <c r="B16" s="44" t="s">
        <v>159</v>
      </c>
      <c r="C16" s="63">
        <v>5</v>
      </c>
      <c r="D16" s="63">
        <v>5</v>
      </c>
      <c r="E16" s="63" t="s">
        <v>190</v>
      </c>
      <c r="F16" s="19">
        <f t="shared" si="1"/>
        <v>1</v>
      </c>
      <c r="G16" s="64" t="s">
        <v>12</v>
      </c>
    </row>
  </sheetData>
  <mergeCells count="9">
    <mergeCell ref="A11:A12"/>
    <mergeCell ref="E1:G1"/>
    <mergeCell ref="A3:G3"/>
    <mergeCell ref="A5:A6"/>
    <mergeCell ref="B5:B6"/>
    <mergeCell ref="C5:D5"/>
    <mergeCell ref="E5:E6"/>
    <mergeCell ref="F5:F6"/>
    <mergeCell ref="G5:G6"/>
  </mergeCells>
  <conditionalFormatting sqref="A9:A11 A13:A16 B9:E16">
    <cfRule type="expression" dxfId="1" priority="2">
      <formula>A9=""</formula>
    </cfRule>
  </conditionalFormatting>
  <pageMargins left="0.78740157480314965" right="0.78740157480314965" top="1.1811023622047245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6"/>
  <sheetViews>
    <sheetView topLeftCell="A16" zoomScale="70" zoomScaleNormal="70" zoomScaleSheetLayoutView="70" workbookViewId="0">
      <selection activeCell="P10" sqref="P10"/>
    </sheetView>
  </sheetViews>
  <sheetFormatPr defaultRowHeight="15" x14ac:dyDescent="0.25"/>
  <cols>
    <col min="1" max="1" width="57" style="89" customWidth="1"/>
    <col min="2" max="2" width="9.140625" style="89"/>
    <col min="3" max="4" width="7.5703125" style="89" customWidth="1"/>
    <col min="5" max="5" width="15.42578125" style="89" customWidth="1"/>
    <col min="6" max="6" width="8.7109375" style="89" customWidth="1"/>
    <col min="7" max="8" width="26.28515625" style="89" customWidth="1"/>
    <col min="9" max="9" width="24.42578125" style="89" customWidth="1"/>
    <col min="10" max="16384" width="9.140625" style="89"/>
  </cols>
  <sheetData>
    <row r="1" spans="1:8" ht="31.5" customHeight="1" x14ac:dyDescent="0.25">
      <c r="G1" s="180" t="s">
        <v>237</v>
      </c>
      <c r="H1" s="180"/>
    </row>
    <row r="2" spans="1:8" x14ac:dyDescent="0.25">
      <c r="F2" s="90"/>
      <c r="G2" s="90"/>
      <c r="H2" s="91"/>
    </row>
    <row r="3" spans="1:8" ht="46.5" customHeight="1" x14ac:dyDescent="0.25">
      <c r="A3" s="163" t="s">
        <v>33</v>
      </c>
      <c r="B3" s="163"/>
      <c r="C3" s="163"/>
      <c r="D3" s="163"/>
      <c r="E3" s="163"/>
      <c r="F3" s="163"/>
      <c r="G3" s="163"/>
      <c r="H3" s="163"/>
    </row>
    <row r="4" spans="1:8" x14ac:dyDescent="0.25">
      <c r="A4" s="92"/>
      <c r="B4" s="92"/>
      <c r="C4" s="92"/>
      <c r="D4" s="92"/>
      <c r="E4" s="92"/>
      <c r="F4" s="92"/>
      <c r="G4" s="92"/>
      <c r="H4" s="92"/>
    </row>
    <row r="5" spans="1:8" ht="70.5" customHeight="1" x14ac:dyDescent="0.25">
      <c r="A5" s="164" t="s">
        <v>30</v>
      </c>
      <c r="B5" s="164" t="s">
        <v>9</v>
      </c>
      <c r="C5" s="181" t="s">
        <v>24</v>
      </c>
      <c r="D5" s="182"/>
      <c r="E5" s="183" t="s">
        <v>223</v>
      </c>
      <c r="F5" s="185" t="s">
        <v>25</v>
      </c>
      <c r="G5" s="185" t="s">
        <v>29</v>
      </c>
      <c r="H5" s="177" t="s">
        <v>26</v>
      </c>
    </row>
    <row r="6" spans="1:8" ht="102.75" customHeight="1" x14ac:dyDescent="0.25">
      <c r="A6" s="164"/>
      <c r="B6" s="164"/>
      <c r="C6" s="93" t="s">
        <v>10</v>
      </c>
      <c r="D6" s="94" t="s">
        <v>11</v>
      </c>
      <c r="E6" s="184"/>
      <c r="F6" s="186"/>
      <c r="G6" s="186"/>
      <c r="H6" s="177"/>
    </row>
    <row r="7" spans="1:8" x14ac:dyDescent="0.25">
      <c r="A7" s="95">
        <v>1</v>
      </c>
      <c r="B7" s="95">
        <f>A7+1</f>
        <v>2</v>
      </c>
      <c r="C7" s="95">
        <f t="shared" ref="C7:F7" si="0">B7+1</f>
        <v>3</v>
      </c>
      <c r="D7" s="95">
        <f t="shared" si="0"/>
        <v>4</v>
      </c>
      <c r="E7" s="95">
        <f t="shared" si="0"/>
        <v>5</v>
      </c>
      <c r="F7" s="95">
        <f t="shared" si="0"/>
        <v>6</v>
      </c>
      <c r="G7" s="95">
        <f t="shared" ref="G7:H7" si="1">F7+1</f>
        <v>7</v>
      </c>
      <c r="H7" s="95">
        <f t="shared" si="1"/>
        <v>8</v>
      </c>
    </row>
    <row r="8" spans="1:8" s="97" customFormat="1" ht="14.25" x14ac:dyDescent="0.2">
      <c r="A8" s="17" t="s">
        <v>6</v>
      </c>
      <c r="B8" s="18" t="s">
        <v>12</v>
      </c>
      <c r="C8" s="18" t="s">
        <v>12</v>
      </c>
      <c r="D8" s="18" t="s">
        <v>12</v>
      </c>
      <c r="E8" s="18" t="s">
        <v>12</v>
      </c>
      <c r="F8" s="18" t="s">
        <v>12</v>
      </c>
      <c r="G8" s="48">
        <f>(G9*H9+G12*H12+G15*H15+G21*H21+G28*H28+G31*H31)/H8</f>
        <v>0.99354938166470985</v>
      </c>
      <c r="H8" s="96">
        <f>H9+H12+H15+H21+H28+H31</f>
        <v>1157886.34194</v>
      </c>
    </row>
    <row r="9" spans="1:8" s="97" customFormat="1" ht="39.75" customHeight="1" x14ac:dyDescent="0.2">
      <c r="A9" s="16" t="s">
        <v>109</v>
      </c>
      <c r="B9" s="15" t="s">
        <v>12</v>
      </c>
      <c r="C9" s="15" t="s">
        <v>12</v>
      </c>
      <c r="D9" s="15" t="s">
        <v>12</v>
      </c>
      <c r="E9" s="15" t="s">
        <v>12</v>
      </c>
      <c r="F9" s="15" t="s">
        <v>12</v>
      </c>
      <c r="G9" s="21">
        <f>AVERAGE(F10:F11)</f>
        <v>0.5</v>
      </c>
      <c r="H9" s="98">
        <f>'бюджетные ассигнования'!B9</f>
        <v>0</v>
      </c>
    </row>
    <row r="10" spans="1:8" ht="32.25" customHeight="1" x14ac:dyDescent="0.25">
      <c r="A10" s="99" t="s">
        <v>167</v>
      </c>
      <c r="B10" s="100" t="s">
        <v>169</v>
      </c>
      <c r="C10" s="101">
        <v>0</v>
      </c>
      <c r="D10" s="101">
        <v>0</v>
      </c>
      <c r="E10" s="101" t="s">
        <v>190</v>
      </c>
      <c r="F10" s="102">
        <f t="shared" ref="F10:F11" si="2">IF(AND(C10=0,D10=0),1,IF(E10="нет или увеличение",IF(D10/C10&gt;1,1,D10/C10),IF(E10="снижение",IF(D10=0,1,IF(C10/D10&gt;1,1,C10/D10)))))</f>
        <v>1</v>
      </c>
      <c r="G10" s="102" t="s">
        <v>12</v>
      </c>
      <c r="H10" s="102" t="s">
        <v>12</v>
      </c>
    </row>
    <row r="11" spans="1:8" ht="30.75" customHeight="1" x14ac:dyDescent="0.25">
      <c r="A11" s="99" t="s">
        <v>168</v>
      </c>
      <c r="B11" s="100" t="s">
        <v>169</v>
      </c>
      <c r="C11" s="103">
        <v>1</v>
      </c>
      <c r="D11" s="101">
        <v>0</v>
      </c>
      <c r="E11" s="101" t="s">
        <v>190</v>
      </c>
      <c r="F11" s="102">
        <f t="shared" si="2"/>
        <v>0</v>
      </c>
      <c r="G11" s="102" t="s">
        <v>12</v>
      </c>
      <c r="H11" s="102" t="s">
        <v>12</v>
      </c>
    </row>
    <row r="12" spans="1:8" ht="53.25" customHeight="1" x14ac:dyDescent="0.25">
      <c r="A12" s="16" t="s">
        <v>110</v>
      </c>
      <c r="B12" s="15" t="s">
        <v>12</v>
      </c>
      <c r="C12" s="15" t="s">
        <v>12</v>
      </c>
      <c r="D12" s="15" t="s">
        <v>12</v>
      </c>
      <c r="E12" s="15" t="s">
        <v>12</v>
      </c>
      <c r="F12" s="15" t="s">
        <v>12</v>
      </c>
      <c r="G12" s="21">
        <f>AVERAGE(F13:F14)</f>
        <v>1</v>
      </c>
      <c r="H12" s="98">
        <f>'бюджетные ассигнования'!B11</f>
        <v>1084483.89307</v>
      </c>
    </row>
    <row r="13" spans="1:8" ht="104.25" customHeight="1" x14ac:dyDescent="0.25">
      <c r="A13" s="104" t="s">
        <v>170</v>
      </c>
      <c r="B13" s="93" t="s">
        <v>169</v>
      </c>
      <c r="C13" s="103">
        <v>5</v>
      </c>
      <c r="D13" s="103">
        <v>5</v>
      </c>
      <c r="E13" s="101" t="s">
        <v>190</v>
      </c>
      <c r="F13" s="102">
        <f>IF(AND(C13=0,D13=0),1,IF(E13="нет или увеличение",IF(D13/C13&gt;1,1,D13/C13),IF(E13="снижение",IF(D13=0,1,IF(C13/D13&gt;1,1,C13/D13)))))</f>
        <v>1</v>
      </c>
      <c r="G13" s="102" t="s">
        <v>12</v>
      </c>
      <c r="H13" s="102" t="s">
        <v>12</v>
      </c>
    </row>
    <row r="14" spans="1:8" ht="108" customHeight="1" x14ac:dyDescent="0.25">
      <c r="A14" s="104" t="s">
        <v>171</v>
      </c>
      <c r="B14" s="93" t="s">
        <v>169</v>
      </c>
      <c r="C14" s="103">
        <v>3</v>
      </c>
      <c r="D14" s="103">
        <v>3</v>
      </c>
      <c r="E14" s="101" t="s">
        <v>190</v>
      </c>
      <c r="F14" s="102">
        <f t="shared" ref="F14" si="3">IF(AND(C14=0,D14=0),1,IF(E14="нет или увеличение",IF(D14/C14&gt;1,1,D14/C14),IF(E14="снижение",IF(D14=0,1,IF(C14/D14&gt;1,1,C14/D14)))))</f>
        <v>1</v>
      </c>
      <c r="G14" s="102" t="s">
        <v>12</v>
      </c>
      <c r="H14" s="102" t="s">
        <v>12</v>
      </c>
    </row>
    <row r="15" spans="1:8" ht="68.25" customHeight="1" x14ac:dyDescent="0.25">
      <c r="A15" s="16" t="s">
        <v>111</v>
      </c>
      <c r="B15" s="15" t="s">
        <v>12</v>
      </c>
      <c r="C15" s="15" t="s">
        <v>12</v>
      </c>
      <c r="D15" s="15" t="s">
        <v>12</v>
      </c>
      <c r="E15" s="15" t="s">
        <v>12</v>
      </c>
      <c r="F15" s="15" t="s">
        <v>12</v>
      </c>
      <c r="G15" s="21">
        <f>AVERAGE(F16:F20)</f>
        <v>1</v>
      </c>
      <c r="H15" s="98">
        <f>'бюджетные ассигнования'!B23</f>
        <v>22703.501179999999</v>
      </c>
    </row>
    <row r="16" spans="1:8" ht="30" x14ac:dyDescent="0.25">
      <c r="A16" s="99" t="s">
        <v>172</v>
      </c>
      <c r="B16" s="93" t="s">
        <v>173</v>
      </c>
      <c r="C16" s="105">
        <v>6</v>
      </c>
      <c r="D16" s="106">
        <v>6</v>
      </c>
      <c r="E16" s="101" t="s">
        <v>190</v>
      </c>
      <c r="F16" s="102">
        <f t="shared" ref="F16:F20" si="4">IF(AND(C16=0,D16=0),1,IF(E16="нет или увеличение",IF(D16/C16&gt;1,1,D16/C16),IF(E16="снижение",IF(D16=0,1,IF(C16/D16&gt;1,1,C16/D16)))))</f>
        <v>1</v>
      </c>
      <c r="G16" s="102" t="s">
        <v>12</v>
      </c>
      <c r="H16" s="102" t="s">
        <v>12</v>
      </c>
    </row>
    <row r="17" spans="1:9" ht="37.5" customHeight="1" x14ac:dyDescent="0.25">
      <c r="A17" s="178" t="s">
        <v>151</v>
      </c>
      <c r="B17" s="93" t="s">
        <v>175</v>
      </c>
      <c r="C17" s="81">
        <v>6</v>
      </c>
      <c r="D17" s="81">
        <v>6</v>
      </c>
      <c r="E17" s="101" t="s">
        <v>190</v>
      </c>
      <c r="F17" s="102">
        <f t="shared" si="4"/>
        <v>1</v>
      </c>
      <c r="G17" s="102" t="s">
        <v>12</v>
      </c>
      <c r="H17" s="102" t="s">
        <v>12</v>
      </c>
      <c r="I17" s="179"/>
    </row>
    <row r="18" spans="1:9" ht="37.5" customHeight="1" x14ac:dyDescent="0.25">
      <c r="A18" s="178"/>
      <c r="B18" s="93" t="s">
        <v>191</v>
      </c>
      <c r="C18" s="81">
        <v>360</v>
      </c>
      <c r="D18" s="81">
        <v>360</v>
      </c>
      <c r="E18" s="101" t="s">
        <v>190</v>
      </c>
      <c r="F18" s="102">
        <f t="shared" ref="F18" si="5">IF(AND(C18=0,D18=0),1,IF(E18="нет или увеличение",IF(D18/C18&gt;1,1,D18/C18),IF(E18="снижение",IF(D18=0,1,IF(C18/D18&gt;1,1,C18/D18)))))</f>
        <v>1</v>
      </c>
      <c r="G18" s="102" t="s">
        <v>12</v>
      </c>
      <c r="H18" s="102" t="s">
        <v>12</v>
      </c>
      <c r="I18" s="179"/>
    </row>
    <row r="19" spans="1:9" ht="45" x14ac:dyDescent="0.25">
      <c r="A19" s="99" t="s">
        <v>174</v>
      </c>
      <c r="B19" s="107" t="s">
        <v>175</v>
      </c>
      <c r="C19" s="108">
        <v>2</v>
      </c>
      <c r="D19" s="109">
        <v>3</v>
      </c>
      <c r="E19" s="101" t="s">
        <v>190</v>
      </c>
      <c r="F19" s="102">
        <f t="shared" si="4"/>
        <v>1</v>
      </c>
      <c r="G19" s="102" t="s">
        <v>12</v>
      </c>
      <c r="H19" s="102" t="s">
        <v>12</v>
      </c>
    </row>
    <row r="20" spans="1:9" ht="75" x14ac:dyDescent="0.25">
      <c r="A20" s="99" t="s">
        <v>176</v>
      </c>
      <c r="B20" s="107" t="s">
        <v>177</v>
      </c>
      <c r="C20" s="108">
        <v>70.58</v>
      </c>
      <c r="D20" s="80">
        <v>75.75</v>
      </c>
      <c r="E20" s="101" t="s">
        <v>190</v>
      </c>
      <c r="F20" s="102">
        <f t="shared" si="4"/>
        <v>1</v>
      </c>
      <c r="G20" s="102" t="s">
        <v>12</v>
      </c>
      <c r="H20" s="102" t="s">
        <v>12</v>
      </c>
      <c r="I20" s="110"/>
    </row>
    <row r="21" spans="1:9" ht="49.5" customHeight="1" x14ac:dyDescent="0.25">
      <c r="A21" s="16" t="s">
        <v>112</v>
      </c>
      <c r="B21" s="15" t="s">
        <v>12</v>
      </c>
      <c r="C21" s="15" t="s">
        <v>12</v>
      </c>
      <c r="D21" s="15" t="s">
        <v>12</v>
      </c>
      <c r="E21" s="15" t="s">
        <v>12</v>
      </c>
      <c r="F21" s="15" t="s">
        <v>12</v>
      </c>
      <c r="G21" s="21">
        <f>AVERAGE(F22:F27)</f>
        <v>1</v>
      </c>
      <c r="H21" s="98">
        <f>'бюджетные ассигнования'!B29</f>
        <v>0</v>
      </c>
    </row>
    <row r="22" spans="1:9" ht="47.25" x14ac:dyDescent="0.25">
      <c r="A22" s="59" t="s">
        <v>178</v>
      </c>
      <c r="B22" s="81" t="s">
        <v>175</v>
      </c>
      <c r="C22" s="101">
        <v>0</v>
      </c>
      <c r="D22" s="101">
        <v>0</v>
      </c>
      <c r="E22" s="101" t="s">
        <v>190</v>
      </c>
      <c r="F22" s="102">
        <f t="shared" ref="F22:F27" si="6">IF(AND(C22=0,D22=0),1,IF(E22="нет или увеличение",IF(D22/C22&gt;1,1,D22/C22),IF(E22="снижение",IF(D22=0,1,IF(C22/D22&gt;1,1,C22/D22)))))</f>
        <v>1</v>
      </c>
      <c r="G22" s="102" t="s">
        <v>12</v>
      </c>
      <c r="H22" s="102" t="s">
        <v>12</v>
      </c>
      <c r="I22" s="110"/>
    </row>
    <row r="23" spans="1:9" ht="90" x14ac:dyDescent="0.25">
      <c r="A23" s="43" t="s">
        <v>179</v>
      </c>
      <c r="B23" s="81" t="s">
        <v>180</v>
      </c>
      <c r="C23" s="101">
        <v>0</v>
      </c>
      <c r="D23" s="101">
        <v>0</v>
      </c>
      <c r="E23" s="101" t="s">
        <v>190</v>
      </c>
      <c r="F23" s="102">
        <f t="shared" si="6"/>
        <v>1</v>
      </c>
      <c r="G23" s="102" t="s">
        <v>12</v>
      </c>
      <c r="H23" s="102" t="s">
        <v>12</v>
      </c>
      <c r="I23" s="110"/>
    </row>
    <row r="24" spans="1:9" ht="90" x14ac:dyDescent="0.25">
      <c r="A24" s="111" t="s">
        <v>181</v>
      </c>
      <c r="B24" s="81" t="s">
        <v>180</v>
      </c>
      <c r="C24" s="101">
        <v>0</v>
      </c>
      <c r="D24" s="101">
        <v>0</v>
      </c>
      <c r="E24" s="101" t="s">
        <v>190</v>
      </c>
      <c r="F24" s="102">
        <f t="shared" si="6"/>
        <v>1</v>
      </c>
      <c r="G24" s="102" t="s">
        <v>12</v>
      </c>
      <c r="H24" s="102" t="s">
        <v>12</v>
      </c>
      <c r="I24" s="110"/>
    </row>
    <row r="25" spans="1:9" ht="31.5" x14ac:dyDescent="0.25">
      <c r="A25" s="59" t="s">
        <v>182</v>
      </c>
      <c r="B25" s="81" t="s">
        <v>175</v>
      </c>
      <c r="C25" s="101">
        <v>0</v>
      </c>
      <c r="D25" s="101">
        <v>0</v>
      </c>
      <c r="E25" s="101" t="s">
        <v>190</v>
      </c>
      <c r="F25" s="102">
        <f t="shared" si="6"/>
        <v>1</v>
      </c>
      <c r="G25" s="102" t="s">
        <v>12</v>
      </c>
      <c r="H25" s="102" t="s">
        <v>12</v>
      </c>
      <c r="I25" s="110"/>
    </row>
    <row r="26" spans="1:9" ht="90" x14ac:dyDescent="0.25">
      <c r="A26" s="43" t="s">
        <v>183</v>
      </c>
      <c r="B26" s="81" t="s">
        <v>180</v>
      </c>
      <c r="C26" s="101">
        <v>0</v>
      </c>
      <c r="D26" s="101">
        <v>0</v>
      </c>
      <c r="E26" s="101" t="s">
        <v>190</v>
      </c>
      <c r="F26" s="102">
        <f t="shared" si="6"/>
        <v>1</v>
      </c>
      <c r="G26" s="102" t="s">
        <v>12</v>
      </c>
      <c r="H26" s="102" t="s">
        <v>12</v>
      </c>
      <c r="I26" s="110"/>
    </row>
    <row r="27" spans="1:9" ht="90" x14ac:dyDescent="0.25">
      <c r="A27" s="111" t="s">
        <v>184</v>
      </c>
      <c r="B27" s="81" t="s">
        <v>180</v>
      </c>
      <c r="C27" s="101">
        <v>0</v>
      </c>
      <c r="D27" s="101">
        <v>0</v>
      </c>
      <c r="E27" s="101" t="s">
        <v>190</v>
      </c>
      <c r="F27" s="102">
        <f t="shared" si="6"/>
        <v>1</v>
      </c>
      <c r="G27" s="102" t="s">
        <v>12</v>
      </c>
      <c r="H27" s="102" t="s">
        <v>12</v>
      </c>
      <c r="I27" s="110"/>
    </row>
    <row r="28" spans="1:9" ht="31.5" customHeight="1" x14ac:dyDescent="0.25">
      <c r="A28" s="16" t="s">
        <v>113</v>
      </c>
      <c r="B28" s="15" t="s">
        <v>12</v>
      </c>
      <c r="C28" s="15" t="s">
        <v>12</v>
      </c>
      <c r="D28" s="15" t="s">
        <v>12</v>
      </c>
      <c r="E28" s="15" t="s">
        <v>12</v>
      </c>
      <c r="F28" s="15" t="s">
        <v>12</v>
      </c>
      <c r="G28" s="21">
        <f>AVERAGE(F29:F30)</f>
        <v>0.75</v>
      </c>
      <c r="H28" s="98">
        <f>'бюджетные ассигнования'!B31</f>
        <v>29876.331470000001</v>
      </c>
    </row>
    <row r="29" spans="1:9" ht="30" x14ac:dyDescent="0.25">
      <c r="A29" s="49" t="s">
        <v>185</v>
      </c>
      <c r="B29" s="50" t="s">
        <v>169</v>
      </c>
      <c r="C29" s="101">
        <v>2</v>
      </c>
      <c r="D29" s="101">
        <v>1</v>
      </c>
      <c r="E29" s="101" t="s">
        <v>190</v>
      </c>
      <c r="F29" s="102">
        <f t="shared" ref="F29:F30" si="7">IF(AND(C29=0,D29=0),1,IF(E29="нет или увеличение",IF(D29/C29&gt;1,1,D29/C29),IF(E29="снижение",IF(D29=0,1,IF(C29/D29&gt;1,1,C29/D29)))))</f>
        <v>0.5</v>
      </c>
      <c r="G29" s="102" t="s">
        <v>12</v>
      </c>
      <c r="H29" s="102" t="s">
        <v>12</v>
      </c>
    </row>
    <row r="30" spans="1:9" ht="30" x14ac:dyDescent="0.25">
      <c r="A30" s="49" t="s">
        <v>186</v>
      </c>
      <c r="B30" s="50" t="s">
        <v>169</v>
      </c>
      <c r="C30" s="101">
        <v>0</v>
      </c>
      <c r="D30" s="101">
        <v>0</v>
      </c>
      <c r="E30" s="101" t="s">
        <v>190</v>
      </c>
      <c r="F30" s="102">
        <f t="shared" si="7"/>
        <v>1</v>
      </c>
      <c r="G30" s="102" t="s">
        <v>12</v>
      </c>
      <c r="H30" s="102" t="s">
        <v>12</v>
      </c>
    </row>
    <row r="31" spans="1:9" ht="37.5" customHeight="1" x14ac:dyDescent="0.25">
      <c r="A31" s="16" t="s">
        <v>114</v>
      </c>
      <c r="B31" s="15" t="s">
        <v>12</v>
      </c>
      <c r="C31" s="15" t="s">
        <v>12</v>
      </c>
      <c r="D31" s="15" t="s">
        <v>12</v>
      </c>
      <c r="E31" s="15" t="s">
        <v>12</v>
      </c>
      <c r="F31" s="15" t="s">
        <v>12</v>
      </c>
      <c r="G31" s="21">
        <f>AVERAGE(F32:F36)</f>
        <v>1</v>
      </c>
      <c r="H31" s="98">
        <f>'бюджетные ассигнования'!B34</f>
        <v>20822.61622</v>
      </c>
    </row>
    <row r="32" spans="1:9" ht="31.5" x14ac:dyDescent="0.25">
      <c r="A32" s="112" t="s">
        <v>154</v>
      </c>
      <c r="B32" s="81" t="s">
        <v>159</v>
      </c>
      <c r="C32" s="101">
        <v>5</v>
      </c>
      <c r="D32" s="101">
        <v>5</v>
      </c>
      <c r="E32" s="101" t="s">
        <v>190</v>
      </c>
      <c r="F32" s="102">
        <f t="shared" ref="F32:F36" si="8">IF(AND(C32=0,D32=0),1,IF(E32="нет или увеличение",IF(D32/C32&gt;1,1,D32/C32),IF(E32="снижение",IF(D32=0,1,IF(C32/D32&gt;1,1,C32/D32)))))</f>
        <v>1</v>
      </c>
      <c r="G32" s="102" t="s">
        <v>12</v>
      </c>
      <c r="H32" s="102" t="s">
        <v>12</v>
      </c>
    </row>
    <row r="33" spans="1:8" ht="31.5" x14ac:dyDescent="0.25">
      <c r="A33" s="112" t="s">
        <v>155</v>
      </c>
      <c r="B33" s="81" t="s">
        <v>159</v>
      </c>
      <c r="C33" s="101">
        <v>5</v>
      </c>
      <c r="D33" s="101">
        <v>5</v>
      </c>
      <c r="E33" s="101" t="s">
        <v>190</v>
      </c>
      <c r="F33" s="102">
        <f t="shared" si="8"/>
        <v>1</v>
      </c>
      <c r="G33" s="102" t="s">
        <v>12</v>
      </c>
      <c r="H33" s="102" t="s">
        <v>12</v>
      </c>
    </row>
    <row r="34" spans="1:8" ht="31.5" x14ac:dyDescent="0.25">
      <c r="A34" s="112" t="s">
        <v>187</v>
      </c>
      <c r="B34" s="81" t="s">
        <v>159</v>
      </c>
      <c r="C34" s="101">
        <v>5</v>
      </c>
      <c r="D34" s="101">
        <v>5</v>
      </c>
      <c r="E34" s="101" t="s">
        <v>190</v>
      </c>
      <c r="F34" s="102">
        <f t="shared" si="8"/>
        <v>1</v>
      </c>
      <c r="G34" s="102" t="s">
        <v>12</v>
      </c>
      <c r="H34" s="102" t="s">
        <v>12</v>
      </c>
    </row>
    <row r="35" spans="1:8" ht="31.5" x14ac:dyDescent="0.25">
      <c r="A35" s="113" t="s">
        <v>188</v>
      </c>
      <c r="B35" s="81" t="s">
        <v>159</v>
      </c>
      <c r="C35" s="101">
        <v>5</v>
      </c>
      <c r="D35" s="101">
        <v>5</v>
      </c>
      <c r="E35" s="101" t="s">
        <v>190</v>
      </c>
      <c r="F35" s="102">
        <f t="shared" si="8"/>
        <v>1</v>
      </c>
      <c r="G35" s="102" t="s">
        <v>12</v>
      </c>
      <c r="H35" s="102" t="s">
        <v>12</v>
      </c>
    </row>
    <row r="36" spans="1:8" ht="31.5" x14ac:dyDescent="0.25">
      <c r="A36" s="113" t="s">
        <v>189</v>
      </c>
      <c r="B36" s="81" t="s">
        <v>159</v>
      </c>
      <c r="C36" s="101">
        <v>5</v>
      </c>
      <c r="D36" s="101">
        <v>5</v>
      </c>
      <c r="E36" s="101" t="s">
        <v>190</v>
      </c>
      <c r="F36" s="102">
        <f t="shared" si="8"/>
        <v>1</v>
      </c>
      <c r="G36" s="102" t="s">
        <v>12</v>
      </c>
      <c r="H36" s="102" t="s">
        <v>12</v>
      </c>
    </row>
  </sheetData>
  <mergeCells count="11">
    <mergeCell ref="A17:A18"/>
    <mergeCell ref="I17:I18"/>
    <mergeCell ref="G1:H1"/>
    <mergeCell ref="A3:H3"/>
    <mergeCell ref="A5:A6"/>
    <mergeCell ref="B5:B6"/>
    <mergeCell ref="C5:D5"/>
    <mergeCell ref="E5:E6"/>
    <mergeCell ref="F5:F6"/>
    <mergeCell ref="H5:H6"/>
    <mergeCell ref="G5:G6"/>
  </mergeCells>
  <conditionalFormatting sqref="A10:E11 A13:E14 A16:E17 A22:E27 A29:E30 A32:E36 A19:E20 C18:E18">
    <cfRule type="expression" dxfId="0" priority="9">
      <formula>A10=""</formula>
    </cfRule>
  </conditionalFormatting>
  <pageMargins left="0.78740157480314965" right="0.78740157480314965" top="1.1811023622047245" bottom="0.74803149606299213" header="0.31496062992125984" footer="0.31496062992125984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view="pageBreakPreview" zoomScale="145" zoomScaleNormal="100" zoomScaleSheetLayoutView="145" workbookViewId="0">
      <selection activeCell="C7" sqref="C7"/>
    </sheetView>
  </sheetViews>
  <sheetFormatPr defaultRowHeight="15" x14ac:dyDescent="0.25"/>
  <cols>
    <col min="1" max="1" width="23.140625" style="1" customWidth="1"/>
    <col min="2" max="3" width="28.42578125" style="1" customWidth="1"/>
    <col min="4" max="4" width="24.7109375" style="1" customWidth="1"/>
    <col min="5" max="5" width="25.85546875" style="1" customWidth="1"/>
    <col min="6" max="16384" width="9.140625" style="1"/>
  </cols>
  <sheetData>
    <row r="1" spans="1:5" ht="44.25" customHeight="1" x14ac:dyDescent="0.25">
      <c r="D1" s="188" t="s">
        <v>31</v>
      </c>
      <c r="E1" s="189"/>
    </row>
    <row r="2" spans="1:5" x14ac:dyDescent="0.25">
      <c r="D2" s="12"/>
      <c r="E2" s="13"/>
    </row>
    <row r="4" spans="1:5" ht="19.5" customHeight="1" x14ac:dyDescent="0.25">
      <c r="A4" s="169" t="s">
        <v>13</v>
      </c>
      <c r="B4" s="169"/>
      <c r="C4" s="169"/>
      <c r="D4" s="169"/>
      <c r="E4" s="169"/>
    </row>
    <row r="5" spans="1:5" x14ac:dyDescent="0.25">
      <c r="A5" s="2"/>
      <c r="B5" s="2"/>
      <c r="C5" s="2"/>
      <c r="D5" s="2"/>
      <c r="E5" s="2"/>
    </row>
    <row r="6" spans="1:5" x14ac:dyDescent="0.25">
      <c r="A6" s="170" t="s">
        <v>14</v>
      </c>
      <c r="B6" s="170" t="s">
        <v>15</v>
      </c>
      <c r="C6" s="170"/>
      <c r="D6" s="170"/>
      <c r="E6" s="187" t="s">
        <v>16</v>
      </c>
    </row>
    <row r="7" spans="1:5" ht="90" x14ac:dyDescent="0.25">
      <c r="A7" s="170"/>
      <c r="B7" s="3" t="s">
        <v>17</v>
      </c>
      <c r="C7" s="3" t="s">
        <v>27</v>
      </c>
      <c r="D7" s="58" t="s">
        <v>32</v>
      </c>
      <c r="E7" s="187"/>
    </row>
    <row r="8" spans="1:5" x14ac:dyDescent="0.25">
      <c r="A8" s="5">
        <v>1</v>
      </c>
      <c r="B8" s="5">
        <f>A8+1</f>
        <v>2</v>
      </c>
      <c r="C8" s="5">
        <f t="shared" ref="C8:E8" si="0">B8+1</f>
        <v>3</v>
      </c>
      <c r="D8" s="5">
        <f t="shared" si="0"/>
        <v>4</v>
      </c>
      <c r="E8" s="5">
        <f t="shared" si="0"/>
        <v>5</v>
      </c>
    </row>
    <row r="9" spans="1:5" x14ac:dyDescent="0.25">
      <c r="A9" s="9" t="s">
        <v>18</v>
      </c>
      <c r="B9" s="10">
        <f>'бюджетные ассигнования'!E8</f>
        <v>0.99461324718036803</v>
      </c>
      <c r="C9" s="10">
        <f>'целевые показатели'!G8</f>
        <v>0.9375</v>
      </c>
      <c r="D9" s="10">
        <f>'показатели результативности'!G8</f>
        <v>0.99354938166470985</v>
      </c>
      <c r="E9" s="11">
        <f>POWER((B9*C9*D9),(1/3))</f>
        <v>0.97485118594370623</v>
      </c>
    </row>
    <row r="10" spans="1:5" ht="15.75" x14ac:dyDescent="0.25">
      <c r="A10" s="6" t="s">
        <v>19</v>
      </c>
      <c r="B10" s="20" t="str">
        <f>IF(B9&gt;=0.9,"Высокая",IF(B9&gt;=0.8,"Средняя",IF(B9&gt;=0.7,"Удовлетворительная","Неудовлетворительная")))</f>
        <v>Высокая</v>
      </c>
      <c r="C10" s="20" t="str">
        <f>IF(C9&gt;=0.9,"Высокая",IF(C9&gt;=0.8,"Средняя",IF(C9&gt;=0.7,"Удовлетворительная","Неудовлетворительная")))</f>
        <v>Высокая</v>
      </c>
      <c r="D10" s="20" t="str">
        <f>IF(D9&gt;=0.9,"Высокая",IF(D9&gt;=0.8,"Средняя",IF(D9&gt;=0.7,"Удовлетворительная","Неудовлетворительная")))</f>
        <v>Высокая</v>
      </c>
      <c r="E10" s="20" t="str">
        <f>IF(E9&gt;=0.9,"Высокая",IF(E9&gt;=0.8,"Средняя",IF(E9&gt;=0.7,"Удовлетворительная","Неудовлетворительная")))</f>
        <v>Высокая</v>
      </c>
    </row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 9 к Пор</vt:lpstr>
      <vt:lpstr>пр 10 к Пор</vt:lpstr>
      <vt:lpstr>пр 11 к Пор</vt:lpstr>
      <vt:lpstr>кап строительство</vt:lpstr>
      <vt:lpstr>бюджетные ассигнования</vt:lpstr>
      <vt:lpstr>целевые показатели</vt:lpstr>
      <vt:lpstr>показатели результативности</vt:lpstr>
      <vt:lpstr>свод</vt:lpstr>
      <vt:lpstr>'бюджетные ассигнования'!Заголовки_для_печати</vt:lpstr>
      <vt:lpstr>'показатели результативности'!Заголовки_для_печати</vt:lpstr>
      <vt:lpstr>'пр 10 к Пор'!Заголовки_для_печати</vt:lpstr>
      <vt:lpstr>'пр 11 к Пор'!Заголовки_для_печати</vt:lpstr>
      <vt:lpstr>'пр 9 к Пор'!Заголовки_для_печати</vt:lpstr>
      <vt:lpstr>'целевые показатели'!Заголовки_для_печати</vt:lpstr>
      <vt:lpstr>'пр 9 к Пор'!Область_печати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2018-04-18T09:48:20Z</dcterms:modified>
</cp:coreProperties>
</file>