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5" r:id="rId1"/>
    <sheet name="2" sheetId="6" r:id="rId2"/>
    <sheet name="3" sheetId="7" r:id="rId3"/>
    <sheet name="4" sheetId="1" r:id="rId4"/>
    <sheet name="5" sheetId="2" r:id="rId5"/>
    <sheet name="6" sheetId="4" r:id="rId6"/>
    <sheet name="7" sheetId="3" r:id="rId7"/>
  </sheets>
  <definedNames>
    <definedName name="_xlnm.Print_Titles" localSheetId="0">'1'!$10:$13</definedName>
    <definedName name="_xlnm.Print_Titles" localSheetId="1">'2'!$12:$16</definedName>
    <definedName name="_xlnm.Print_Titles" localSheetId="2">'3'!$11:$14</definedName>
    <definedName name="_xlnm.Print_Titles" localSheetId="3">'4'!$6:$8</definedName>
    <definedName name="_xlnm.Print_Titles" localSheetId="4">'5'!$6:$7</definedName>
    <definedName name="_xlnm.Print_Titles" localSheetId="5">'6'!$6:$7</definedName>
  </definedNames>
  <calcPr calcId="152511" refMode="R1C1"/>
</workbook>
</file>

<file path=xl/calcChain.xml><?xml version="1.0" encoding="utf-8"?>
<calcChain xmlns="http://schemas.openxmlformats.org/spreadsheetml/2006/main">
  <c r="D48" i="5" l="1"/>
  <c r="D38" i="5"/>
  <c r="D39" i="5"/>
  <c r="D40" i="5"/>
  <c r="D41" i="5"/>
  <c r="D42" i="5"/>
  <c r="D43" i="5"/>
  <c r="D44" i="5"/>
  <c r="D45" i="5"/>
  <c r="D37" i="5"/>
  <c r="D34" i="5"/>
  <c r="D27" i="5"/>
  <c r="D28" i="5"/>
  <c r="D29" i="5"/>
  <c r="D30" i="5"/>
  <c r="D26" i="5"/>
  <c r="D22" i="5"/>
  <c r="D23" i="5"/>
  <c r="D21" i="5"/>
  <c r="D15" i="5"/>
  <c r="D16" i="5" s="1"/>
  <c r="D17" i="5" s="1"/>
  <c r="D18" i="5" s="1"/>
  <c r="C34" i="1" l="1"/>
  <c r="C33" i="1"/>
  <c r="C32" i="1"/>
  <c r="C31" i="1"/>
  <c r="C30" i="1"/>
  <c r="C29" i="1"/>
  <c r="C28" i="1"/>
  <c r="C27" i="1"/>
  <c r="C26" i="1"/>
  <c r="C24" i="1"/>
  <c r="C23" i="1"/>
  <c r="C21" i="1"/>
  <c r="C20" i="1"/>
  <c r="C19" i="1"/>
  <c r="C18" i="1"/>
  <c r="A25" i="1"/>
  <c r="A17" i="1"/>
  <c r="A10" i="1"/>
  <c r="A22" i="1"/>
  <c r="C12" i="1"/>
  <c r="E12" i="1" s="1"/>
  <c r="C13" i="1"/>
  <c r="E13" i="1" s="1"/>
  <c r="C14" i="1"/>
  <c r="E14" i="1" s="1"/>
  <c r="C15" i="1"/>
  <c r="E15" i="1" s="1"/>
  <c r="C16" i="1"/>
  <c r="E16" i="1" s="1"/>
  <c r="C11" i="1"/>
  <c r="E11" i="1" s="1"/>
  <c r="A26" i="4"/>
  <c r="B26" i="4"/>
  <c r="C26" i="4"/>
  <c r="D26" i="4"/>
  <c r="A27" i="4"/>
  <c r="B27" i="4"/>
  <c r="C27" i="4"/>
  <c r="D27" i="4"/>
  <c r="A28" i="4"/>
  <c r="B28" i="4"/>
  <c r="C28" i="4"/>
  <c r="D28" i="4"/>
  <c r="A29" i="4"/>
  <c r="B29" i="4"/>
  <c r="C29" i="4"/>
  <c r="D29" i="4"/>
  <c r="A30" i="4"/>
  <c r="B30" i="4"/>
  <c r="C30" i="4"/>
  <c r="D30" i="4"/>
  <c r="A31" i="4"/>
  <c r="B31" i="4"/>
  <c r="C31" i="4"/>
  <c r="D31" i="4"/>
  <c r="A32" i="4"/>
  <c r="B32" i="4"/>
  <c r="C32" i="4"/>
  <c r="D32" i="4"/>
  <c r="A34" i="4"/>
  <c r="B34" i="4"/>
  <c r="C34" i="4"/>
  <c r="D34" i="4"/>
  <c r="A24" i="4"/>
  <c r="B24" i="4"/>
  <c r="C24" i="4"/>
  <c r="D24" i="4"/>
  <c r="A25" i="4"/>
  <c r="B25" i="4"/>
  <c r="C25" i="4"/>
  <c r="D25" i="4"/>
  <c r="A16" i="4"/>
  <c r="B16" i="4"/>
  <c r="C16" i="4"/>
  <c r="D16" i="4"/>
  <c r="A17" i="4"/>
  <c r="B17" i="4"/>
  <c r="C17" i="4"/>
  <c r="D17" i="4"/>
  <c r="A18" i="4"/>
  <c r="B18" i="4"/>
  <c r="C18" i="4"/>
  <c r="D18" i="4"/>
  <c r="A19" i="4"/>
  <c r="B19" i="4"/>
  <c r="C19" i="4"/>
  <c r="D19" i="4"/>
  <c r="A21" i="4"/>
  <c r="B21" i="4"/>
  <c r="C21" i="4"/>
  <c r="D21" i="4"/>
  <c r="A22" i="4"/>
  <c r="B22" i="4"/>
  <c r="C22" i="4"/>
  <c r="D22" i="4"/>
  <c r="A15" i="4"/>
  <c r="B15" i="4"/>
  <c r="C15" i="4"/>
  <c r="D15" i="4"/>
  <c r="A12" i="4"/>
  <c r="B12" i="4"/>
  <c r="C12" i="4"/>
  <c r="D12" i="4"/>
  <c r="A13" i="4"/>
  <c r="B13" i="4"/>
  <c r="C13" i="4"/>
  <c r="D13" i="4"/>
  <c r="D11" i="4"/>
  <c r="C11" i="4"/>
  <c r="B11" i="4"/>
  <c r="A11" i="4"/>
  <c r="D10" i="2"/>
  <c r="D11" i="2"/>
  <c r="D12" i="2"/>
  <c r="D13" i="2"/>
  <c r="C11" i="2"/>
  <c r="C12" i="2"/>
  <c r="C13" i="2"/>
  <c r="C10" i="2"/>
  <c r="A11" i="2"/>
  <c r="B11" i="2"/>
  <c r="A12" i="2"/>
  <c r="B12" i="2"/>
  <c r="A13" i="2"/>
  <c r="B13" i="2"/>
  <c r="B10" i="2"/>
  <c r="A10" i="2"/>
  <c r="M48" i="5"/>
  <c r="M45" i="5"/>
  <c r="M44" i="5"/>
  <c r="M43" i="5"/>
  <c r="M42" i="5"/>
  <c r="M41" i="5"/>
  <c r="M40" i="5"/>
  <c r="M39" i="5"/>
  <c r="M38" i="5"/>
  <c r="M37" i="5"/>
  <c r="M34" i="5"/>
  <c r="M33" i="5"/>
  <c r="M30" i="5"/>
  <c r="M29" i="5"/>
  <c r="M28" i="5"/>
  <c r="M27" i="5"/>
  <c r="M26" i="5"/>
  <c r="M23" i="5"/>
  <c r="M22" i="5"/>
  <c r="M21" i="5"/>
  <c r="M16" i="5"/>
  <c r="M17" i="5"/>
  <c r="M18" i="5"/>
  <c r="M15" i="5"/>
  <c r="A6" i="7"/>
  <c r="F34" i="4" l="1"/>
  <c r="F32" i="4"/>
  <c r="F31" i="4"/>
  <c r="F30" i="4"/>
  <c r="F29" i="4"/>
  <c r="F28" i="4"/>
  <c r="F27" i="4"/>
  <c r="F26" i="4"/>
  <c r="F22" i="4"/>
  <c r="F25" i="4"/>
  <c r="F24" i="4"/>
  <c r="F21" i="4"/>
  <c r="F15" i="4"/>
  <c r="C15" i="7"/>
  <c r="C43" i="7"/>
  <c r="C36" i="7"/>
  <c r="C29" i="7"/>
  <c r="C22" i="7"/>
  <c r="F17" i="7" l="1"/>
  <c r="G17" i="7"/>
  <c r="H17" i="7"/>
  <c r="I17" i="7"/>
  <c r="J17" i="7"/>
  <c r="K17" i="7"/>
  <c r="L17" i="7"/>
  <c r="F18" i="7"/>
  <c r="G18" i="7"/>
  <c r="H18" i="7"/>
  <c r="I18" i="7"/>
  <c r="J18" i="7"/>
  <c r="K18" i="7"/>
  <c r="L18" i="7"/>
  <c r="F19" i="7"/>
  <c r="G19" i="7"/>
  <c r="H19" i="7"/>
  <c r="I19" i="7"/>
  <c r="J19" i="7"/>
  <c r="K19" i="7"/>
  <c r="L19" i="7"/>
  <c r="F20" i="7"/>
  <c r="G20" i="7"/>
  <c r="H20" i="7"/>
  <c r="I20" i="7"/>
  <c r="J20" i="7"/>
  <c r="K20" i="7"/>
  <c r="L20" i="7"/>
  <c r="F21" i="7"/>
  <c r="G21" i="7"/>
  <c r="H21" i="7"/>
  <c r="I21" i="7"/>
  <c r="J21" i="7"/>
  <c r="K21" i="7"/>
  <c r="L21" i="7"/>
  <c r="E18" i="7"/>
  <c r="E19" i="7"/>
  <c r="E20" i="7"/>
  <c r="E21" i="7"/>
  <c r="E17" i="7"/>
  <c r="L78" i="7"/>
  <c r="K78" i="7"/>
  <c r="J78" i="7"/>
  <c r="I78" i="7"/>
  <c r="H78" i="7"/>
  <c r="G78" i="7"/>
  <c r="F78" i="7"/>
  <c r="E78" i="7"/>
  <c r="L71" i="7"/>
  <c r="K71" i="7"/>
  <c r="J71" i="7"/>
  <c r="I71" i="7"/>
  <c r="H71" i="7"/>
  <c r="G71" i="7"/>
  <c r="F71" i="7"/>
  <c r="E71" i="7"/>
  <c r="L64" i="7"/>
  <c r="K64" i="7"/>
  <c r="J64" i="7"/>
  <c r="I64" i="7"/>
  <c r="H64" i="7"/>
  <c r="G64" i="7"/>
  <c r="F64" i="7"/>
  <c r="E64" i="7"/>
  <c r="L57" i="7"/>
  <c r="K57" i="7"/>
  <c r="J57" i="7"/>
  <c r="I57" i="7"/>
  <c r="H57" i="7"/>
  <c r="G57" i="7"/>
  <c r="F57" i="7"/>
  <c r="E57" i="7"/>
  <c r="L50" i="7"/>
  <c r="K50" i="7"/>
  <c r="J50" i="7"/>
  <c r="I50" i="7"/>
  <c r="H50" i="7"/>
  <c r="G50" i="7"/>
  <c r="F50" i="7"/>
  <c r="E50" i="7"/>
  <c r="L43" i="7"/>
  <c r="K43" i="7"/>
  <c r="J43" i="7"/>
  <c r="I43" i="7"/>
  <c r="H43" i="7"/>
  <c r="G43" i="7"/>
  <c r="F43" i="7"/>
  <c r="E43" i="7"/>
  <c r="L36" i="7"/>
  <c r="K36" i="7"/>
  <c r="J36" i="7"/>
  <c r="I36" i="7"/>
  <c r="H36" i="7"/>
  <c r="G36" i="7"/>
  <c r="F36" i="7"/>
  <c r="E36" i="7"/>
  <c r="L29" i="7"/>
  <c r="K29" i="7"/>
  <c r="J29" i="7"/>
  <c r="I29" i="7"/>
  <c r="H29" i="7"/>
  <c r="G29" i="7"/>
  <c r="F29" i="7"/>
  <c r="E29" i="7"/>
  <c r="E11" i="7"/>
  <c r="I13" i="6"/>
  <c r="G10" i="5"/>
  <c r="K13" i="6" s="1"/>
  <c r="L22" i="7"/>
  <c r="K22" i="7"/>
  <c r="J22" i="7"/>
  <c r="I22" i="7"/>
  <c r="H22" i="7"/>
  <c r="G22" i="7"/>
  <c r="F22" i="7"/>
  <c r="E22" i="7"/>
  <c r="J19" i="6"/>
  <c r="K19" i="6"/>
  <c r="L19" i="6"/>
  <c r="M19" i="6"/>
  <c r="N19" i="6"/>
  <c r="O19" i="6"/>
  <c r="P19" i="6"/>
  <c r="J20" i="6"/>
  <c r="K20" i="6"/>
  <c r="L20" i="6"/>
  <c r="M20" i="6"/>
  <c r="N20" i="6"/>
  <c r="O20" i="6"/>
  <c r="P20" i="6"/>
  <c r="J21" i="6"/>
  <c r="K21" i="6"/>
  <c r="L21" i="6"/>
  <c r="M21" i="6"/>
  <c r="N21" i="6"/>
  <c r="O21" i="6"/>
  <c r="P21" i="6"/>
  <c r="J22" i="6"/>
  <c r="K22" i="6"/>
  <c r="L22" i="6"/>
  <c r="M22" i="6"/>
  <c r="N22" i="6"/>
  <c r="O22" i="6"/>
  <c r="P22" i="6"/>
  <c r="J23" i="6"/>
  <c r="K23" i="6"/>
  <c r="L23" i="6"/>
  <c r="M23" i="6"/>
  <c r="N23" i="6"/>
  <c r="O23" i="6"/>
  <c r="P23" i="6"/>
  <c r="J24" i="6"/>
  <c r="K24" i="6"/>
  <c r="L24" i="6"/>
  <c r="M24" i="6"/>
  <c r="N24" i="6"/>
  <c r="O24" i="6"/>
  <c r="P24" i="6"/>
  <c r="J25" i="6"/>
  <c r="K25" i="6"/>
  <c r="L25" i="6"/>
  <c r="M25" i="6"/>
  <c r="N25" i="6"/>
  <c r="O25" i="6"/>
  <c r="P25" i="6"/>
  <c r="I20" i="6"/>
  <c r="I21" i="6"/>
  <c r="I22" i="6"/>
  <c r="I23" i="6"/>
  <c r="I24" i="6"/>
  <c r="I25" i="6"/>
  <c r="I19" i="6"/>
  <c r="P98" i="6"/>
  <c r="O98" i="6"/>
  <c r="N98" i="6"/>
  <c r="M98" i="6"/>
  <c r="L98" i="6"/>
  <c r="K98" i="6"/>
  <c r="J98" i="6"/>
  <c r="I98" i="6"/>
  <c r="P89" i="6"/>
  <c r="O89" i="6"/>
  <c r="N89" i="6"/>
  <c r="M89" i="6"/>
  <c r="L89" i="6"/>
  <c r="K89" i="6"/>
  <c r="J89" i="6"/>
  <c r="I89" i="6"/>
  <c r="P80" i="6"/>
  <c r="O80" i="6"/>
  <c r="N80" i="6"/>
  <c r="M80" i="6"/>
  <c r="L80" i="6"/>
  <c r="K80" i="6"/>
  <c r="J80" i="6"/>
  <c r="I80" i="6"/>
  <c r="P71" i="6"/>
  <c r="O71" i="6"/>
  <c r="N71" i="6"/>
  <c r="M71" i="6"/>
  <c r="L71" i="6"/>
  <c r="K71" i="6"/>
  <c r="J71" i="6"/>
  <c r="I71" i="6"/>
  <c r="P62" i="6"/>
  <c r="O62" i="6"/>
  <c r="N62" i="6"/>
  <c r="M62" i="6"/>
  <c r="L62" i="6"/>
  <c r="K62" i="6"/>
  <c r="J62" i="6"/>
  <c r="I62" i="6"/>
  <c r="P53" i="6"/>
  <c r="O53" i="6"/>
  <c r="N53" i="6"/>
  <c r="M53" i="6"/>
  <c r="L53" i="6"/>
  <c r="K53" i="6"/>
  <c r="J53" i="6"/>
  <c r="I53" i="6"/>
  <c r="P44" i="6"/>
  <c r="O44" i="6"/>
  <c r="N44" i="6"/>
  <c r="M44" i="6"/>
  <c r="L44" i="6"/>
  <c r="K44" i="6"/>
  <c r="J44" i="6"/>
  <c r="I44" i="6"/>
  <c r="P35" i="6"/>
  <c r="O35" i="6"/>
  <c r="N35" i="6"/>
  <c r="M35" i="6"/>
  <c r="L35" i="6"/>
  <c r="K35" i="6"/>
  <c r="J35" i="6"/>
  <c r="I35" i="6"/>
  <c r="I26" i="6"/>
  <c r="J26" i="6"/>
  <c r="K26" i="6"/>
  <c r="L26" i="6"/>
  <c r="M26" i="6"/>
  <c r="N26" i="6"/>
  <c r="O26" i="6"/>
  <c r="P26" i="6"/>
  <c r="J15" i="7" l="1"/>
  <c r="G11" i="7"/>
  <c r="K12" i="5"/>
  <c r="O17" i="6"/>
  <c r="K17" i="6"/>
  <c r="P17" i="6"/>
  <c r="L17" i="6"/>
  <c r="J17" i="6"/>
  <c r="L15" i="7"/>
  <c r="K15" i="7"/>
  <c r="G15" i="7"/>
  <c r="F15" i="7"/>
  <c r="I15" i="7"/>
  <c r="N17" i="6"/>
  <c r="M17" i="6"/>
  <c r="H15" i="7"/>
  <c r="E15" i="7"/>
  <c r="I17" i="6"/>
  <c r="F19" i="4"/>
  <c r="F18" i="4"/>
  <c r="F17" i="4"/>
  <c r="F16" i="4"/>
  <c r="F12" i="4"/>
  <c r="F13" i="4"/>
  <c r="F11" i="4"/>
  <c r="F11" i="2"/>
  <c r="F12" i="2"/>
  <c r="F13" i="2"/>
  <c r="F10" i="2"/>
  <c r="G33" i="4" l="1"/>
  <c r="G14" i="4"/>
  <c r="G20" i="4"/>
  <c r="G23" i="4"/>
  <c r="G10" i="4"/>
  <c r="L12" i="5"/>
  <c r="K13" i="7"/>
  <c r="O15" i="6"/>
  <c r="G9" i="2"/>
  <c r="C9" i="3" s="1"/>
  <c r="E99" i="1"/>
  <c r="E98" i="1"/>
  <c r="E97" i="1"/>
  <c r="E96" i="1"/>
  <c r="E95" i="1"/>
  <c r="E94" i="1"/>
  <c r="E93" i="1"/>
  <c r="E92" i="1"/>
  <c r="E91" i="1"/>
  <c r="E90" i="1"/>
  <c r="E89" i="1"/>
  <c r="E88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8" i="1"/>
  <c r="E27" i="1"/>
  <c r="E26" i="1"/>
  <c r="E24" i="1"/>
  <c r="E23" i="1"/>
  <c r="E21" i="1"/>
  <c r="E20" i="1"/>
  <c r="E19" i="1"/>
  <c r="E18" i="1"/>
  <c r="D87" i="1"/>
  <c r="C87" i="1"/>
  <c r="B87" i="1"/>
  <c r="D74" i="1"/>
  <c r="C74" i="1"/>
  <c r="B74" i="1"/>
  <c r="D61" i="1"/>
  <c r="C61" i="1"/>
  <c r="B61" i="1"/>
  <c r="D48" i="1"/>
  <c r="C48" i="1"/>
  <c r="B48" i="1"/>
  <c r="D35" i="1"/>
  <c r="C35" i="1"/>
  <c r="B35" i="1"/>
  <c r="H33" i="4" s="1"/>
  <c r="D25" i="1"/>
  <c r="C25" i="1"/>
  <c r="B25" i="1"/>
  <c r="H23" i="4" s="1"/>
  <c r="D22" i="1"/>
  <c r="C22" i="1"/>
  <c r="B22" i="1"/>
  <c r="H20" i="4" s="1"/>
  <c r="D17" i="1"/>
  <c r="C17" i="1"/>
  <c r="B17" i="1"/>
  <c r="H14" i="4" s="1"/>
  <c r="C10" i="1"/>
  <c r="D10" i="1"/>
  <c r="B10" i="1"/>
  <c r="H10" i="4" s="1"/>
  <c r="D9" i="1" l="1"/>
  <c r="E61" i="1"/>
  <c r="C9" i="1"/>
  <c r="E22" i="1"/>
  <c r="H9" i="4"/>
  <c r="G9" i="4" s="1"/>
  <c r="D9" i="3" s="1"/>
  <c r="D10" i="3" s="1"/>
  <c r="L13" i="7"/>
  <c r="P15" i="6"/>
  <c r="E25" i="1"/>
  <c r="E17" i="1"/>
  <c r="E87" i="1"/>
  <c r="E74" i="1"/>
  <c r="E48" i="1"/>
  <c r="E35" i="1"/>
  <c r="C10" i="3"/>
  <c r="E10" i="1"/>
  <c r="B9" i="1"/>
  <c r="B8" i="4"/>
  <c r="C8" i="4" s="1"/>
  <c r="D8" i="4" s="1"/>
  <c r="E8" i="4" s="1"/>
  <c r="F8" i="4" s="1"/>
  <c r="G8" i="4" s="1"/>
  <c r="H8" i="4" s="1"/>
  <c r="E9" i="1" l="1"/>
  <c r="B9" i="3" s="1"/>
  <c r="B10" i="3" s="1"/>
  <c r="B8" i="3"/>
  <c r="C8" i="3" s="1"/>
  <c r="D8" i="3" s="1"/>
  <c r="E8" i="3" s="1"/>
  <c r="B8" i="2"/>
  <c r="C8" i="2" s="1"/>
  <c r="D8" i="2" s="1"/>
  <c r="E8" i="2" s="1"/>
  <c r="F8" i="2" s="1"/>
  <c r="G8" i="2" s="1"/>
  <c r="E9" i="3" l="1"/>
  <c r="E10" i="3" s="1"/>
</calcChain>
</file>

<file path=xl/sharedStrings.xml><?xml version="1.0" encoding="utf-8"?>
<sst xmlns="http://schemas.openxmlformats.org/spreadsheetml/2006/main" count="707" uniqueCount="180">
  <si>
    <t>Оценка эффективности реализации Программы по критерию 
"Полнота и эффективность использования бюджетных ассигнований на реализацию Программы"</t>
  </si>
  <si>
    <t>Наименование подпрограммы / мероприятия</t>
  </si>
  <si>
    <t>Объем бюджетных ассигнований, тыс. руб.</t>
  </si>
  <si>
    <r>
      <t xml:space="preserve">Полнота и эффективность использования бюджетных ассигнований на реализацию Программы
</t>
    </r>
    <r>
      <rPr>
        <i/>
        <sz val="9"/>
        <color theme="1"/>
        <rFont val="Times New Roman"/>
        <family val="1"/>
        <charset val="204"/>
      </rPr>
      <t>(гр. 2+ гр.3) / гр. 4</t>
    </r>
  </si>
  <si>
    <t>фактически направленных на реализацию программы</t>
  </si>
  <si>
    <t>неиспользованных по объективным причинам *</t>
  </si>
  <si>
    <t>плановый (сводная бюджетная роспись на отчетную дату)</t>
  </si>
  <si>
    <t>ВСЕГО по Программе</t>
  </si>
  <si>
    <t>Подпрограмма 1</t>
  </si>
  <si>
    <t>мероприятие</t>
  </si>
  <si>
    <t>мероприятие n</t>
  </si>
  <si>
    <t>5= (2+3)/4</t>
  </si>
  <si>
    <t>Ед. изм.</t>
  </si>
  <si>
    <t>план</t>
  </si>
  <si>
    <t>факт</t>
  </si>
  <si>
    <t>Х</t>
  </si>
  <si>
    <t>Итоговая оценка эффективности реализации Программы в отчетном году</t>
  </si>
  <si>
    <t>Показатель</t>
  </si>
  <si>
    <t>Критерий</t>
  </si>
  <si>
    <t>Итоговая оценка эффективности Программы</t>
  </si>
  <si>
    <t>Полнота и эффективность использования бюджетных ассигнований на реализацию Программы</t>
  </si>
  <si>
    <t>Оценка критерия</t>
  </si>
  <si>
    <t>Эффективность</t>
  </si>
  <si>
    <t>Оценка эффективности реализации Программы по критериям 
"Степень достижения целевых показателей Программы"</t>
  </si>
  <si>
    <t xml:space="preserve">Значение целевого показателя </t>
  </si>
  <si>
    <r>
      <t xml:space="preserve">Желаемая тенденция развития показателя 
</t>
    </r>
    <r>
      <rPr>
        <i/>
        <sz val="11"/>
        <color theme="1"/>
        <rFont val="Times New Roman"/>
        <family val="1"/>
        <charset val="204"/>
      </rPr>
      <t>(нет или увеличение / снижение)</t>
    </r>
  </si>
  <si>
    <t>Исполнение целевого показателя</t>
  </si>
  <si>
    <t>Значение показателя результативности</t>
  </si>
  <si>
    <t>Исполнение показателя результативности</t>
  </si>
  <si>
    <t>Всего по подпрограмме 1</t>
  </si>
  <si>
    <t>Объем бюджетных ассигнований, фактически направленных на реализацию подпрограмм (отдельных мероприятий) Программы</t>
  </si>
  <si>
    <t>Степень достижения целевых показателей Программы</t>
  </si>
  <si>
    <t xml:space="preserve">Степень достижения целевых показателей Программы </t>
  </si>
  <si>
    <t>Степень достижения показателей результативности подпрограмм (отдельных мероприятий) Программы
 / средний уровень достижения показателей результативности</t>
  </si>
  <si>
    <t>Наименование Программы / 
подпрограммы / 
целевого показателя</t>
  </si>
  <si>
    <t>Степень достижения показателей результативности подпрограмм и (или) отдельных мероприятий Программы</t>
  </si>
  <si>
    <t>Оценка эффективности реализации Программы по критериям 
"Степень достижения показателей результативности подпрограмм и (или) отдельных мероприятий Программы"</t>
  </si>
  <si>
    <t>(ФИО)</t>
  </si>
  <si>
    <t>(подпись)</t>
  </si>
  <si>
    <t>Отдельное мероприятие муниципальной программы Туруханского района n</t>
  </si>
  <si>
    <t>значение на конец года</t>
  </si>
  <si>
    <t>январь - июнь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</si>
  <si>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</si>
  <si>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Плановый период</t>
  </si>
  <si>
    <t>Весовой критерий</t>
  </si>
  <si>
    <t>Ед. измерения</t>
  </si>
  <si>
    <t>Цель, целевые показатели, задачи, показатели результативности</t>
  </si>
  <si>
    <t>№ п/п</t>
  </si>
  <si>
    <t xml:space="preserve"> и показателях результативности подпрограмм и отдельных мероприятий програмы</t>
  </si>
  <si>
    <t>(наименование программы)</t>
  </si>
  <si>
    <t>о целевых показателях муниципальной программы Туруханского района</t>
  </si>
  <si>
    <t>ИНФОРМАЦИЯ</t>
  </si>
  <si>
    <t>в том числе по ГРБС:</t>
  </si>
  <si>
    <t>всего расходные обязательства</t>
  </si>
  <si>
    <t>Муниципальная программа Туруханского района</t>
  </si>
  <si>
    <t>ВР</t>
  </si>
  <si>
    <t>ЦСР</t>
  </si>
  <si>
    <t>РзПр</t>
  </si>
  <si>
    <t>ГРБС</t>
  </si>
  <si>
    <t>плановый период</t>
  </si>
  <si>
    <t>Примечание</t>
  </si>
  <si>
    <t>Расходы по годам</t>
  </si>
  <si>
    <t>Код бюджетной классификации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</si>
  <si>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</si>
  <si>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</si>
  <si>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</si>
  <si>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</si>
  <si>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</si>
  <si>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</si>
  <si>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>внебюджетные источники</t>
  </si>
  <si>
    <t>районный бюджет</t>
  </si>
  <si>
    <t>в том числе:</t>
  </si>
  <si>
    <t>всего</t>
  </si>
  <si>
    <t>Источники финансирования</t>
  </si>
  <si>
    <t>Статус</t>
  </si>
  <si>
    <t>(тыс. рублей)</t>
  </si>
  <si>
    <t>с указанием плановых и фактических значений</t>
  </si>
  <si>
    <t>об использовании бюджетных ассигнований районного бюджета и иных средств на реализацию</t>
  </si>
  <si>
    <t>Подпрограмма …</t>
  </si>
  <si>
    <t>Финансовое управление Администрации Туруханского района</t>
  </si>
  <si>
    <t>Администрация Туруханского района</t>
  </si>
  <si>
    <t>Территориальное управление администрации Туруханского района</t>
  </si>
  <si>
    <t>Управление образования администрации Туруханского района</t>
  </si>
  <si>
    <t>Управление культуры и молодёжной политики администрации Туруханского района</t>
  </si>
  <si>
    <t>Управление социальной защиты населения администрации Туруханского района</t>
  </si>
  <si>
    <t>Управление  жилищно-коммунального хозяйства и строительства</t>
  </si>
  <si>
    <t>240</t>
  </si>
  <si>
    <t>241</t>
  </si>
  <si>
    <t>242</t>
  </si>
  <si>
    <t>243</t>
  </si>
  <si>
    <t>244</t>
  </si>
  <si>
    <t>246</t>
  </si>
  <si>
    <t>247</t>
  </si>
  <si>
    <t>Подпрограмма 2</t>
  </si>
  <si>
    <t>федеральный бюджет</t>
  </si>
  <si>
    <t>краевой бюджет</t>
  </si>
  <si>
    <t>бюджеты муниципальных образований Туруханского района</t>
  </si>
  <si>
    <t>Культурное наследие</t>
  </si>
  <si>
    <t>Развитие культуры Туруханского района</t>
  </si>
  <si>
    <t>Искусство и народное творчество</t>
  </si>
  <si>
    <t>Развитие архивного дела</t>
  </si>
  <si>
    <t>Обеспечение условий реализации программы</t>
  </si>
  <si>
    <t>Подпрограмма 3</t>
  </si>
  <si>
    <t>Подпрограмма 4</t>
  </si>
  <si>
    <t>Отдельное мероприятие</t>
  </si>
  <si>
    <t>Организация туристско-рекреационных зон на территории района</t>
  </si>
  <si>
    <t>муниципальной программы Туруханского района "Развитие культуры Туруханского района"</t>
  </si>
  <si>
    <t xml:space="preserve"> "Развитие культуры Туруханского района"</t>
  </si>
  <si>
    <t>Цель:.создание условий  для развития и реализации культурного и духовного потенциала населения Туруханского района.</t>
  </si>
  <si>
    <t>Удельный вес населения участвующего в платных культурно - досуговых мероприятиях, проводимых муниципальными учреждениями культуры</t>
  </si>
  <si>
    <t>Количество экземпляров новых поступлений в библиотечные фонды общедоступных библиотек на 1 тыс. человек населения</t>
  </si>
  <si>
    <t>Охват образовательными услугами в сфере культуры детского населения в возрасте от 7 до 15 лет</t>
  </si>
  <si>
    <t>Доля оцифрованных заголовков единиц хранения, переведенных в электронный формат программного комплекса «Архивный фонд» (создание электронных описей)</t>
  </si>
  <si>
    <t>%</t>
  </si>
  <si>
    <t>экз.</t>
  </si>
  <si>
    <r>
      <t xml:space="preserve">Задача 1. </t>
    </r>
    <r>
      <rPr>
        <b/>
        <sz val="12"/>
        <rFont val="Times New Roman"/>
        <family val="1"/>
        <charset val="204"/>
      </rPr>
      <t>Сохранение и эффективное использование культурного наследия Туруханского района.</t>
    </r>
  </si>
  <si>
    <r>
      <t xml:space="preserve">Задача 2. </t>
    </r>
    <r>
      <rPr>
        <b/>
        <sz val="12"/>
        <rFont val="Times New Roman"/>
        <family val="1"/>
        <charset val="204"/>
      </rPr>
      <t>Обеспечение доступа населения Туруханского района к культурным благам и участию в культурной жизни.</t>
    </r>
  </si>
  <si>
    <r>
      <t xml:space="preserve">Задача 3. </t>
    </r>
    <r>
      <rPr>
        <b/>
        <sz val="12"/>
        <rFont val="Times New Roman"/>
        <family val="1"/>
        <charset val="204"/>
      </rPr>
      <t>Обеспечение сохранности документов Архивного фонда Российской Федерации и других архивных документов, хранящихся в муниципальном архиве Туруханского района.</t>
    </r>
  </si>
  <si>
    <r>
      <t xml:space="preserve">Задача 4. </t>
    </r>
    <r>
      <rPr>
        <b/>
        <sz val="12"/>
        <rFont val="Times New Roman"/>
        <family val="1"/>
        <charset val="204"/>
      </rPr>
      <t>Создание условий для устойчивого развития отрасли «культура».</t>
    </r>
  </si>
  <si>
    <r>
      <t xml:space="preserve">Задача 5. </t>
    </r>
    <r>
      <rPr>
        <b/>
        <sz val="12"/>
        <rFont val="Times New Roman"/>
        <family val="1"/>
        <charset val="204"/>
      </rPr>
      <t>Повышение эффективности использования туристского потенциала района.</t>
    </r>
  </si>
  <si>
    <t>Подпрограмма 1. Культурное наследие.</t>
  </si>
  <si>
    <t>Подпрограмма 2. Искусство и народное творчество.</t>
  </si>
  <si>
    <t>Подпрограмма 3. Развитие архивного дела в Туруханском районе.</t>
  </si>
  <si>
    <t>Подпрограмма 4. Обеспечение условий реализации программы и прочие мероприятия.</t>
  </si>
  <si>
    <t>Отдельное мероприятие. Организация туристско – рекреационных зон на территории Туруханского района.</t>
  </si>
  <si>
    <t>Доля объектов культурного наследия, находящихся в удовлетворительном состоянии, в общем количестве объектов культурного наследия на территории Туруханского района</t>
  </si>
  <si>
    <t xml:space="preserve">Среднее число книговыдач в расчёте на 1 тыс. человек населения </t>
  </si>
  <si>
    <t>экз</t>
  </si>
  <si>
    <t xml:space="preserve">Доля представленных (во всех формах) зрителю музейных  предметов в общем количестве музейных предметов основного фонда </t>
  </si>
  <si>
    <t xml:space="preserve">Количество посетителей муниципальных учреждений культурно-досугового типа на 1 тыс. человек населения </t>
  </si>
  <si>
    <t xml:space="preserve">Число клубных формирований на 1 тыс. человек населения </t>
  </si>
  <si>
    <t xml:space="preserve">Число участников клубных формирований на 1 тыс. человек населения </t>
  </si>
  <si>
    <t xml:space="preserve">Число участников клубных формирований для детей в возрасте до 14 лет включительно </t>
  </si>
  <si>
    <t>Минимальное число социокультурных проектов в области культуры, реализованных муниципальными учреждениями</t>
  </si>
  <si>
    <t>чел</t>
  </si>
  <si>
    <t>ед</t>
  </si>
  <si>
    <t>Единицы хранения архивных документов, хранящихся в муниципальном архиве Туруханского района</t>
  </si>
  <si>
    <t>ед.хранения</t>
  </si>
  <si>
    <t>Доля детей, привлекаемых к участию в творческих мероприятиях, в общем числе детей</t>
  </si>
  <si>
    <t>Число получателей денежных поощрений лучшим творческим работникам, работникам организаций культуры и образовательных учреждений в области культуры, талантливой молодежи в сфере культуры и искусства</t>
  </si>
  <si>
    <t>Доля музеев, имеющих сайт в сети Интернет, в общем количестве районных музеев</t>
  </si>
  <si>
    <t>Доля библиотек, подключенных к сети Интернет, в общем количестве общедоступных библиотек</t>
  </si>
  <si>
    <t>Количество библиографических записей в электронных каталогах общедоступных библиотек</t>
  </si>
  <si>
    <t>тыс.зап</t>
  </si>
  <si>
    <t>Соблюдение сроков представления главным распорядителем  годовой бюджетной отчетности</t>
  </si>
  <si>
    <t>баллы</t>
  </si>
  <si>
    <t>Своевременность и качество  подготовленных  НПА (изменений в НПА),  проектов нормативных правовых актов, обусловленных изменениями федерального и регионального законодательства</t>
  </si>
  <si>
    <t xml:space="preserve">Уровень исполнения расходов главного распорядителя за счет средств районного бюджета (без учета межбюджетных трансфертов, имеющих целевое  назначение, из федерального и краевого бюджетов)   </t>
  </si>
  <si>
    <t>Своевременность представления фрагмента реестра расходных обязательств главного распорядителя</t>
  </si>
  <si>
    <t>Организация туристической зоны на территории района</t>
  </si>
  <si>
    <t>ед.</t>
  </si>
  <si>
    <t>нет или увеличение</t>
  </si>
  <si>
    <t>Обеспечение деятельности подведомственных учреждений</t>
  </si>
  <si>
    <t>Обеспечение деятельности подведомственных учреждений за счет прочих доходов от оказания платных услуг(работ)</t>
  </si>
  <si>
    <t xml:space="preserve">Комплектование библиотечного фонда подведомственных учреждений </t>
  </si>
  <si>
    <t xml:space="preserve">Комплектование книжных фондов библиотек муниципальных образований края за счет средств местного бюджета </t>
  </si>
  <si>
    <t>Комплектование книжных фондов библиотек муниципальных образований края</t>
  </si>
  <si>
    <t>Комплектование книжных фондов библиотек</t>
  </si>
  <si>
    <t>Реализация социокультурных проектов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</si>
  <si>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</t>
  </si>
  <si>
    <t>Расходы бюджетов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</t>
  </si>
  <si>
    <t>Создание нормативных условий хранения архивных документов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</si>
  <si>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</t>
  </si>
  <si>
    <t>Руководство и управление в сфере установленных функций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</si>
  <si>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</t>
  </si>
  <si>
    <t>Информатизация учреждений культуры, в т.ч. приобретение оборудования, программного обеспечения, создание интернет-сайтов</t>
  </si>
  <si>
    <t>Государственная поддержка муниципальных учреждений культуры</t>
  </si>
  <si>
    <t>Обеспечение развития и укрепления материально-технической базы муниципальных домов культуры, поддержка творческой деятельности за счет краевого бюджета</t>
  </si>
  <si>
    <t>Приобретение специального оборудования для муниципальных учреждений культуры</t>
  </si>
  <si>
    <t>Реализация социокультурных проектов муниципальными учреждениями культуры и образовательными организациями в области культуры в 2017 году</t>
  </si>
  <si>
    <t>в подразделе 4 раздела 2 указать объективную причину неосвоения средств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</si>
  <si>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</si>
  <si>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</si>
  <si>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</si>
  <si>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</si>
  <si>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</si>
  <si>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</si>
  <si>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</si>
  <si>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Руководитель управления культуры</t>
  </si>
  <si>
    <t>К.М. Гончаров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</si>
</sst>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.00_);_(* \(#,##0.00\);_(* &quot;-&quot;??_);_(@_)"/>
    <numFmt numFmtId="165" formatCode="_-* #,##0.0_р_._-;\-* #,##0.0_р_._-;_-* &quot;-&quot;??_р_._-;_-@_-"/>
    <numFmt numFmtId="166" formatCode="_-* #,##0.000_р_._-;\-* #,##0.000_р_._-;_-* &quot;-&quot;??_р_.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2"/>
      <charset val="204"/>
    </font>
    <font>
      <vertAlign val="superscript"/>
      <sz val="14"/>
      <name val="Times New Roman"/>
      <family val="1"/>
      <charset val="204"/>
    </font>
    <font>
      <u/>
      <sz val="12"/>
      <color theme="10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</cellStyleXfs>
  <cellXfs count="10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9" fillId="0" borderId="0" xfId="0" applyFont="1"/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3" borderId="2" xfId="2" applyFont="1" applyFill="1" applyBorder="1" applyAlignment="1">
      <alignment horizontal="left" vertical="center" wrapText="1"/>
    </xf>
    <xf numFmtId="0" fontId="12" fillId="3" borderId="1" xfId="2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6" fontId="3" fillId="3" borderId="1" xfId="1" applyNumberFormat="1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vertical="center" wrapText="1"/>
    </xf>
    <xf numFmtId="166" fontId="8" fillId="0" borderId="1" xfId="1" applyNumberFormat="1" applyFont="1" applyBorder="1" applyAlignment="1">
      <alignment vertical="center" wrapText="1"/>
    </xf>
    <xf numFmtId="166" fontId="8" fillId="0" borderId="1" xfId="1" applyNumberFormat="1" applyFont="1" applyFill="1" applyBorder="1" applyAlignment="1">
      <alignment vertical="center" wrapText="1"/>
    </xf>
    <xf numFmtId="165" fontId="3" fillId="3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3" fontId="12" fillId="2" borderId="1" xfId="2" applyNumberFormat="1" applyFont="1" applyFill="1" applyBorder="1" applyAlignment="1">
      <alignment horizontal="center" vertical="center" wrapText="1"/>
    </xf>
    <xf numFmtId="0" fontId="13" fillId="0" borderId="0" xfId="4" applyFont="1"/>
    <xf numFmtId="0" fontId="15" fillId="0" borderId="0" xfId="4" applyFont="1" applyAlignment="1">
      <alignment horizontal="justify" vertical="center"/>
    </xf>
    <xf numFmtId="0" fontId="15" fillId="0" borderId="0" xfId="4" applyFont="1" applyAlignment="1">
      <alignment horizontal="right" wrapText="1"/>
    </xf>
    <xf numFmtId="0" fontId="13" fillId="0" borderId="1" xfId="4" applyFont="1" applyBorder="1" applyAlignment="1">
      <alignment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0" xfId="4" applyFont="1" applyAlignment="1">
      <alignment horizontal="right" vertical="center"/>
    </xf>
    <xf numFmtId="0" fontId="15" fillId="0" borderId="0" xfId="4" applyFont="1" applyAlignment="1">
      <alignment horizontal="left" vertical="center" indent="2"/>
    </xf>
    <xf numFmtId="0" fontId="13" fillId="0" borderId="1" xfId="4" applyFont="1" applyBorder="1" applyAlignment="1">
      <alignment wrapText="1"/>
    </xf>
    <xf numFmtId="0" fontId="13" fillId="0" borderId="1" xfId="5" applyFont="1" applyBorder="1" applyAlignment="1">
      <alignment vertical="center" wrapText="1"/>
    </xf>
    <xf numFmtId="0" fontId="15" fillId="0" borderId="0" xfId="4" applyFont="1" applyAlignment="1">
      <alignment horizontal="center" vertical="center"/>
    </xf>
    <xf numFmtId="0" fontId="13" fillId="4" borderId="1" xfId="4" applyFont="1" applyFill="1" applyBorder="1" applyAlignment="1">
      <alignment vertical="center" wrapText="1"/>
    </xf>
    <xf numFmtId="0" fontId="13" fillId="0" borderId="0" xfId="4" applyFont="1" applyBorder="1" applyAlignment="1">
      <alignment vertical="center" wrapText="1"/>
    </xf>
    <xf numFmtId="0" fontId="14" fillId="4" borderId="1" xfId="4" applyFont="1" applyFill="1" applyBorder="1" applyAlignment="1">
      <alignment vertical="center" wrapText="1"/>
    </xf>
    <xf numFmtId="0" fontId="14" fillId="5" borderId="1" xfId="4" applyFont="1" applyFill="1" applyBorder="1" applyAlignment="1">
      <alignment vertical="center" wrapText="1"/>
    </xf>
    <xf numFmtId="166" fontId="14" fillId="5" borderId="1" xfId="1" applyNumberFormat="1" applyFont="1" applyFill="1" applyBorder="1" applyAlignment="1">
      <alignment vertical="center" wrapText="1"/>
    </xf>
    <xf numFmtId="166" fontId="13" fillId="0" borderId="1" xfId="1" applyNumberFormat="1" applyFont="1" applyBorder="1" applyAlignment="1">
      <alignment vertical="center" wrapText="1"/>
    </xf>
    <xf numFmtId="166" fontId="14" fillId="4" borderId="1" xfId="1" applyNumberFormat="1" applyFont="1" applyFill="1" applyBorder="1" applyAlignment="1">
      <alignment vertical="center" wrapText="1"/>
    </xf>
    <xf numFmtId="166" fontId="13" fillId="4" borderId="1" xfId="1" applyNumberFormat="1" applyFont="1" applyFill="1" applyBorder="1" applyAlignment="1">
      <alignment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3" fontId="12" fillId="3" borderId="1" xfId="2" applyNumberFormat="1" applyFont="1" applyFill="1" applyBorder="1" applyAlignment="1">
      <alignment horizontal="center" vertical="center" wrapText="1"/>
    </xf>
    <xf numFmtId="0" fontId="8" fillId="6" borderId="0" xfId="0" applyFont="1" applyFill="1"/>
    <xf numFmtId="2" fontId="13" fillId="0" borderId="1" xfId="4" applyNumberFormat="1" applyFont="1" applyBorder="1" applyAlignment="1">
      <alignment vertical="center" wrapText="1"/>
    </xf>
    <xf numFmtId="2" fontId="13" fillId="0" borderId="1" xfId="4" applyNumberFormat="1" applyFont="1" applyBorder="1" applyAlignment="1">
      <alignment horizontal="center" vertical="center" wrapText="1"/>
    </xf>
    <xf numFmtId="2" fontId="13" fillId="0" borderId="0" xfId="4" applyNumberFormat="1" applyFont="1"/>
    <xf numFmtId="0" fontId="13" fillId="0" borderId="1" xfId="4" applyFont="1" applyFill="1" applyBorder="1" applyAlignment="1">
      <alignment horizontal="center" vertical="center" wrapText="1"/>
    </xf>
    <xf numFmtId="0" fontId="13" fillId="5" borderId="2" xfId="4" applyFont="1" applyFill="1" applyBorder="1" applyAlignment="1">
      <alignment horizontal="left" vertical="center" wrapText="1"/>
    </xf>
    <xf numFmtId="0" fontId="13" fillId="5" borderId="6" xfId="4" applyFont="1" applyFill="1" applyBorder="1" applyAlignment="1">
      <alignment horizontal="left" vertical="center" wrapText="1"/>
    </xf>
    <xf numFmtId="0" fontId="13" fillId="5" borderId="3" xfId="4" applyFont="1" applyFill="1" applyBorder="1" applyAlignment="1">
      <alignment horizontal="left" vertical="center" wrapText="1"/>
    </xf>
    <xf numFmtId="0" fontId="13" fillId="4" borderId="2" xfId="4" applyFont="1" applyFill="1" applyBorder="1" applyAlignment="1">
      <alignment horizontal="left" vertical="center" wrapText="1"/>
    </xf>
    <xf numFmtId="0" fontId="13" fillId="4" borderId="6" xfId="4" applyFont="1" applyFill="1" applyBorder="1" applyAlignment="1">
      <alignment horizontal="left" vertical="center" wrapText="1"/>
    </xf>
    <xf numFmtId="0" fontId="13" fillId="4" borderId="3" xfId="4" applyFont="1" applyFill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0" xfId="4" applyFont="1" applyAlignment="1">
      <alignment horizont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horizontal="left" wrapText="1"/>
    </xf>
    <xf numFmtId="0" fontId="16" fillId="0" borderId="0" xfId="4" applyFont="1" applyAlignment="1">
      <alignment horizontal="center" vertical="center"/>
    </xf>
    <xf numFmtId="0" fontId="14" fillId="0" borderId="1" xfId="4" applyFont="1" applyBorder="1" applyAlignment="1">
      <alignment vertical="center" wrapText="1"/>
    </xf>
    <xf numFmtId="0" fontId="14" fillId="0" borderId="1" xfId="4" applyFont="1" applyBorder="1" applyAlignment="1">
      <alignment horizontal="center" vertical="center" wrapText="1"/>
    </xf>
    <xf numFmtId="0" fontId="15" fillId="0" borderId="0" xfId="4" applyFont="1" applyAlignment="1">
      <alignment horizontal="center" wrapText="1"/>
    </xf>
    <xf numFmtId="0" fontId="13" fillId="0" borderId="0" xfId="4" applyFont="1" applyAlignment="1">
      <alignment horizontal="right"/>
    </xf>
    <xf numFmtId="0" fontId="14" fillId="0" borderId="1" xfId="4" applyFont="1" applyBorder="1" applyAlignment="1">
      <alignment horizontal="center" vertical="top" wrapText="1"/>
    </xf>
    <xf numFmtId="0" fontId="14" fillId="0" borderId="1" xfId="4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 wrapText="1" indent="13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0"/>
    </xf>
    <xf numFmtId="0" fontId="8" fillId="0" borderId="0" xfId="0" applyFont="1" applyAlignment="1">
      <alignment horizontal="left" vertical="center" indent="10"/>
    </xf>
  </cellXfs>
  <cellStyles count="6">
    <cellStyle name="Гиперссылка" xfId="5" builtinId="8"/>
    <cellStyle name="Обычный" xfId="0" builtinId="0"/>
    <cellStyle name="Обычный 2" xfId="4"/>
    <cellStyle name="Обычный 3" xfId="2"/>
    <cellStyle name="Финансовый" xfId="1" builtinId="3"/>
    <cellStyle name="Финансовый 2" xfId="3"/>
  </cellStyles>
  <dxfs count="20"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Medium9"/>
  <colors>
    <mruColors>
      <color rgb="FFFF99FF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2"/>
  <sheetViews>
    <sheetView tabSelected="1" topLeftCell="A22" zoomScale="70" zoomScaleNormal="70" workbookViewId="0">
      <selection activeCell="I22" sqref="I22"/>
    </sheetView>
  </sheetViews>
  <sheetFormatPr defaultRowHeight="15.75" x14ac:dyDescent="0.25"/>
  <cols>
    <col min="1" max="1" width="5" style="40" customWidth="1"/>
    <col min="2" max="2" width="37" style="40" customWidth="1"/>
    <col min="3" max="3" width="11.85546875" style="60" customWidth="1"/>
    <col min="4" max="4" width="10.5703125" style="40" customWidth="1"/>
    <col min="5" max="6" width="9.5703125" style="40" customWidth="1"/>
    <col min="7" max="10" width="8.28515625" style="40" customWidth="1"/>
    <col min="11" max="12" width="8.85546875" style="40" customWidth="1"/>
    <col min="13" max="13" width="25.42578125" style="40" customWidth="1"/>
    <col min="14" max="16384" width="9.140625" style="40"/>
  </cols>
  <sheetData>
    <row r="1" spans="1:13" ht="18.75" x14ac:dyDescent="0.25">
      <c r="K1" s="47" t="s">
        <v>171</v>
      </c>
    </row>
    <row r="2" spans="1:13" ht="18.75" x14ac:dyDescent="0.25">
      <c r="A2" s="46"/>
    </row>
    <row r="3" spans="1:13" ht="18.75" x14ac:dyDescent="0.25">
      <c r="A3" s="41"/>
    </row>
    <row r="4" spans="1:13" ht="18.75" x14ac:dyDescent="0.25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18.75" x14ac:dyDescent="0.25">
      <c r="A5" s="78" t="s">
        <v>50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8.75" x14ac:dyDescent="0.25">
      <c r="A6" s="78" t="s">
        <v>107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22.5" x14ac:dyDescent="0.25">
      <c r="A7" s="80" t="s">
        <v>49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ht="18.75" x14ac:dyDescent="0.25">
      <c r="A8" s="78" t="s">
        <v>48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3" ht="18.75" x14ac:dyDescent="0.25">
      <c r="A9" s="41"/>
    </row>
    <row r="10" spans="1:13" ht="46.5" customHeight="1" x14ac:dyDescent="0.25">
      <c r="A10" s="76" t="s">
        <v>47</v>
      </c>
      <c r="B10" s="76" t="s">
        <v>46</v>
      </c>
      <c r="C10" s="76" t="s">
        <v>45</v>
      </c>
      <c r="D10" s="76" t="s">
        <v>44</v>
      </c>
      <c r="E10" s="76">
        <v>2016</v>
      </c>
      <c r="F10" s="76"/>
      <c r="G10" s="76">
        <f>E10+1</f>
        <v>2017</v>
      </c>
      <c r="H10" s="76"/>
      <c r="I10" s="76"/>
      <c r="J10" s="76"/>
      <c r="K10" s="76" t="s">
        <v>43</v>
      </c>
      <c r="L10" s="76"/>
      <c r="M10" s="76" t="s">
        <v>42</v>
      </c>
    </row>
    <row r="11" spans="1:13" ht="46.5" customHeight="1" x14ac:dyDescent="0.25">
      <c r="A11" s="76"/>
      <c r="B11" s="76"/>
      <c r="C11" s="76"/>
      <c r="D11" s="76"/>
      <c r="E11" s="76"/>
      <c r="F11" s="76"/>
      <c r="G11" s="76" t="s">
        <v>41</v>
      </c>
      <c r="H11" s="76"/>
      <c r="I11" s="76" t="s">
        <v>40</v>
      </c>
      <c r="J11" s="76"/>
      <c r="K11" s="76"/>
      <c r="L11" s="76"/>
      <c r="M11" s="76"/>
    </row>
    <row r="12" spans="1:13" ht="46.5" customHeight="1" x14ac:dyDescent="0.25">
      <c r="A12" s="76"/>
      <c r="B12" s="76"/>
      <c r="C12" s="76"/>
      <c r="D12" s="76"/>
      <c r="E12" s="44" t="s">
        <v>13</v>
      </c>
      <c r="F12" s="44" t="s">
        <v>14</v>
      </c>
      <c r="G12" s="44" t="s">
        <v>13</v>
      </c>
      <c r="H12" s="44" t="s">
        <v>14</v>
      </c>
      <c r="I12" s="44" t="s">
        <v>13</v>
      </c>
      <c r="J12" s="44" t="s">
        <v>14</v>
      </c>
      <c r="K12" s="44">
        <f>G10+1</f>
        <v>2018</v>
      </c>
      <c r="L12" s="44">
        <f>K12+1</f>
        <v>2019</v>
      </c>
      <c r="M12" s="76"/>
    </row>
    <row r="13" spans="1:13" x14ac:dyDescent="0.25">
      <c r="A13" s="44">
        <v>1</v>
      </c>
      <c r="B13" s="44">
        <v>2</v>
      </c>
      <c r="C13" s="45">
        <v>3</v>
      </c>
      <c r="D13" s="44">
        <v>4</v>
      </c>
      <c r="E13" s="44">
        <v>5</v>
      </c>
      <c r="F13" s="44">
        <v>6</v>
      </c>
      <c r="G13" s="44">
        <v>7</v>
      </c>
      <c r="H13" s="44">
        <v>8</v>
      </c>
      <c r="I13" s="44">
        <v>9</v>
      </c>
      <c r="J13" s="44">
        <v>10</v>
      </c>
      <c r="K13" s="44">
        <v>11</v>
      </c>
      <c r="L13" s="44">
        <v>12</v>
      </c>
      <c r="M13" s="44">
        <v>13</v>
      </c>
    </row>
    <row r="14" spans="1:13" x14ac:dyDescent="0.25">
      <c r="A14" s="70" t="s">
        <v>108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</row>
    <row r="15" spans="1:13" ht="78.75" x14ac:dyDescent="0.25">
      <c r="A15" s="43"/>
      <c r="B15" s="43" t="s">
        <v>109</v>
      </c>
      <c r="C15" s="45" t="s">
        <v>113</v>
      </c>
      <c r="D15" s="67">
        <f>1/6/4</f>
        <v>4.1666666666666664E-2</v>
      </c>
      <c r="E15" s="69">
        <v>151</v>
      </c>
      <c r="F15" s="45">
        <v>151</v>
      </c>
      <c r="G15" s="45">
        <v>152</v>
      </c>
      <c r="H15" s="45">
        <v>152</v>
      </c>
      <c r="I15" s="45">
        <v>152</v>
      </c>
      <c r="J15" s="45">
        <v>152</v>
      </c>
      <c r="K15" s="45">
        <v>152</v>
      </c>
      <c r="L15" s="45">
        <v>152</v>
      </c>
      <c r="M15" s="45" t="str">
        <f>IF(J15="","",IF(J15&lt;I15,"заполнить",""))</f>
        <v/>
      </c>
    </row>
    <row r="16" spans="1:13" ht="63" x14ac:dyDescent="0.25">
      <c r="A16" s="43"/>
      <c r="B16" s="43" t="s">
        <v>110</v>
      </c>
      <c r="C16" s="45" t="s">
        <v>114</v>
      </c>
      <c r="D16" s="67">
        <f>D15</f>
        <v>4.1666666666666664E-2</v>
      </c>
      <c r="E16" s="69">
        <v>276</v>
      </c>
      <c r="F16" s="45">
        <v>276</v>
      </c>
      <c r="G16" s="45">
        <v>280</v>
      </c>
      <c r="H16" s="45">
        <v>280</v>
      </c>
      <c r="I16" s="45">
        <v>280</v>
      </c>
      <c r="J16" s="45">
        <v>280</v>
      </c>
      <c r="K16" s="45">
        <v>285</v>
      </c>
      <c r="L16" s="45">
        <v>290</v>
      </c>
      <c r="M16" s="45" t="str">
        <f t="shared" ref="M16:M18" si="0">IF(J16="","",IF(J16&lt;I16,"заполнить",""))</f>
        <v/>
      </c>
    </row>
    <row r="17" spans="1:13" ht="47.25" x14ac:dyDescent="0.25">
      <c r="A17" s="43"/>
      <c r="B17" s="43" t="s">
        <v>111</v>
      </c>
      <c r="C17" s="45" t="s">
        <v>113</v>
      </c>
      <c r="D17" s="67">
        <f t="shared" ref="D17:D18" si="1">D16</f>
        <v>4.1666666666666664E-2</v>
      </c>
      <c r="E17" s="69">
        <v>16.3</v>
      </c>
      <c r="F17" s="45">
        <v>16.3</v>
      </c>
      <c r="G17" s="45">
        <v>16.3</v>
      </c>
      <c r="H17" s="45">
        <v>16.3</v>
      </c>
      <c r="I17" s="45">
        <v>16.3</v>
      </c>
      <c r="J17" s="45">
        <v>16.3</v>
      </c>
      <c r="K17" s="45">
        <v>16.3</v>
      </c>
      <c r="L17" s="45">
        <v>16.3</v>
      </c>
      <c r="M17" s="45" t="str">
        <f t="shared" si="0"/>
        <v/>
      </c>
    </row>
    <row r="18" spans="1:13" ht="94.5" x14ac:dyDescent="0.25">
      <c r="A18" s="43"/>
      <c r="B18" s="43" t="s">
        <v>112</v>
      </c>
      <c r="C18" s="45" t="s">
        <v>113</v>
      </c>
      <c r="D18" s="67">
        <f t="shared" si="1"/>
        <v>4.1666666666666664E-2</v>
      </c>
      <c r="E18" s="45">
        <v>79.900000000000006</v>
      </c>
      <c r="F18" s="45">
        <v>79.900000000000006</v>
      </c>
      <c r="G18" s="45">
        <v>83.9</v>
      </c>
      <c r="H18" s="45">
        <v>83.9</v>
      </c>
      <c r="I18" s="45">
        <v>83.9</v>
      </c>
      <c r="J18" s="45">
        <v>83.9</v>
      </c>
      <c r="K18" s="45">
        <v>83.9</v>
      </c>
      <c r="L18" s="45">
        <v>83.9</v>
      </c>
      <c r="M18" s="45" t="str">
        <f t="shared" si="0"/>
        <v/>
      </c>
    </row>
    <row r="19" spans="1:13" x14ac:dyDescent="0.25">
      <c r="A19" s="70" t="s">
        <v>115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2"/>
    </row>
    <row r="20" spans="1:13" x14ac:dyDescent="0.25">
      <c r="A20" s="73" t="s">
        <v>120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/>
    </row>
    <row r="21" spans="1:13" ht="94.5" x14ac:dyDescent="0.25">
      <c r="A21" s="43"/>
      <c r="B21" s="43" t="s">
        <v>125</v>
      </c>
      <c r="C21" s="45" t="s">
        <v>113</v>
      </c>
      <c r="D21" s="67">
        <f>1/6/3</f>
        <v>5.5555555555555552E-2</v>
      </c>
      <c r="E21" s="45">
        <v>60</v>
      </c>
      <c r="F21" s="45">
        <v>60</v>
      </c>
      <c r="G21" s="45">
        <v>60</v>
      </c>
      <c r="H21" s="45">
        <v>60</v>
      </c>
      <c r="I21" s="45">
        <v>60</v>
      </c>
      <c r="J21" s="45">
        <v>60</v>
      </c>
      <c r="K21" s="45">
        <v>60</v>
      </c>
      <c r="L21" s="45">
        <v>60</v>
      </c>
      <c r="M21" s="45" t="str">
        <f t="shared" ref="M21:M23" si="2">IF(J21="","",IF(J21&lt;I21,"заполнить",""))</f>
        <v/>
      </c>
    </row>
    <row r="22" spans="1:13" ht="47.25" x14ac:dyDescent="0.25">
      <c r="A22" s="43"/>
      <c r="B22" s="43" t="s">
        <v>126</v>
      </c>
      <c r="C22" s="45" t="s">
        <v>127</v>
      </c>
      <c r="D22" s="67">
        <f t="shared" ref="D22:D23" si="3">1/6/3</f>
        <v>5.5555555555555552E-2</v>
      </c>
      <c r="E22" s="45">
        <v>18714</v>
      </c>
      <c r="F22" s="45">
        <v>19000</v>
      </c>
      <c r="G22" s="45">
        <v>19002</v>
      </c>
      <c r="H22" s="45">
        <v>19002</v>
      </c>
      <c r="I22" s="45">
        <v>19002</v>
      </c>
      <c r="J22" s="45">
        <v>19002</v>
      </c>
      <c r="K22" s="45">
        <v>19002</v>
      </c>
      <c r="L22" s="45">
        <v>19002</v>
      </c>
      <c r="M22" s="45" t="str">
        <f t="shared" si="2"/>
        <v/>
      </c>
    </row>
    <row r="23" spans="1:13" ht="78.75" x14ac:dyDescent="0.25">
      <c r="A23" s="43"/>
      <c r="B23" s="43" t="s">
        <v>128</v>
      </c>
      <c r="C23" s="45" t="s">
        <v>113</v>
      </c>
      <c r="D23" s="67">
        <f t="shared" si="3"/>
        <v>5.5555555555555552E-2</v>
      </c>
      <c r="E23" s="45">
        <v>22.8</v>
      </c>
      <c r="F23" s="45">
        <v>26.3</v>
      </c>
      <c r="G23" s="45">
        <v>22.9</v>
      </c>
      <c r="H23" s="45">
        <v>22.9</v>
      </c>
      <c r="I23" s="45">
        <v>22.9</v>
      </c>
      <c r="J23" s="45">
        <v>22.9</v>
      </c>
      <c r="K23" s="45">
        <v>23</v>
      </c>
      <c r="L23" s="45">
        <v>23.2</v>
      </c>
      <c r="M23" s="45" t="str">
        <f t="shared" si="2"/>
        <v/>
      </c>
    </row>
    <row r="24" spans="1:13" ht="15.75" customHeight="1" x14ac:dyDescent="0.25">
      <c r="A24" s="70" t="s">
        <v>116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</row>
    <row r="25" spans="1:13" x14ac:dyDescent="0.25">
      <c r="A25" s="73" t="s">
        <v>121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</row>
    <row r="26" spans="1:13" ht="63" x14ac:dyDescent="0.25">
      <c r="A26" s="43"/>
      <c r="B26" s="43" t="s">
        <v>129</v>
      </c>
      <c r="C26" s="45" t="s">
        <v>134</v>
      </c>
      <c r="D26" s="67">
        <f>1/6/5</f>
        <v>3.3333333333333333E-2</v>
      </c>
      <c r="E26" s="45">
        <v>148000</v>
      </c>
      <c r="F26" s="45">
        <v>148000</v>
      </c>
      <c r="G26" s="45">
        <v>148200</v>
      </c>
      <c r="H26" s="45">
        <v>148200</v>
      </c>
      <c r="I26" s="45">
        <v>148200</v>
      </c>
      <c r="J26" s="45">
        <v>148200</v>
      </c>
      <c r="K26" s="45">
        <v>148200</v>
      </c>
      <c r="L26" s="45">
        <v>148200</v>
      </c>
      <c r="M26" s="45" t="str">
        <f t="shared" ref="M26:M30" si="4">IF(J26="","",IF(J26&lt;I26,"заполнить",""))</f>
        <v/>
      </c>
    </row>
    <row r="27" spans="1:13" ht="31.5" x14ac:dyDescent="0.25">
      <c r="A27" s="43"/>
      <c r="B27" s="43" t="s">
        <v>130</v>
      </c>
      <c r="C27" s="45" t="s">
        <v>135</v>
      </c>
      <c r="D27" s="67">
        <f t="shared" ref="D27:D30" si="5">1/6/5</f>
        <v>3.3333333333333333E-2</v>
      </c>
      <c r="E27" s="45">
        <v>10.7</v>
      </c>
      <c r="F27" s="45">
        <v>11</v>
      </c>
      <c r="G27" s="45">
        <v>11</v>
      </c>
      <c r="H27" s="45">
        <v>11</v>
      </c>
      <c r="I27" s="45">
        <v>11</v>
      </c>
      <c r="J27" s="45">
        <v>11</v>
      </c>
      <c r="K27" s="45">
        <v>11</v>
      </c>
      <c r="L27" s="45">
        <v>11</v>
      </c>
      <c r="M27" s="45" t="str">
        <f t="shared" si="4"/>
        <v/>
      </c>
    </row>
    <row r="28" spans="1:13" ht="47.25" x14ac:dyDescent="0.25">
      <c r="A28" s="43"/>
      <c r="B28" s="43" t="s">
        <v>131</v>
      </c>
      <c r="C28" s="45" t="s">
        <v>134</v>
      </c>
      <c r="D28" s="67">
        <f t="shared" si="5"/>
        <v>3.3333333333333333E-2</v>
      </c>
      <c r="E28" s="45">
        <v>150</v>
      </c>
      <c r="F28" s="45">
        <v>150</v>
      </c>
      <c r="G28" s="45">
        <v>152</v>
      </c>
      <c r="H28" s="45">
        <v>152</v>
      </c>
      <c r="I28" s="45">
        <v>152</v>
      </c>
      <c r="J28" s="45">
        <v>152</v>
      </c>
      <c r="K28" s="45">
        <v>152</v>
      </c>
      <c r="L28" s="45">
        <v>152</v>
      </c>
      <c r="M28" s="45" t="str">
        <f t="shared" si="4"/>
        <v/>
      </c>
    </row>
    <row r="29" spans="1:13" ht="47.25" x14ac:dyDescent="0.25">
      <c r="A29" s="43"/>
      <c r="B29" s="43" t="s">
        <v>132</v>
      </c>
      <c r="C29" s="45" t="s">
        <v>134</v>
      </c>
      <c r="D29" s="67">
        <f t="shared" si="5"/>
        <v>3.3333333333333333E-2</v>
      </c>
      <c r="E29" s="45">
        <v>1400</v>
      </c>
      <c r="F29" s="45">
        <v>1415</v>
      </c>
      <c r="G29" s="45">
        <v>1400</v>
      </c>
      <c r="H29" s="45">
        <v>1400</v>
      </c>
      <c r="I29" s="45">
        <v>1400</v>
      </c>
      <c r="J29" s="45">
        <v>1400</v>
      </c>
      <c r="K29" s="45">
        <v>1400</v>
      </c>
      <c r="L29" s="45">
        <v>1400</v>
      </c>
      <c r="M29" s="45" t="str">
        <f t="shared" si="4"/>
        <v/>
      </c>
    </row>
    <row r="30" spans="1:13" ht="63" x14ac:dyDescent="0.25">
      <c r="A30" s="43"/>
      <c r="B30" s="43" t="s">
        <v>133</v>
      </c>
      <c r="C30" s="45" t="s">
        <v>135</v>
      </c>
      <c r="D30" s="67">
        <f t="shared" si="5"/>
        <v>3.3333333333333333E-2</v>
      </c>
      <c r="E30" s="45">
        <v>0</v>
      </c>
      <c r="F30" s="45">
        <v>0</v>
      </c>
      <c r="G30" s="45">
        <v>1</v>
      </c>
      <c r="H30" s="45">
        <v>1</v>
      </c>
      <c r="I30" s="45">
        <v>1</v>
      </c>
      <c r="J30" s="45">
        <v>1</v>
      </c>
      <c r="K30" s="45">
        <v>2</v>
      </c>
      <c r="L30" s="45">
        <v>2</v>
      </c>
      <c r="M30" s="45" t="str">
        <f t="shared" si="4"/>
        <v/>
      </c>
    </row>
    <row r="31" spans="1:13" ht="15.75" customHeight="1" x14ac:dyDescent="0.25">
      <c r="A31" s="70" t="s">
        <v>117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2"/>
    </row>
    <row r="32" spans="1:13" x14ac:dyDescent="0.25">
      <c r="A32" s="73" t="s">
        <v>122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5"/>
    </row>
    <row r="33" spans="1:13" ht="94.5" x14ac:dyDescent="0.25">
      <c r="A33" s="43"/>
      <c r="B33" s="43" t="s">
        <v>112</v>
      </c>
      <c r="C33" s="45" t="s">
        <v>113</v>
      </c>
      <c r="D33" s="43"/>
      <c r="E33" s="45">
        <v>79.900000000000006</v>
      </c>
      <c r="F33" s="45">
        <v>79.900000000000006</v>
      </c>
      <c r="G33" s="45">
        <v>83.9</v>
      </c>
      <c r="H33" s="45">
        <v>83.9</v>
      </c>
      <c r="I33" s="45">
        <v>83.9</v>
      </c>
      <c r="J33" s="45">
        <v>83.9</v>
      </c>
      <c r="K33" s="45">
        <v>83.9</v>
      </c>
      <c r="L33" s="45">
        <v>83.9</v>
      </c>
      <c r="M33" s="45" t="str">
        <f t="shared" ref="M33:M34" si="6">IF(J33="","",IF(J33&lt;I33,"заполнить",""))</f>
        <v/>
      </c>
    </row>
    <row r="34" spans="1:13" ht="63" x14ac:dyDescent="0.25">
      <c r="A34" s="43"/>
      <c r="B34" s="43" t="s">
        <v>136</v>
      </c>
      <c r="C34" s="45" t="s">
        <v>137</v>
      </c>
      <c r="D34" s="66">
        <f>1/6/1</f>
        <v>0.16666666666666666</v>
      </c>
      <c r="E34" s="45">
        <v>12925</v>
      </c>
      <c r="F34" s="45">
        <v>13100</v>
      </c>
      <c r="G34" s="45">
        <v>13175</v>
      </c>
      <c r="H34" s="45">
        <v>13175</v>
      </c>
      <c r="I34" s="45">
        <v>13175</v>
      </c>
      <c r="J34" s="45">
        <v>13175</v>
      </c>
      <c r="K34" s="45">
        <v>13175</v>
      </c>
      <c r="L34" s="45">
        <v>13175</v>
      </c>
      <c r="M34" s="45" t="str">
        <f t="shared" si="6"/>
        <v/>
      </c>
    </row>
    <row r="35" spans="1:13" ht="15.75" customHeight="1" x14ac:dyDescent="0.25">
      <c r="A35" s="70" t="s">
        <v>118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2"/>
    </row>
    <row r="36" spans="1:13" x14ac:dyDescent="0.25">
      <c r="A36" s="73" t="s">
        <v>123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5"/>
    </row>
    <row r="37" spans="1:13" ht="63" x14ac:dyDescent="0.25">
      <c r="A37" s="43"/>
      <c r="B37" s="43" t="s">
        <v>138</v>
      </c>
      <c r="C37" s="45" t="s">
        <v>113</v>
      </c>
      <c r="D37" s="66">
        <f>1/6/9</f>
        <v>1.8518518518518517E-2</v>
      </c>
      <c r="E37" s="59">
        <v>5</v>
      </c>
      <c r="F37" s="59">
        <v>5</v>
      </c>
      <c r="G37" s="59">
        <v>5</v>
      </c>
      <c r="H37" s="59">
        <v>5</v>
      </c>
      <c r="I37" s="59">
        <v>5</v>
      </c>
      <c r="J37" s="59">
        <v>5</v>
      </c>
      <c r="K37" s="59">
        <v>5</v>
      </c>
      <c r="L37" s="59">
        <v>5</v>
      </c>
      <c r="M37" s="45" t="str">
        <f t="shared" ref="M37:M45" si="7">IF(J37="","",IF(J37&lt;I37,"заполнить",""))</f>
        <v/>
      </c>
    </row>
    <row r="38" spans="1:13" ht="126" x14ac:dyDescent="0.25">
      <c r="A38" s="43"/>
      <c r="B38" s="43" t="s">
        <v>139</v>
      </c>
      <c r="C38" s="45" t="s">
        <v>134</v>
      </c>
      <c r="D38" s="66">
        <f t="shared" ref="D38:D45" si="8">1/6/9</f>
        <v>1.8518518518518517E-2</v>
      </c>
      <c r="E38" s="45">
        <v>0</v>
      </c>
      <c r="F38" s="45">
        <v>0</v>
      </c>
      <c r="G38" s="45">
        <v>5</v>
      </c>
      <c r="H38" s="45">
        <v>5</v>
      </c>
      <c r="I38" s="45">
        <v>5</v>
      </c>
      <c r="J38" s="45">
        <v>5</v>
      </c>
      <c r="K38" s="45">
        <v>5</v>
      </c>
      <c r="L38" s="45">
        <v>5</v>
      </c>
      <c r="M38" s="45" t="str">
        <f t="shared" si="7"/>
        <v/>
      </c>
    </row>
    <row r="39" spans="1:13" ht="47.25" x14ac:dyDescent="0.25">
      <c r="A39" s="43"/>
      <c r="B39" s="43" t="s">
        <v>140</v>
      </c>
      <c r="C39" s="45" t="s">
        <v>113</v>
      </c>
      <c r="D39" s="66">
        <f t="shared" si="8"/>
        <v>1.8518518518518517E-2</v>
      </c>
      <c r="E39" s="45">
        <v>100</v>
      </c>
      <c r="F39" s="45">
        <v>100</v>
      </c>
      <c r="G39" s="45">
        <v>100</v>
      </c>
      <c r="H39" s="45">
        <v>100</v>
      </c>
      <c r="I39" s="45">
        <v>100</v>
      </c>
      <c r="J39" s="45">
        <v>100</v>
      </c>
      <c r="K39" s="45">
        <v>100</v>
      </c>
      <c r="L39" s="45">
        <v>100</v>
      </c>
      <c r="M39" s="45" t="str">
        <f t="shared" si="7"/>
        <v/>
      </c>
    </row>
    <row r="40" spans="1:13" ht="63" x14ac:dyDescent="0.25">
      <c r="A40" s="43"/>
      <c r="B40" s="43" t="s">
        <v>141</v>
      </c>
      <c r="C40" s="45" t="s">
        <v>113</v>
      </c>
      <c r="D40" s="66">
        <f t="shared" si="8"/>
        <v>1.8518518518518517E-2</v>
      </c>
      <c r="E40" s="45">
        <v>50</v>
      </c>
      <c r="F40" s="45">
        <v>70.8</v>
      </c>
      <c r="G40" s="45">
        <v>60</v>
      </c>
      <c r="H40" s="45">
        <v>60</v>
      </c>
      <c r="I40" s="45">
        <v>60</v>
      </c>
      <c r="J40" s="45">
        <v>60</v>
      </c>
      <c r="K40" s="45">
        <v>60</v>
      </c>
      <c r="L40" s="45">
        <v>60</v>
      </c>
      <c r="M40" s="45" t="str">
        <f t="shared" si="7"/>
        <v/>
      </c>
    </row>
    <row r="41" spans="1:13" ht="47.25" x14ac:dyDescent="0.25">
      <c r="A41" s="43"/>
      <c r="B41" s="43" t="s">
        <v>142</v>
      </c>
      <c r="C41" s="45" t="s">
        <v>143</v>
      </c>
      <c r="D41" s="66">
        <f t="shared" si="8"/>
        <v>1.8518518518518517E-2</v>
      </c>
      <c r="E41" s="45">
        <v>40</v>
      </c>
      <c r="F41" s="45">
        <v>43</v>
      </c>
      <c r="G41" s="45">
        <v>45</v>
      </c>
      <c r="H41" s="45">
        <v>45</v>
      </c>
      <c r="I41" s="45">
        <v>45</v>
      </c>
      <c r="J41" s="45">
        <v>45</v>
      </c>
      <c r="K41" s="45">
        <v>45</v>
      </c>
      <c r="L41" s="45">
        <v>45</v>
      </c>
      <c r="M41" s="45" t="str">
        <f t="shared" si="7"/>
        <v/>
      </c>
    </row>
    <row r="42" spans="1:13" ht="47.25" x14ac:dyDescent="0.25">
      <c r="A42" s="43"/>
      <c r="B42" s="43" t="s">
        <v>144</v>
      </c>
      <c r="C42" s="45" t="s">
        <v>145</v>
      </c>
      <c r="D42" s="66">
        <f t="shared" si="8"/>
        <v>1.8518518518518517E-2</v>
      </c>
      <c r="E42" s="45">
        <v>5</v>
      </c>
      <c r="F42" s="45">
        <v>5</v>
      </c>
      <c r="G42" s="45">
        <v>5</v>
      </c>
      <c r="H42" s="45">
        <v>5</v>
      </c>
      <c r="I42" s="45">
        <v>5</v>
      </c>
      <c r="J42" s="45">
        <v>5</v>
      </c>
      <c r="K42" s="45">
        <v>5</v>
      </c>
      <c r="L42" s="45">
        <v>5</v>
      </c>
      <c r="M42" s="45" t="str">
        <f t="shared" si="7"/>
        <v/>
      </c>
    </row>
    <row r="43" spans="1:13" ht="94.5" x14ac:dyDescent="0.25">
      <c r="A43" s="43"/>
      <c r="B43" s="43" t="s">
        <v>146</v>
      </c>
      <c r="C43" s="45" t="s">
        <v>145</v>
      </c>
      <c r="D43" s="66">
        <f t="shared" si="8"/>
        <v>1.8518518518518517E-2</v>
      </c>
      <c r="E43" s="45">
        <v>5</v>
      </c>
      <c r="F43" s="45">
        <v>5</v>
      </c>
      <c r="G43" s="45">
        <v>5</v>
      </c>
      <c r="H43" s="45">
        <v>5</v>
      </c>
      <c r="I43" s="45">
        <v>5</v>
      </c>
      <c r="J43" s="45">
        <v>5</v>
      </c>
      <c r="K43" s="45">
        <v>5</v>
      </c>
      <c r="L43" s="45">
        <v>5</v>
      </c>
      <c r="M43" s="45" t="str">
        <f t="shared" si="7"/>
        <v/>
      </c>
    </row>
    <row r="44" spans="1:13" ht="110.25" x14ac:dyDescent="0.25">
      <c r="A44" s="43"/>
      <c r="B44" s="43" t="s">
        <v>147</v>
      </c>
      <c r="C44" s="45" t="s">
        <v>145</v>
      </c>
      <c r="D44" s="66">
        <f t="shared" si="8"/>
        <v>1.8518518518518517E-2</v>
      </c>
      <c r="E44" s="45">
        <v>5</v>
      </c>
      <c r="F44" s="45">
        <v>5</v>
      </c>
      <c r="G44" s="45">
        <v>5</v>
      </c>
      <c r="H44" s="45">
        <v>5</v>
      </c>
      <c r="I44" s="45">
        <v>5</v>
      </c>
      <c r="J44" s="45">
        <v>5</v>
      </c>
      <c r="K44" s="45">
        <v>5</v>
      </c>
      <c r="L44" s="45">
        <v>5</v>
      </c>
      <c r="M44" s="45" t="str">
        <f t="shared" si="7"/>
        <v/>
      </c>
    </row>
    <row r="45" spans="1:13" ht="63" x14ac:dyDescent="0.25">
      <c r="A45" s="43"/>
      <c r="B45" s="43" t="s">
        <v>148</v>
      </c>
      <c r="C45" s="45" t="s">
        <v>145</v>
      </c>
      <c r="D45" s="66">
        <f t="shared" si="8"/>
        <v>1.8518518518518517E-2</v>
      </c>
      <c r="E45" s="45">
        <v>5</v>
      </c>
      <c r="F45" s="45">
        <v>5</v>
      </c>
      <c r="G45" s="45">
        <v>5</v>
      </c>
      <c r="H45" s="45">
        <v>5</v>
      </c>
      <c r="I45" s="45">
        <v>5</v>
      </c>
      <c r="J45" s="45">
        <v>5</v>
      </c>
      <c r="K45" s="45">
        <v>5</v>
      </c>
      <c r="L45" s="45">
        <v>5</v>
      </c>
      <c r="M45" s="45" t="str">
        <f t="shared" si="7"/>
        <v/>
      </c>
    </row>
    <row r="46" spans="1:13" x14ac:dyDescent="0.25">
      <c r="A46" s="70" t="s">
        <v>119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2"/>
    </row>
    <row r="47" spans="1:13" x14ac:dyDescent="0.25">
      <c r="A47" s="73" t="s">
        <v>124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5"/>
    </row>
    <row r="48" spans="1:13" ht="31.5" x14ac:dyDescent="0.25">
      <c r="A48" s="43"/>
      <c r="B48" s="43" t="s">
        <v>149</v>
      </c>
      <c r="C48" s="45" t="s">
        <v>150</v>
      </c>
      <c r="D48" s="66">
        <f>1/6</f>
        <v>0.16666666666666666</v>
      </c>
      <c r="E48" s="45">
        <v>1</v>
      </c>
      <c r="F48" s="45">
        <v>1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 t="str">
        <f t="shared" ref="M48" si="9">IF(J48="","",IF(J48&lt;I48,"заполнить",""))</f>
        <v/>
      </c>
    </row>
    <row r="49" spans="1:13" x14ac:dyDescent="0.25">
      <c r="A49" s="52"/>
      <c r="B49" s="52"/>
      <c r="C49" s="61"/>
      <c r="D49" s="52"/>
      <c r="E49" s="52"/>
      <c r="F49" s="52"/>
      <c r="G49" s="52"/>
      <c r="H49" s="52"/>
      <c r="I49" s="52"/>
      <c r="J49" s="52"/>
      <c r="K49" s="52"/>
      <c r="L49" s="52"/>
      <c r="M49" s="52"/>
    </row>
    <row r="50" spans="1:13" x14ac:dyDescent="0.25">
      <c r="A50" s="52"/>
      <c r="B50" s="52"/>
      <c r="C50" s="61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3" x14ac:dyDescent="0.25">
      <c r="A51" s="52"/>
      <c r="B51" s="52"/>
      <c r="C51" s="61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1:13" x14ac:dyDescent="0.25">
      <c r="A52" s="52"/>
      <c r="B52" s="52"/>
      <c r="C52" s="61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3" x14ac:dyDescent="0.25">
      <c r="A53" s="52"/>
      <c r="B53" s="52"/>
      <c r="C53" s="61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 x14ac:dyDescent="0.25">
      <c r="A54" s="52"/>
      <c r="B54" s="52"/>
      <c r="C54" s="61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1:13" ht="18.75" x14ac:dyDescent="0.3">
      <c r="A55" s="79" t="s">
        <v>178</v>
      </c>
      <c r="B55" s="79"/>
      <c r="C55" s="79"/>
      <c r="D55" s="79"/>
      <c r="E55" s="79"/>
      <c r="F55" s="79"/>
      <c r="G55" s="79"/>
      <c r="H55" s="79"/>
      <c r="I55" s="79"/>
      <c r="J55" s="79"/>
      <c r="K55" s="77"/>
      <c r="L55" s="77"/>
      <c r="M55" s="42" t="s">
        <v>179</v>
      </c>
    </row>
    <row r="56" spans="1:13" ht="18.75" x14ac:dyDescent="0.3">
      <c r="A56" s="41"/>
      <c r="K56" s="77" t="s">
        <v>38</v>
      </c>
      <c r="L56" s="77"/>
      <c r="M56" s="42" t="s">
        <v>37</v>
      </c>
    </row>
    <row r="57" spans="1:13" ht="18.75" x14ac:dyDescent="0.25">
      <c r="A57" s="41"/>
    </row>
    <row r="62" spans="1:13" x14ac:dyDescent="0.25">
      <c r="D62" s="68"/>
    </row>
  </sheetData>
  <mergeCells count="29">
    <mergeCell ref="A47:M47"/>
    <mergeCell ref="A46:M46"/>
    <mergeCell ref="K56:L56"/>
    <mergeCell ref="A4:M4"/>
    <mergeCell ref="A5:M5"/>
    <mergeCell ref="A6:M6"/>
    <mergeCell ref="A8:M8"/>
    <mergeCell ref="A10:A12"/>
    <mergeCell ref="B10:B12"/>
    <mergeCell ref="C10:C12"/>
    <mergeCell ref="D10:D12"/>
    <mergeCell ref="E10:F11"/>
    <mergeCell ref="G10:J10"/>
    <mergeCell ref="A55:J55"/>
    <mergeCell ref="K55:L55"/>
    <mergeCell ref="A7:M7"/>
    <mergeCell ref="K10:L11"/>
    <mergeCell ref="M10:M12"/>
    <mergeCell ref="G11:H11"/>
    <mergeCell ref="I11:J11"/>
    <mergeCell ref="A14:M14"/>
    <mergeCell ref="A19:M19"/>
    <mergeCell ref="A20:M20"/>
    <mergeCell ref="A36:M36"/>
    <mergeCell ref="A24:M24"/>
    <mergeCell ref="A25:M25"/>
    <mergeCell ref="A31:M31"/>
    <mergeCell ref="A32:M32"/>
    <mergeCell ref="A35:M35"/>
  </mergeCells>
  <conditionalFormatting sqref="M15:M18">
    <cfRule type="expression" dxfId="19" priority="18">
      <formula>M15="заполнить"</formula>
    </cfRule>
  </conditionalFormatting>
  <conditionalFormatting sqref="M21:M23">
    <cfRule type="expression" dxfId="18" priority="17">
      <formula>M21="заполнить"</formula>
    </cfRule>
  </conditionalFormatting>
  <conditionalFormatting sqref="M26:M30">
    <cfRule type="expression" dxfId="17" priority="16">
      <formula>M26="заполнить"</formula>
    </cfRule>
  </conditionalFormatting>
  <conditionalFormatting sqref="M33:M34">
    <cfRule type="expression" dxfId="16" priority="15">
      <formula>M33="заполнить"</formula>
    </cfRule>
  </conditionalFormatting>
  <conditionalFormatting sqref="M37:M45">
    <cfRule type="expression" dxfId="15" priority="14">
      <formula>M37="заполнить"</formula>
    </cfRule>
  </conditionalFormatting>
  <conditionalFormatting sqref="M48">
    <cfRule type="expression" dxfId="14" priority="13">
      <formula>M48="заполнить"</formula>
    </cfRule>
  </conditionalFormatting>
  <conditionalFormatting sqref="H15:H18">
    <cfRule type="expression" dxfId="13" priority="12">
      <formula>H15=""</formula>
    </cfRule>
  </conditionalFormatting>
  <conditionalFormatting sqref="J15:J18">
    <cfRule type="expression" dxfId="12" priority="11">
      <formula>J15=""</formula>
    </cfRule>
  </conditionalFormatting>
  <conditionalFormatting sqref="H21:H23">
    <cfRule type="expression" dxfId="11" priority="10">
      <formula>H21=""</formula>
    </cfRule>
  </conditionalFormatting>
  <conditionalFormatting sqref="J21:J23">
    <cfRule type="expression" dxfId="10" priority="9">
      <formula>J21=""</formula>
    </cfRule>
  </conditionalFormatting>
  <conditionalFormatting sqref="H26:H30">
    <cfRule type="expression" dxfId="9" priority="8">
      <formula>H26=""</formula>
    </cfRule>
  </conditionalFormatting>
  <conditionalFormatting sqref="J26:J30">
    <cfRule type="expression" dxfId="8" priority="7">
      <formula>J26=""</formula>
    </cfRule>
  </conditionalFormatting>
  <conditionalFormatting sqref="H33:H34">
    <cfRule type="expression" dxfId="7" priority="6">
      <formula>H33=""</formula>
    </cfRule>
  </conditionalFormatting>
  <conditionalFormatting sqref="J33:J34">
    <cfRule type="expression" dxfId="6" priority="5">
      <formula>J33=""</formula>
    </cfRule>
  </conditionalFormatting>
  <conditionalFormatting sqref="H37:H45">
    <cfRule type="expression" dxfId="5" priority="4">
      <formula>H37=""</formula>
    </cfRule>
  </conditionalFormatting>
  <conditionalFormatting sqref="J37:J45">
    <cfRule type="expression" dxfId="4" priority="3">
      <formula>J37=""</formula>
    </cfRule>
  </conditionalFormatting>
  <conditionalFormatting sqref="E26">
    <cfRule type="expression" dxfId="3" priority="2">
      <formula>E26=""</formula>
    </cfRule>
  </conditionalFormatting>
  <conditionalFormatting sqref="E17">
    <cfRule type="expression" dxfId="2" priority="1">
      <formula>E17=""</formula>
    </cfRule>
  </conditionalFormatting>
  <pageMargins left="0.78740157480314965" right="0.78740157480314965" top="1.1811023622047245" bottom="0.47" header="0.31496062992125984" footer="0.31496062992125984"/>
  <pageSetup paperSize="9" scale="80" fitToHeight="0" orientation="landscape" verticalDpi="0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11"/>
  <sheetViews>
    <sheetView topLeftCell="H1" zoomScale="70" zoomScaleNormal="70" workbookViewId="0">
      <selection activeCell="N23" sqref="N23"/>
    </sheetView>
  </sheetViews>
  <sheetFormatPr defaultRowHeight="15.75" outlineLevelRow="1" x14ac:dyDescent="0.25"/>
  <cols>
    <col min="1" max="1" width="6.42578125" style="40" customWidth="1"/>
    <col min="2" max="2" width="23.140625" style="40" customWidth="1"/>
    <col min="3" max="3" width="22.28515625" style="40" customWidth="1"/>
    <col min="4" max="4" width="45.42578125" style="40" customWidth="1"/>
    <col min="5" max="5" width="8.42578125" style="40" customWidth="1"/>
    <col min="6" max="8" width="8" style="40" customWidth="1"/>
    <col min="9" max="10" width="16.85546875" style="40" customWidth="1"/>
    <col min="11" max="11" width="17" style="40" customWidth="1"/>
    <col min="12" max="12" width="15.5703125" style="40" customWidth="1"/>
    <col min="13" max="14" width="18.7109375" style="40" customWidth="1"/>
    <col min="15" max="16" width="16.140625" style="40" customWidth="1"/>
    <col min="17" max="17" width="18.28515625" style="40" customWidth="1"/>
    <col min="18" max="16384" width="9.140625" style="40"/>
  </cols>
  <sheetData>
    <row r="1" spans="1:17" ht="18.75" x14ac:dyDescent="0.25">
      <c r="N1" s="47" t="s">
        <v>172</v>
      </c>
    </row>
    <row r="2" spans="1:17" ht="18.75" x14ac:dyDescent="0.25">
      <c r="A2" s="41"/>
    </row>
    <row r="3" spans="1:17" ht="18.75" x14ac:dyDescent="0.25">
      <c r="A3" s="41"/>
    </row>
    <row r="4" spans="1:17" ht="18.75" x14ac:dyDescent="0.25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ht="18.75" x14ac:dyDescent="0.25">
      <c r="A5" s="78" t="s">
        <v>68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 ht="18.75" x14ac:dyDescent="0.25">
      <c r="A6" s="78" t="s">
        <v>106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 ht="22.5" x14ac:dyDescent="0.25">
      <c r="A7" s="80" t="s">
        <v>67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1:17" ht="18.75" x14ac:dyDescent="0.25">
      <c r="A8" s="78" t="s">
        <v>66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17" ht="18.75" x14ac:dyDescent="0.25">
      <c r="A9" s="78" t="s">
        <v>65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7" ht="18.75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7" ht="18.75" x14ac:dyDescent="0.25">
      <c r="A11" s="41"/>
    </row>
    <row r="12" spans="1:17" x14ac:dyDescent="0.25">
      <c r="A12" s="76" t="s">
        <v>47</v>
      </c>
      <c r="B12" s="76" t="s">
        <v>64</v>
      </c>
      <c r="C12" s="76" t="s">
        <v>63</v>
      </c>
      <c r="D12" s="76" t="s">
        <v>58</v>
      </c>
      <c r="E12" s="76" t="s">
        <v>62</v>
      </c>
      <c r="F12" s="76"/>
      <c r="G12" s="76"/>
      <c r="H12" s="76"/>
      <c r="I12" s="76" t="s">
        <v>61</v>
      </c>
      <c r="J12" s="76"/>
      <c r="K12" s="76"/>
      <c r="L12" s="76"/>
      <c r="M12" s="76"/>
      <c r="N12" s="76"/>
      <c r="O12" s="76"/>
      <c r="P12" s="76"/>
      <c r="Q12" s="76" t="s">
        <v>60</v>
      </c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>
        <f>'1'!E10</f>
        <v>2016</v>
      </c>
      <c r="J13" s="76"/>
      <c r="K13" s="76">
        <f>'1'!G10</f>
        <v>2017</v>
      </c>
      <c r="L13" s="76"/>
      <c r="M13" s="76"/>
      <c r="N13" s="76"/>
      <c r="O13" s="76" t="s">
        <v>59</v>
      </c>
      <c r="P13" s="76"/>
      <c r="Q13" s="76"/>
    </row>
    <row r="14" spans="1:17" x14ac:dyDescent="0.25">
      <c r="A14" s="76"/>
      <c r="B14" s="76"/>
      <c r="C14" s="76"/>
      <c r="D14" s="76"/>
      <c r="E14" s="76" t="s">
        <v>58</v>
      </c>
      <c r="F14" s="76" t="s">
        <v>57</v>
      </c>
      <c r="G14" s="76" t="s">
        <v>56</v>
      </c>
      <c r="H14" s="76" t="s">
        <v>55</v>
      </c>
      <c r="I14" s="76"/>
      <c r="J14" s="76"/>
      <c r="K14" s="76" t="s">
        <v>41</v>
      </c>
      <c r="L14" s="76"/>
      <c r="M14" s="76" t="s">
        <v>40</v>
      </c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44" t="s">
        <v>13</v>
      </c>
      <c r="J15" s="44" t="s">
        <v>14</v>
      </c>
      <c r="K15" s="44" t="s">
        <v>13</v>
      </c>
      <c r="L15" s="44" t="s">
        <v>14</v>
      </c>
      <c r="M15" s="44" t="s">
        <v>13</v>
      </c>
      <c r="N15" s="44" t="s">
        <v>14</v>
      </c>
      <c r="O15" s="44">
        <f>'1'!K12</f>
        <v>2018</v>
      </c>
      <c r="P15" s="44">
        <f>'1'!L12</f>
        <v>2019</v>
      </c>
      <c r="Q15" s="76"/>
    </row>
    <row r="16" spans="1:17" x14ac:dyDescent="0.25">
      <c r="A16" s="44">
        <v>1</v>
      </c>
      <c r="B16" s="44">
        <v>2</v>
      </c>
      <c r="C16" s="44">
        <v>3</v>
      </c>
      <c r="D16" s="44">
        <v>4</v>
      </c>
      <c r="E16" s="44">
        <v>5</v>
      </c>
      <c r="F16" s="44">
        <v>6</v>
      </c>
      <c r="G16" s="44">
        <v>7</v>
      </c>
      <c r="H16" s="44">
        <v>8</v>
      </c>
      <c r="I16" s="44">
        <v>9</v>
      </c>
      <c r="J16" s="44">
        <v>10</v>
      </c>
      <c r="K16" s="44">
        <v>11</v>
      </c>
      <c r="L16" s="44">
        <v>12</v>
      </c>
      <c r="M16" s="44">
        <v>13</v>
      </c>
      <c r="N16" s="44">
        <v>14</v>
      </c>
      <c r="O16" s="44">
        <v>15</v>
      </c>
      <c r="P16" s="44">
        <v>16</v>
      </c>
      <c r="Q16" s="44">
        <v>17</v>
      </c>
    </row>
    <row r="17" spans="1:17" x14ac:dyDescent="0.25">
      <c r="A17" s="82">
        <v>1</v>
      </c>
      <c r="B17" s="81" t="s">
        <v>54</v>
      </c>
      <c r="C17" s="81" t="s">
        <v>98</v>
      </c>
      <c r="D17" s="54" t="s">
        <v>53</v>
      </c>
      <c r="E17" s="54"/>
      <c r="F17" s="54"/>
      <c r="G17" s="54"/>
      <c r="H17" s="54"/>
      <c r="I17" s="55">
        <f t="shared" ref="I17:P17" si="0">SUM(I19:I25)</f>
        <v>110307.16100000002</v>
      </c>
      <c r="J17" s="55">
        <f t="shared" si="0"/>
        <v>105984.64499999999</v>
      </c>
      <c r="K17" s="55">
        <f t="shared" si="0"/>
        <v>108442.16136999999</v>
      </c>
      <c r="L17" s="55">
        <f t="shared" si="0"/>
        <v>49624.295230000003</v>
      </c>
      <c r="M17" s="55">
        <f t="shared" si="0"/>
        <v>130368.63219999998</v>
      </c>
      <c r="N17" s="55">
        <f t="shared" si="0"/>
        <v>127743.75512</v>
      </c>
      <c r="O17" s="55">
        <f t="shared" si="0"/>
        <v>102369.81799999998</v>
      </c>
      <c r="P17" s="55">
        <f t="shared" si="0"/>
        <v>102374.985</v>
      </c>
      <c r="Q17" s="43"/>
    </row>
    <row r="18" spans="1:17" x14ac:dyDescent="0.25">
      <c r="A18" s="82"/>
      <c r="B18" s="81"/>
      <c r="C18" s="81"/>
      <c r="D18" s="43" t="s">
        <v>52</v>
      </c>
      <c r="E18" s="43"/>
      <c r="F18" s="43"/>
      <c r="G18" s="43"/>
      <c r="H18" s="43"/>
      <c r="I18" s="56"/>
      <c r="J18" s="56"/>
      <c r="K18" s="56"/>
      <c r="L18" s="56"/>
      <c r="M18" s="56"/>
      <c r="N18" s="56"/>
      <c r="O18" s="56"/>
      <c r="P18" s="56"/>
      <c r="Q18" s="43"/>
    </row>
    <row r="19" spans="1:17" ht="31.5" x14ac:dyDescent="0.25">
      <c r="A19" s="82"/>
      <c r="B19" s="81"/>
      <c r="C19" s="81"/>
      <c r="D19" s="43" t="s">
        <v>79</v>
      </c>
      <c r="E19" s="44" t="s">
        <v>86</v>
      </c>
      <c r="F19" s="45" t="s">
        <v>15</v>
      </c>
      <c r="G19" s="45" t="s">
        <v>15</v>
      </c>
      <c r="H19" s="45" t="s">
        <v>15</v>
      </c>
      <c r="I19" s="56">
        <f>SUMIF($D$26:$D$106,$D19,I$26:I$106)</f>
        <v>0</v>
      </c>
      <c r="J19" s="56">
        <f t="shared" ref="J19:P19" si="1">SUMIF($D$26:$D$106,$D19,J$26:J$106)</f>
        <v>0</v>
      </c>
      <c r="K19" s="56">
        <f t="shared" si="1"/>
        <v>0</v>
      </c>
      <c r="L19" s="56">
        <f t="shared" si="1"/>
        <v>0</v>
      </c>
      <c r="M19" s="56">
        <f t="shared" si="1"/>
        <v>0</v>
      </c>
      <c r="N19" s="56">
        <f t="shared" si="1"/>
        <v>0</v>
      </c>
      <c r="O19" s="56">
        <f t="shared" si="1"/>
        <v>0</v>
      </c>
      <c r="P19" s="56">
        <f t="shared" si="1"/>
        <v>0</v>
      </c>
      <c r="Q19" s="43"/>
    </row>
    <row r="20" spans="1:17" x14ac:dyDescent="0.25">
      <c r="A20" s="82"/>
      <c r="B20" s="81"/>
      <c r="C20" s="81"/>
      <c r="D20" s="43" t="s">
        <v>80</v>
      </c>
      <c r="E20" s="44" t="s">
        <v>87</v>
      </c>
      <c r="F20" s="45" t="s">
        <v>15</v>
      </c>
      <c r="G20" s="45" t="s">
        <v>15</v>
      </c>
      <c r="H20" s="45" t="s">
        <v>15</v>
      </c>
      <c r="I20" s="56">
        <f t="shared" ref="I20:P25" si="2">SUMIF($D$26:$D$106,$D20,I$26:I$106)</f>
        <v>3742.5839999999998</v>
      </c>
      <c r="J20" s="56">
        <f t="shared" si="2"/>
        <v>3737.9839999999999</v>
      </c>
      <c r="K20" s="56">
        <f t="shared" si="2"/>
        <v>3770.6840000000002</v>
      </c>
      <c r="L20" s="56">
        <f t="shared" si="2"/>
        <v>2037.2336299999999</v>
      </c>
      <c r="M20" s="56">
        <f t="shared" si="2"/>
        <v>4385.6840000000002</v>
      </c>
      <c r="N20" s="56">
        <f t="shared" si="2"/>
        <v>4385.6840000000002</v>
      </c>
      <c r="O20" s="56">
        <f t="shared" si="2"/>
        <v>3770.6840000000002</v>
      </c>
      <c r="P20" s="56">
        <f t="shared" si="2"/>
        <v>3770.6840000000002</v>
      </c>
      <c r="Q20" s="43"/>
    </row>
    <row r="21" spans="1:17" ht="31.5" x14ac:dyDescent="0.25">
      <c r="A21" s="82"/>
      <c r="B21" s="81"/>
      <c r="C21" s="81"/>
      <c r="D21" s="43" t="s">
        <v>81</v>
      </c>
      <c r="E21" s="44" t="s">
        <v>88</v>
      </c>
      <c r="F21" s="45" t="s">
        <v>15</v>
      </c>
      <c r="G21" s="45" t="s">
        <v>15</v>
      </c>
      <c r="H21" s="45" t="s">
        <v>15</v>
      </c>
      <c r="I21" s="56">
        <f t="shared" si="2"/>
        <v>0</v>
      </c>
      <c r="J21" s="56">
        <f t="shared" si="2"/>
        <v>0</v>
      </c>
      <c r="K21" s="56">
        <f t="shared" si="2"/>
        <v>0</v>
      </c>
      <c r="L21" s="56">
        <f t="shared" si="2"/>
        <v>0</v>
      </c>
      <c r="M21" s="56">
        <f t="shared" si="2"/>
        <v>0</v>
      </c>
      <c r="N21" s="56">
        <f t="shared" si="2"/>
        <v>0</v>
      </c>
      <c r="O21" s="56">
        <f t="shared" si="2"/>
        <v>0</v>
      </c>
      <c r="P21" s="56">
        <f t="shared" si="2"/>
        <v>0</v>
      </c>
      <c r="Q21" s="43"/>
    </row>
    <row r="22" spans="1:17" ht="31.5" x14ac:dyDescent="0.25">
      <c r="A22" s="82"/>
      <c r="B22" s="81"/>
      <c r="C22" s="81"/>
      <c r="D22" s="43" t="s">
        <v>82</v>
      </c>
      <c r="E22" s="44" t="s">
        <v>89</v>
      </c>
      <c r="F22" s="45" t="s">
        <v>15</v>
      </c>
      <c r="G22" s="45" t="s">
        <v>15</v>
      </c>
      <c r="H22" s="45" t="s">
        <v>15</v>
      </c>
      <c r="I22" s="56">
        <f t="shared" si="2"/>
        <v>0</v>
      </c>
      <c r="J22" s="56">
        <f t="shared" si="2"/>
        <v>0</v>
      </c>
      <c r="K22" s="56">
        <f t="shared" si="2"/>
        <v>0</v>
      </c>
      <c r="L22" s="56">
        <f t="shared" si="2"/>
        <v>0</v>
      </c>
      <c r="M22" s="56">
        <f t="shared" si="2"/>
        <v>0</v>
      </c>
      <c r="N22" s="56">
        <f t="shared" si="2"/>
        <v>0</v>
      </c>
      <c r="O22" s="56">
        <f t="shared" si="2"/>
        <v>0</v>
      </c>
      <c r="P22" s="56">
        <f t="shared" si="2"/>
        <v>0</v>
      </c>
      <c r="Q22" s="43"/>
    </row>
    <row r="23" spans="1:17" ht="47.25" x14ac:dyDescent="0.25">
      <c r="A23" s="82"/>
      <c r="B23" s="81"/>
      <c r="C23" s="81"/>
      <c r="D23" s="43" t="s">
        <v>83</v>
      </c>
      <c r="E23" s="44" t="s">
        <v>90</v>
      </c>
      <c r="F23" s="45" t="s">
        <v>15</v>
      </c>
      <c r="G23" s="45" t="s">
        <v>15</v>
      </c>
      <c r="H23" s="45" t="s">
        <v>15</v>
      </c>
      <c r="I23" s="56">
        <f t="shared" si="2"/>
        <v>106564.57700000002</v>
      </c>
      <c r="J23" s="56">
        <f t="shared" si="2"/>
        <v>102246.66099999999</v>
      </c>
      <c r="K23" s="56">
        <f t="shared" si="2"/>
        <v>104671.47736999999</v>
      </c>
      <c r="L23" s="56">
        <f t="shared" si="2"/>
        <v>47587.061600000001</v>
      </c>
      <c r="M23" s="56">
        <f t="shared" si="2"/>
        <v>125982.94819999998</v>
      </c>
      <c r="N23" s="56">
        <f t="shared" si="2"/>
        <v>123358.07112000001</v>
      </c>
      <c r="O23" s="56">
        <f t="shared" si="2"/>
        <v>98599.133999999991</v>
      </c>
      <c r="P23" s="56">
        <f t="shared" si="2"/>
        <v>98604.301000000007</v>
      </c>
      <c r="Q23" s="43"/>
    </row>
    <row r="24" spans="1:17" ht="31.5" x14ac:dyDescent="0.25">
      <c r="A24" s="82"/>
      <c r="B24" s="81"/>
      <c r="C24" s="81"/>
      <c r="D24" s="43" t="s">
        <v>84</v>
      </c>
      <c r="E24" s="44" t="s">
        <v>91</v>
      </c>
      <c r="F24" s="45" t="s">
        <v>15</v>
      </c>
      <c r="G24" s="45" t="s">
        <v>15</v>
      </c>
      <c r="H24" s="45" t="s">
        <v>15</v>
      </c>
      <c r="I24" s="56">
        <f t="shared" si="2"/>
        <v>0</v>
      </c>
      <c r="J24" s="56">
        <f t="shared" si="2"/>
        <v>0</v>
      </c>
      <c r="K24" s="56">
        <f t="shared" si="2"/>
        <v>0</v>
      </c>
      <c r="L24" s="56">
        <f t="shared" si="2"/>
        <v>0</v>
      </c>
      <c r="M24" s="56">
        <f t="shared" si="2"/>
        <v>0</v>
      </c>
      <c r="N24" s="56">
        <f t="shared" si="2"/>
        <v>0</v>
      </c>
      <c r="O24" s="56">
        <f t="shared" si="2"/>
        <v>0</v>
      </c>
      <c r="P24" s="56">
        <f t="shared" si="2"/>
        <v>0</v>
      </c>
      <c r="Q24" s="43"/>
    </row>
    <row r="25" spans="1:17" ht="31.5" x14ac:dyDescent="0.25">
      <c r="A25" s="82"/>
      <c r="B25" s="81"/>
      <c r="C25" s="81"/>
      <c r="D25" s="43" t="s">
        <v>85</v>
      </c>
      <c r="E25" s="44" t="s">
        <v>92</v>
      </c>
      <c r="F25" s="45" t="s">
        <v>15</v>
      </c>
      <c r="G25" s="45" t="s">
        <v>15</v>
      </c>
      <c r="H25" s="45" t="s">
        <v>15</v>
      </c>
      <c r="I25" s="56">
        <f t="shared" si="2"/>
        <v>0</v>
      </c>
      <c r="J25" s="56">
        <f t="shared" si="2"/>
        <v>0</v>
      </c>
      <c r="K25" s="56">
        <f t="shared" si="2"/>
        <v>0</v>
      </c>
      <c r="L25" s="56">
        <f t="shared" si="2"/>
        <v>0</v>
      </c>
      <c r="M25" s="56">
        <f t="shared" si="2"/>
        <v>0</v>
      </c>
      <c r="N25" s="56">
        <f t="shared" si="2"/>
        <v>0</v>
      </c>
      <c r="O25" s="56">
        <f t="shared" si="2"/>
        <v>0</v>
      </c>
      <c r="P25" s="56">
        <f t="shared" si="2"/>
        <v>0</v>
      </c>
      <c r="Q25" s="43"/>
    </row>
    <row r="26" spans="1:17" x14ac:dyDescent="0.25">
      <c r="A26" s="82">
        <v>2</v>
      </c>
      <c r="B26" s="81" t="s">
        <v>8</v>
      </c>
      <c r="C26" s="81" t="s">
        <v>97</v>
      </c>
      <c r="D26" s="53" t="s">
        <v>53</v>
      </c>
      <c r="E26" s="53"/>
      <c r="F26" s="53"/>
      <c r="G26" s="53"/>
      <c r="H26" s="53"/>
      <c r="I26" s="57">
        <f t="shared" ref="I26:P26" si="3">SUM(I28:I34)</f>
        <v>27101.405000000002</v>
      </c>
      <c r="J26" s="57">
        <f t="shared" si="3"/>
        <v>26389.612000000005</v>
      </c>
      <c r="K26" s="57">
        <f t="shared" si="3"/>
        <v>27818.403440000002</v>
      </c>
      <c r="L26" s="57">
        <f t="shared" si="3"/>
        <v>12081.142350000002</v>
      </c>
      <c r="M26" s="57">
        <f t="shared" si="3"/>
        <v>33621.763729999999</v>
      </c>
      <c r="N26" s="57">
        <f t="shared" si="3"/>
        <v>33176.476900000001</v>
      </c>
      <c r="O26" s="57">
        <f t="shared" si="3"/>
        <v>26895.931</v>
      </c>
      <c r="P26" s="57">
        <f t="shared" si="3"/>
        <v>26896.539000000001</v>
      </c>
      <c r="Q26" s="51"/>
    </row>
    <row r="27" spans="1:17" x14ac:dyDescent="0.25">
      <c r="A27" s="82"/>
      <c r="B27" s="81"/>
      <c r="C27" s="81"/>
      <c r="D27" s="43" t="s">
        <v>52</v>
      </c>
      <c r="E27" s="43"/>
      <c r="F27" s="43"/>
      <c r="G27" s="43"/>
      <c r="H27" s="43"/>
      <c r="I27" s="56"/>
      <c r="J27" s="56"/>
      <c r="K27" s="56"/>
      <c r="L27" s="56"/>
      <c r="M27" s="56"/>
      <c r="N27" s="56"/>
      <c r="O27" s="56"/>
      <c r="P27" s="56"/>
      <c r="Q27" s="43"/>
    </row>
    <row r="28" spans="1:17" ht="31.5" x14ac:dyDescent="0.25">
      <c r="A28" s="82"/>
      <c r="B28" s="81"/>
      <c r="C28" s="81"/>
      <c r="D28" s="43" t="s">
        <v>79</v>
      </c>
      <c r="E28" s="44" t="s">
        <v>86</v>
      </c>
      <c r="F28" s="45" t="s">
        <v>15</v>
      </c>
      <c r="G28" s="45" t="s">
        <v>15</v>
      </c>
      <c r="H28" s="45" t="s">
        <v>15</v>
      </c>
      <c r="I28" s="56"/>
      <c r="J28" s="56"/>
      <c r="K28" s="56">
        <v>0</v>
      </c>
      <c r="L28" s="56">
        <v>0</v>
      </c>
      <c r="M28" s="56">
        <v>0</v>
      </c>
      <c r="N28" s="56">
        <v>0</v>
      </c>
      <c r="O28" s="56"/>
      <c r="P28" s="56"/>
      <c r="Q28" s="43"/>
    </row>
    <row r="29" spans="1:17" x14ac:dyDescent="0.25">
      <c r="A29" s="82"/>
      <c r="B29" s="81"/>
      <c r="C29" s="81"/>
      <c r="D29" s="43" t="s">
        <v>80</v>
      </c>
      <c r="E29" s="44" t="s">
        <v>87</v>
      </c>
      <c r="F29" s="45" t="s">
        <v>15</v>
      </c>
      <c r="G29" s="45" t="s">
        <v>15</v>
      </c>
      <c r="H29" s="45" t="s">
        <v>15</v>
      </c>
      <c r="I29" s="56"/>
      <c r="J29" s="56"/>
      <c r="K29" s="56">
        <v>0</v>
      </c>
      <c r="L29" s="56">
        <v>0</v>
      </c>
      <c r="M29" s="56">
        <v>0</v>
      </c>
      <c r="N29" s="56">
        <v>0</v>
      </c>
      <c r="O29" s="56"/>
      <c r="P29" s="56"/>
      <c r="Q29" s="43"/>
    </row>
    <row r="30" spans="1:17" ht="31.5" x14ac:dyDescent="0.25">
      <c r="A30" s="82"/>
      <c r="B30" s="81"/>
      <c r="C30" s="81"/>
      <c r="D30" s="43" t="s">
        <v>81</v>
      </c>
      <c r="E30" s="44" t="s">
        <v>88</v>
      </c>
      <c r="F30" s="45" t="s">
        <v>15</v>
      </c>
      <c r="G30" s="45" t="s">
        <v>15</v>
      </c>
      <c r="H30" s="45" t="s">
        <v>15</v>
      </c>
      <c r="I30" s="56"/>
      <c r="J30" s="56"/>
      <c r="K30" s="56">
        <v>0</v>
      </c>
      <c r="L30" s="56">
        <v>0</v>
      </c>
      <c r="M30" s="56">
        <v>0</v>
      </c>
      <c r="N30" s="56">
        <v>0</v>
      </c>
      <c r="O30" s="56"/>
      <c r="P30" s="56"/>
      <c r="Q30" s="43"/>
    </row>
    <row r="31" spans="1:17" ht="31.5" x14ac:dyDescent="0.25">
      <c r="A31" s="82"/>
      <c r="B31" s="81"/>
      <c r="C31" s="81"/>
      <c r="D31" s="43" t="s">
        <v>82</v>
      </c>
      <c r="E31" s="44" t="s">
        <v>89</v>
      </c>
      <c r="F31" s="45" t="s">
        <v>15</v>
      </c>
      <c r="G31" s="45" t="s">
        <v>15</v>
      </c>
      <c r="H31" s="45" t="s">
        <v>15</v>
      </c>
      <c r="I31" s="56"/>
      <c r="J31" s="56"/>
      <c r="K31" s="56">
        <v>0</v>
      </c>
      <c r="L31" s="56">
        <v>0</v>
      </c>
      <c r="M31" s="56">
        <v>0</v>
      </c>
      <c r="N31" s="56">
        <v>0</v>
      </c>
      <c r="O31" s="56"/>
      <c r="P31" s="56"/>
      <c r="Q31" s="43"/>
    </row>
    <row r="32" spans="1:17" ht="47.25" x14ac:dyDescent="0.25">
      <c r="A32" s="82"/>
      <c r="B32" s="81"/>
      <c r="C32" s="81"/>
      <c r="D32" s="43" t="s">
        <v>83</v>
      </c>
      <c r="E32" s="44" t="s">
        <v>90</v>
      </c>
      <c r="F32" s="45" t="s">
        <v>15</v>
      </c>
      <c r="G32" s="45" t="s">
        <v>15</v>
      </c>
      <c r="H32" s="45" t="s">
        <v>15</v>
      </c>
      <c r="I32" s="56">
        <v>27101.405000000002</v>
      </c>
      <c r="J32" s="56">
        <v>26389.612000000005</v>
      </c>
      <c r="K32" s="56">
        <v>27818.403440000002</v>
      </c>
      <c r="L32" s="56">
        <v>12081.142350000002</v>
      </c>
      <c r="M32" s="56">
        <v>33621.763729999999</v>
      </c>
      <c r="N32" s="56">
        <v>33176.476900000001</v>
      </c>
      <c r="O32" s="56">
        <v>26895.931</v>
      </c>
      <c r="P32" s="56">
        <v>26896.539000000001</v>
      </c>
      <c r="Q32" s="43"/>
    </row>
    <row r="33" spans="1:17" ht="31.5" x14ac:dyDescent="0.25">
      <c r="A33" s="82"/>
      <c r="B33" s="81"/>
      <c r="C33" s="81"/>
      <c r="D33" s="43" t="s">
        <v>84</v>
      </c>
      <c r="E33" s="44" t="s">
        <v>91</v>
      </c>
      <c r="F33" s="45" t="s">
        <v>15</v>
      </c>
      <c r="G33" s="45" t="s">
        <v>15</v>
      </c>
      <c r="H33" s="45" t="s">
        <v>15</v>
      </c>
      <c r="I33" s="56"/>
      <c r="J33" s="56"/>
      <c r="K33" s="56">
        <v>0</v>
      </c>
      <c r="L33" s="56">
        <v>0</v>
      </c>
      <c r="M33" s="56">
        <v>0</v>
      </c>
      <c r="N33" s="56">
        <v>0</v>
      </c>
      <c r="O33" s="56"/>
      <c r="P33" s="56"/>
      <c r="Q33" s="43"/>
    </row>
    <row r="34" spans="1:17" ht="31.5" x14ac:dyDescent="0.25">
      <c r="A34" s="82"/>
      <c r="B34" s="81"/>
      <c r="C34" s="81"/>
      <c r="D34" s="43" t="s">
        <v>85</v>
      </c>
      <c r="E34" s="44" t="s">
        <v>92</v>
      </c>
      <c r="F34" s="45" t="s">
        <v>15</v>
      </c>
      <c r="G34" s="45" t="s">
        <v>15</v>
      </c>
      <c r="H34" s="45" t="s">
        <v>15</v>
      </c>
      <c r="I34" s="56"/>
      <c r="J34" s="56"/>
      <c r="K34" s="56">
        <v>0</v>
      </c>
      <c r="L34" s="56">
        <v>0</v>
      </c>
      <c r="M34" s="56">
        <v>0</v>
      </c>
      <c r="N34" s="56">
        <v>0</v>
      </c>
      <c r="O34" s="56"/>
      <c r="P34" s="56"/>
      <c r="Q34" s="43"/>
    </row>
    <row r="35" spans="1:17" x14ac:dyDescent="0.25">
      <c r="A35" s="82">
        <v>3</v>
      </c>
      <c r="B35" s="81" t="s">
        <v>93</v>
      </c>
      <c r="C35" s="81" t="s">
        <v>99</v>
      </c>
      <c r="D35" s="53" t="s">
        <v>53</v>
      </c>
      <c r="E35" s="53"/>
      <c r="F35" s="53"/>
      <c r="G35" s="53"/>
      <c r="H35" s="53"/>
      <c r="I35" s="57">
        <f t="shared" ref="I35:P35" si="4">SUM(I37:I43)</f>
        <v>39716.226000000002</v>
      </c>
      <c r="J35" s="57">
        <f t="shared" si="4"/>
        <v>37794.937999999995</v>
      </c>
      <c r="K35" s="57">
        <f t="shared" si="4"/>
        <v>38301.549519999993</v>
      </c>
      <c r="L35" s="57">
        <f t="shared" si="4"/>
        <v>17607.151409999999</v>
      </c>
      <c r="M35" s="57">
        <f t="shared" si="4"/>
        <v>46149.894090000002</v>
      </c>
      <c r="N35" s="57">
        <f t="shared" si="4"/>
        <v>44221.90281</v>
      </c>
      <c r="O35" s="57">
        <f t="shared" si="4"/>
        <v>37014.567999999999</v>
      </c>
      <c r="P35" s="57">
        <f t="shared" si="4"/>
        <v>37019.127</v>
      </c>
      <c r="Q35" s="51"/>
    </row>
    <row r="36" spans="1:17" x14ac:dyDescent="0.25">
      <c r="A36" s="82"/>
      <c r="B36" s="81"/>
      <c r="C36" s="81"/>
      <c r="D36" s="43" t="s">
        <v>52</v>
      </c>
      <c r="E36" s="43"/>
      <c r="F36" s="43"/>
      <c r="G36" s="43"/>
      <c r="H36" s="43"/>
      <c r="I36" s="56"/>
      <c r="J36" s="56"/>
      <c r="K36" s="56"/>
      <c r="L36" s="56"/>
      <c r="M36" s="56"/>
      <c r="N36" s="56"/>
      <c r="O36" s="56"/>
      <c r="P36" s="56"/>
      <c r="Q36" s="43"/>
    </row>
    <row r="37" spans="1:17" ht="31.5" customHeight="1" x14ac:dyDescent="0.25">
      <c r="A37" s="82"/>
      <c r="B37" s="81"/>
      <c r="C37" s="81"/>
      <c r="D37" s="43" t="s">
        <v>79</v>
      </c>
      <c r="E37" s="44" t="s">
        <v>86</v>
      </c>
      <c r="F37" s="45" t="s">
        <v>15</v>
      </c>
      <c r="G37" s="45" t="s">
        <v>15</v>
      </c>
      <c r="H37" s="45" t="s">
        <v>15</v>
      </c>
      <c r="I37" s="56"/>
      <c r="J37" s="56"/>
      <c r="K37" s="56">
        <v>0</v>
      </c>
      <c r="L37" s="56">
        <v>0</v>
      </c>
      <c r="M37" s="56">
        <v>0</v>
      </c>
      <c r="N37" s="56">
        <v>0</v>
      </c>
      <c r="O37" s="56"/>
      <c r="P37" s="56"/>
      <c r="Q37" s="43"/>
    </row>
    <row r="38" spans="1:17" ht="15.75" customHeight="1" x14ac:dyDescent="0.25">
      <c r="A38" s="82"/>
      <c r="B38" s="81"/>
      <c r="C38" s="81"/>
      <c r="D38" s="43" t="s">
        <v>80</v>
      </c>
      <c r="E38" s="44" t="s">
        <v>87</v>
      </c>
      <c r="F38" s="45" t="s">
        <v>15</v>
      </c>
      <c r="G38" s="45" t="s">
        <v>15</v>
      </c>
      <c r="H38" s="45" t="s">
        <v>15</v>
      </c>
      <c r="I38" s="56"/>
      <c r="J38" s="56"/>
      <c r="K38" s="56">
        <v>0</v>
      </c>
      <c r="L38" s="56">
        <v>0</v>
      </c>
      <c r="M38" s="56">
        <v>0</v>
      </c>
      <c r="N38" s="56">
        <v>0</v>
      </c>
      <c r="O38" s="56"/>
      <c r="P38" s="56"/>
      <c r="Q38" s="43"/>
    </row>
    <row r="39" spans="1:17" ht="31.5" customHeight="1" x14ac:dyDescent="0.25">
      <c r="A39" s="82"/>
      <c r="B39" s="81"/>
      <c r="C39" s="81"/>
      <c r="D39" s="43" t="s">
        <v>81</v>
      </c>
      <c r="E39" s="44" t="s">
        <v>88</v>
      </c>
      <c r="F39" s="45" t="s">
        <v>15</v>
      </c>
      <c r="G39" s="45" t="s">
        <v>15</v>
      </c>
      <c r="H39" s="45" t="s">
        <v>15</v>
      </c>
      <c r="I39" s="56"/>
      <c r="J39" s="56"/>
      <c r="K39" s="56">
        <v>0</v>
      </c>
      <c r="L39" s="56">
        <v>0</v>
      </c>
      <c r="M39" s="56">
        <v>0</v>
      </c>
      <c r="N39" s="56">
        <v>0</v>
      </c>
      <c r="O39" s="56"/>
      <c r="P39" s="56"/>
      <c r="Q39" s="43"/>
    </row>
    <row r="40" spans="1:17" ht="31.5" customHeight="1" x14ac:dyDescent="0.25">
      <c r="A40" s="82"/>
      <c r="B40" s="81"/>
      <c r="C40" s="81"/>
      <c r="D40" s="43" t="s">
        <v>82</v>
      </c>
      <c r="E40" s="44" t="s">
        <v>89</v>
      </c>
      <c r="F40" s="45" t="s">
        <v>15</v>
      </c>
      <c r="G40" s="45" t="s">
        <v>15</v>
      </c>
      <c r="H40" s="45" t="s">
        <v>15</v>
      </c>
      <c r="I40" s="56"/>
      <c r="J40" s="56"/>
      <c r="K40" s="56">
        <v>0</v>
      </c>
      <c r="L40" s="56">
        <v>0</v>
      </c>
      <c r="M40" s="56">
        <v>0</v>
      </c>
      <c r="N40" s="56">
        <v>0</v>
      </c>
      <c r="O40" s="56"/>
      <c r="P40" s="56"/>
      <c r="Q40" s="43"/>
    </row>
    <row r="41" spans="1:17" ht="47.25" customHeight="1" x14ac:dyDescent="0.25">
      <c r="A41" s="82"/>
      <c r="B41" s="81"/>
      <c r="C41" s="81"/>
      <c r="D41" s="43" t="s">
        <v>83</v>
      </c>
      <c r="E41" s="44" t="s">
        <v>90</v>
      </c>
      <c r="F41" s="45" t="s">
        <v>15</v>
      </c>
      <c r="G41" s="45" t="s">
        <v>15</v>
      </c>
      <c r="H41" s="45" t="s">
        <v>15</v>
      </c>
      <c r="I41" s="56">
        <v>39716.226000000002</v>
      </c>
      <c r="J41" s="56">
        <v>37794.937999999995</v>
      </c>
      <c r="K41" s="56">
        <v>38301.549519999993</v>
      </c>
      <c r="L41" s="56">
        <v>17607.151409999999</v>
      </c>
      <c r="M41" s="56">
        <v>46149.894090000002</v>
      </c>
      <c r="N41" s="56">
        <v>44221.90281</v>
      </c>
      <c r="O41" s="56">
        <v>37014.567999999999</v>
      </c>
      <c r="P41" s="56">
        <v>37019.127</v>
      </c>
      <c r="Q41" s="43"/>
    </row>
    <row r="42" spans="1:17" ht="31.5" customHeight="1" x14ac:dyDescent="0.25">
      <c r="A42" s="82"/>
      <c r="B42" s="81"/>
      <c r="C42" s="81"/>
      <c r="D42" s="43" t="s">
        <v>84</v>
      </c>
      <c r="E42" s="44" t="s">
        <v>91</v>
      </c>
      <c r="F42" s="45" t="s">
        <v>15</v>
      </c>
      <c r="G42" s="45" t="s">
        <v>15</v>
      </c>
      <c r="H42" s="45" t="s">
        <v>15</v>
      </c>
      <c r="I42" s="56"/>
      <c r="J42" s="56"/>
      <c r="K42" s="56">
        <v>0</v>
      </c>
      <c r="L42" s="56">
        <v>0</v>
      </c>
      <c r="M42" s="56">
        <v>0</v>
      </c>
      <c r="N42" s="56">
        <v>0</v>
      </c>
      <c r="O42" s="56"/>
      <c r="P42" s="56"/>
      <c r="Q42" s="43"/>
    </row>
    <row r="43" spans="1:17" ht="31.5" customHeight="1" x14ac:dyDescent="0.25">
      <c r="A43" s="82"/>
      <c r="B43" s="81"/>
      <c r="C43" s="81"/>
      <c r="D43" s="43" t="s">
        <v>85</v>
      </c>
      <c r="E43" s="44" t="s">
        <v>92</v>
      </c>
      <c r="F43" s="45" t="s">
        <v>15</v>
      </c>
      <c r="G43" s="45" t="s">
        <v>15</v>
      </c>
      <c r="H43" s="45" t="s">
        <v>15</v>
      </c>
      <c r="I43" s="56"/>
      <c r="J43" s="56"/>
      <c r="K43" s="56">
        <v>0</v>
      </c>
      <c r="L43" s="56">
        <v>0</v>
      </c>
      <c r="M43" s="56">
        <v>0</v>
      </c>
      <c r="N43" s="56">
        <v>0</v>
      </c>
      <c r="O43" s="56"/>
      <c r="P43" s="56"/>
      <c r="Q43" s="43"/>
    </row>
    <row r="44" spans="1:17" x14ac:dyDescent="0.25">
      <c r="A44" s="82">
        <v>4</v>
      </c>
      <c r="B44" s="81" t="s">
        <v>102</v>
      </c>
      <c r="C44" s="81" t="s">
        <v>100</v>
      </c>
      <c r="D44" s="53" t="s">
        <v>53</v>
      </c>
      <c r="E44" s="53"/>
      <c r="F44" s="53"/>
      <c r="G44" s="53"/>
      <c r="H44" s="53"/>
      <c r="I44" s="57">
        <f t="shared" ref="I44:P44" si="5">SUM(I46:I52)</f>
        <v>3742.5839999999998</v>
      </c>
      <c r="J44" s="57">
        <f t="shared" si="5"/>
        <v>3737.9839999999999</v>
      </c>
      <c r="K44" s="57">
        <f t="shared" si="5"/>
        <v>3770.6840000000002</v>
      </c>
      <c r="L44" s="57">
        <f t="shared" si="5"/>
        <v>2037.2336299999999</v>
      </c>
      <c r="M44" s="57">
        <f t="shared" si="5"/>
        <v>4385.6840000000002</v>
      </c>
      <c r="N44" s="57">
        <f t="shared" si="5"/>
        <v>4385.6840000000002</v>
      </c>
      <c r="O44" s="57">
        <f t="shared" si="5"/>
        <v>3770.6840000000002</v>
      </c>
      <c r="P44" s="57">
        <f t="shared" si="5"/>
        <v>3770.6840000000002</v>
      </c>
      <c r="Q44" s="51"/>
    </row>
    <row r="45" spans="1:17" x14ac:dyDescent="0.25">
      <c r="A45" s="82"/>
      <c r="B45" s="81"/>
      <c r="C45" s="81"/>
      <c r="D45" s="43" t="s">
        <v>52</v>
      </c>
      <c r="E45" s="43"/>
      <c r="F45" s="43"/>
      <c r="G45" s="43"/>
      <c r="H45" s="43"/>
      <c r="I45" s="56"/>
      <c r="J45" s="56"/>
      <c r="K45" s="56"/>
      <c r="L45" s="56"/>
      <c r="M45" s="56"/>
      <c r="N45" s="56"/>
      <c r="O45" s="56"/>
      <c r="P45" s="56"/>
      <c r="Q45" s="43"/>
    </row>
    <row r="46" spans="1:17" ht="31.5" customHeight="1" x14ac:dyDescent="0.25">
      <c r="A46" s="82"/>
      <c r="B46" s="81"/>
      <c r="C46" s="81"/>
      <c r="D46" s="43" t="s">
        <v>79</v>
      </c>
      <c r="E46" s="44" t="s">
        <v>86</v>
      </c>
      <c r="F46" s="45" t="s">
        <v>15</v>
      </c>
      <c r="G46" s="45" t="s">
        <v>15</v>
      </c>
      <c r="H46" s="45" t="s">
        <v>15</v>
      </c>
      <c r="I46" s="56"/>
      <c r="J46" s="56"/>
      <c r="K46" s="56">
        <v>0</v>
      </c>
      <c r="L46" s="56">
        <v>0</v>
      </c>
      <c r="M46" s="56">
        <v>0</v>
      </c>
      <c r="N46" s="56">
        <v>0</v>
      </c>
      <c r="O46" s="56"/>
      <c r="P46" s="56"/>
      <c r="Q46" s="43"/>
    </row>
    <row r="47" spans="1:17" ht="15.75" customHeight="1" x14ac:dyDescent="0.25">
      <c r="A47" s="82"/>
      <c r="B47" s="81"/>
      <c r="C47" s="81"/>
      <c r="D47" s="43" t="s">
        <v>80</v>
      </c>
      <c r="E47" s="44" t="s">
        <v>87</v>
      </c>
      <c r="F47" s="45" t="s">
        <v>15</v>
      </c>
      <c r="G47" s="45" t="s">
        <v>15</v>
      </c>
      <c r="H47" s="45" t="s">
        <v>15</v>
      </c>
      <c r="I47" s="56">
        <v>3742.5839999999998</v>
      </c>
      <c r="J47" s="56">
        <v>3737.9839999999999</v>
      </c>
      <c r="K47" s="56">
        <v>3770.6840000000002</v>
      </c>
      <c r="L47" s="56">
        <v>2037.2336299999999</v>
      </c>
      <c r="M47" s="56">
        <v>4385.6840000000002</v>
      </c>
      <c r="N47" s="56">
        <v>4385.6840000000002</v>
      </c>
      <c r="O47" s="56">
        <v>3770.6840000000002</v>
      </c>
      <c r="P47" s="56">
        <v>3770.6840000000002</v>
      </c>
      <c r="Q47" s="43"/>
    </row>
    <row r="48" spans="1:17" ht="31.5" customHeight="1" x14ac:dyDescent="0.25">
      <c r="A48" s="82"/>
      <c r="B48" s="81"/>
      <c r="C48" s="81"/>
      <c r="D48" s="43" t="s">
        <v>81</v>
      </c>
      <c r="E48" s="44" t="s">
        <v>88</v>
      </c>
      <c r="F48" s="45" t="s">
        <v>15</v>
      </c>
      <c r="G48" s="45" t="s">
        <v>15</v>
      </c>
      <c r="H48" s="45" t="s">
        <v>15</v>
      </c>
      <c r="I48" s="56"/>
      <c r="J48" s="56"/>
      <c r="K48" s="56">
        <v>0</v>
      </c>
      <c r="L48" s="56">
        <v>0</v>
      </c>
      <c r="M48" s="56">
        <v>0</v>
      </c>
      <c r="N48" s="56">
        <v>0</v>
      </c>
      <c r="O48" s="56"/>
      <c r="P48" s="56"/>
      <c r="Q48" s="43"/>
    </row>
    <row r="49" spans="1:17" ht="31.5" customHeight="1" x14ac:dyDescent="0.25">
      <c r="A49" s="82"/>
      <c r="B49" s="81"/>
      <c r="C49" s="81"/>
      <c r="D49" s="43" t="s">
        <v>82</v>
      </c>
      <c r="E49" s="44" t="s">
        <v>89</v>
      </c>
      <c r="F49" s="45" t="s">
        <v>15</v>
      </c>
      <c r="G49" s="45" t="s">
        <v>15</v>
      </c>
      <c r="H49" s="45" t="s">
        <v>15</v>
      </c>
      <c r="I49" s="56"/>
      <c r="J49" s="56"/>
      <c r="K49" s="56">
        <v>0</v>
      </c>
      <c r="L49" s="56">
        <v>0</v>
      </c>
      <c r="M49" s="56">
        <v>0</v>
      </c>
      <c r="N49" s="56">
        <v>0</v>
      </c>
      <c r="O49" s="56"/>
      <c r="P49" s="56"/>
      <c r="Q49" s="43"/>
    </row>
    <row r="50" spans="1:17" ht="47.25" customHeight="1" x14ac:dyDescent="0.25">
      <c r="A50" s="82"/>
      <c r="B50" s="81"/>
      <c r="C50" s="81"/>
      <c r="D50" s="43" t="s">
        <v>83</v>
      </c>
      <c r="E50" s="44" t="s">
        <v>90</v>
      </c>
      <c r="F50" s="45" t="s">
        <v>15</v>
      </c>
      <c r="G50" s="45" t="s">
        <v>15</v>
      </c>
      <c r="H50" s="45" t="s">
        <v>15</v>
      </c>
      <c r="I50" s="56"/>
      <c r="J50" s="56"/>
      <c r="K50" s="56">
        <v>0</v>
      </c>
      <c r="L50" s="56">
        <v>0</v>
      </c>
      <c r="M50" s="56">
        <v>0</v>
      </c>
      <c r="N50" s="56">
        <v>0</v>
      </c>
      <c r="O50" s="56"/>
      <c r="P50" s="56"/>
      <c r="Q50" s="43"/>
    </row>
    <row r="51" spans="1:17" ht="31.5" customHeight="1" x14ac:dyDescent="0.25">
      <c r="A51" s="82"/>
      <c r="B51" s="81"/>
      <c r="C51" s="81"/>
      <c r="D51" s="43" t="s">
        <v>84</v>
      </c>
      <c r="E51" s="44" t="s">
        <v>91</v>
      </c>
      <c r="F51" s="45" t="s">
        <v>15</v>
      </c>
      <c r="G51" s="45" t="s">
        <v>15</v>
      </c>
      <c r="H51" s="45" t="s">
        <v>15</v>
      </c>
      <c r="I51" s="56"/>
      <c r="J51" s="56"/>
      <c r="K51" s="56">
        <v>0</v>
      </c>
      <c r="L51" s="56">
        <v>0</v>
      </c>
      <c r="M51" s="56">
        <v>0</v>
      </c>
      <c r="N51" s="56">
        <v>0</v>
      </c>
      <c r="O51" s="56"/>
      <c r="P51" s="56"/>
      <c r="Q51" s="43"/>
    </row>
    <row r="52" spans="1:17" ht="31.5" customHeight="1" x14ac:dyDescent="0.25">
      <c r="A52" s="82"/>
      <c r="B52" s="81"/>
      <c r="C52" s="81"/>
      <c r="D52" s="43" t="s">
        <v>85</v>
      </c>
      <c r="E52" s="44" t="s">
        <v>92</v>
      </c>
      <c r="F52" s="45" t="s">
        <v>15</v>
      </c>
      <c r="G52" s="45" t="s">
        <v>15</v>
      </c>
      <c r="H52" s="45" t="s">
        <v>15</v>
      </c>
      <c r="I52" s="56"/>
      <c r="J52" s="56"/>
      <c r="K52" s="56">
        <v>0</v>
      </c>
      <c r="L52" s="56">
        <v>0</v>
      </c>
      <c r="M52" s="56">
        <v>0</v>
      </c>
      <c r="N52" s="56">
        <v>0</v>
      </c>
      <c r="O52" s="56"/>
      <c r="P52" s="56"/>
      <c r="Q52" s="43"/>
    </row>
    <row r="53" spans="1:17" x14ac:dyDescent="0.25">
      <c r="A53" s="82">
        <v>5</v>
      </c>
      <c r="B53" s="81" t="s">
        <v>103</v>
      </c>
      <c r="C53" s="81" t="s">
        <v>101</v>
      </c>
      <c r="D53" s="53" t="s">
        <v>53</v>
      </c>
      <c r="E53" s="53"/>
      <c r="F53" s="53"/>
      <c r="G53" s="53"/>
      <c r="H53" s="53"/>
      <c r="I53" s="57">
        <f t="shared" ref="I53:P53" si="6">SUM(I55:I61)</f>
        <v>39621.946000000004</v>
      </c>
      <c r="J53" s="57">
        <f t="shared" si="6"/>
        <v>37937.110999999997</v>
      </c>
      <c r="K53" s="57">
        <f t="shared" si="6"/>
        <v>38551.524409999998</v>
      </c>
      <c r="L53" s="57">
        <f t="shared" si="6"/>
        <v>17898.76784</v>
      </c>
      <c r="M53" s="57">
        <f t="shared" si="6"/>
        <v>46211.290379999999</v>
      </c>
      <c r="N53" s="57">
        <f t="shared" si="6"/>
        <v>45959.691409999999</v>
      </c>
      <c r="O53" s="57">
        <f t="shared" si="6"/>
        <v>34688.635000000002</v>
      </c>
      <c r="P53" s="57">
        <f t="shared" si="6"/>
        <v>34688.635000000002</v>
      </c>
      <c r="Q53" s="51"/>
    </row>
    <row r="54" spans="1:17" x14ac:dyDescent="0.25">
      <c r="A54" s="82"/>
      <c r="B54" s="81"/>
      <c r="C54" s="81"/>
      <c r="D54" s="43" t="s">
        <v>52</v>
      </c>
      <c r="E54" s="43"/>
      <c r="F54" s="43"/>
      <c r="G54" s="43"/>
      <c r="H54" s="43"/>
      <c r="I54" s="56"/>
      <c r="J54" s="56"/>
      <c r="K54" s="56"/>
      <c r="L54" s="56"/>
      <c r="M54" s="56"/>
      <c r="N54" s="56"/>
      <c r="O54" s="56"/>
      <c r="P54" s="56"/>
      <c r="Q54" s="43"/>
    </row>
    <row r="55" spans="1:17" ht="31.5" customHeight="1" x14ac:dyDescent="0.25">
      <c r="A55" s="82"/>
      <c r="B55" s="81"/>
      <c r="C55" s="81"/>
      <c r="D55" s="43" t="s">
        <v>79</v>
      </c>
      <c r="E55" s="44" t="s">
        <v>86</v>
      </c>
      <c r="F55" s="45" t="s">
        <v>15</v>
      </c>
      <c r="G55" s="45" t="s">
        <v>15</v>
      </c>
      <c r="H55" s="45" t="s">
        <v>15</v>
      </c>
      <c r="I55" s="56"/>
      <c r="J55" s="56"/>
      <c r="K55" s="56">
        <v>0</v>
      </c>
      <c r="L55" s="56">
        <v>0</v>
      </c>
      <c r="M55" s="56">
        <v>0</v>
      </c>
      <c r="N55" s="56">
        <v>0</v>
      </c>
      <c r="O55" s="56"/>
      <c r="P55" s="56"/>
      <c r="Q55" s="43"/>
    </row>
    <row r="56" spans="1:17" ht="15.75" customHeight="1" x14ac:dyDescent="0.25">
      <c r="A56" s="82"/>
      <c r="B56" s="81"/>
      <c r="C56" s="81"/>
      <c r="D56" s="43" t="s">
        <v>80</v>
      </c>
      <c r="E56" s="44" t="s">
        <v>87</v>
      </c>
      <c r="F56" s="45" t="s">
        <v>15</v>
      </c>
      <c r="G56" s="45" t="s">
        <v>15</v>
      </c>
      <c r="H56" s="45" t="s">
        <v>15</v>
      </c>
      <c r="I56" s="56"/>
      <c r="J56" s="56"/>
      <c r="K56" s="56">
        <v>0</v>
      </c>
      <c r="L56" s="56">
        <v>0</v>
      </c>
      <c r="M56" s="56">
        <v>0</v>
      </c>
      <c r="N56" s="56">
        <v>0</v>
      </c>
      <c r="O56" s="56"/>
      <c r="P56" s="56"/>
      <c r="Q56" s="43"/>
    </row>
    <row r="57" spans="1:17" ht="31.5" customHeight="1" x14ac:dyDescent="0.25">
      <c r="A57" s="82"/>
      <c r="B57" s="81"/>
      <c r="C57" s="81"/>
      <c r="D57" s="43" t="s">
        <v>81</v>
      </c>
      <c r="E57" s="44" t="s">
        <v>88</v>
      </c>
      <c r="F57" s="45" t="s">
        <v>15</v>
      </c>
      <c r="G57" s="45" t="s">
        <v>15</v>
      </c>
      <c r="H57" s="45" t="s">
        <v>15</v>
      </c>
      <c r="I57" s="56"/>
      <c r="J57" s="56"/>
      <c r="K57" s="56">
        <v>0</v>
      </c>
      <c r="L57" s="56">
        <v>0</v>
      </c>
      <c r="M57" s="56">
        <v>0</v>
      </c>
      <c r="N57" s="56">
        <v>0</v>
      </c>
      <c r="O57" s="56"/>
      <c r="P57" s="56"/>
      <c r="Q57" s="43"/>
    </row>
    <row r="58" spans="1:17" ht="31.5" customHeight="1" x14ac:dyDescent="0.25">
      <c r="A58" s="82"/>
      <c r="B58" s="81"/>
      <c r="C58" s="81"/>
      <c r="D58" s="43" t="s">
        <v>82</v>
      </c>
      <c r="E58" s="44" t="s">
        <v>89</v>
      </c>
      <c r="F58" s="45" t="s">
        <v>15</v>
      </c>
      <c r="G58" s="45" t="s">
        <v>15</v>
      </c>
      <c r="H58" s="45" t="s">
        <v>15</v>
      </c>
      <c r="I58" s="56"/>
      <c r="J58" s="56"/>
      <c r="K58" s="56">
        <v>0</v>
      </c>
      <c r="L58" s="56">
        <v>0</v>
      </c>
      <c r="M58" s="56">
        <v>0</v>
      </c>
      <c r="N58" s="56">
        <v>0</v>
      </c>
      <c r="O58" s="56"/>
      <c r="P58" s="56"/>
      <c r="Q58" s="43"/>
    </row>
    <row r="59" spans="1:17" ht="47.25" customHeight="1" x14ac:dyDescent="0.25">
      <c r="A59" s="82"/>
      <c r="B59" s="81"/>
      <c r="C59" s="81"/>
      <c r="D59" s="43" t="s">
        <v>83</v>
      </c>
      <c r="E59" s="44" t="s">
        <v>90</v>
      </c>
      <c r="F59" s="45" t="s">
        <v>15</v>
      </c>
      <c r="G59" s="45" t="s">
        <v>15</v>
      </c>
      <c r="H59" s="45" t="s">
        <v>15</v>
      </c>
      <c r="I59" s="56">
        <v>39621.946000000004</v>
      </c>
      <c r="J59" s="56">
        <v>37937.110999999997</v>
      </c>
      <c r="K59" s="56">
        <v>38551.524409999998</v>
      </c>
      <c r="L59" s="56">
        <v>17898.76784</v>
      </c>
      <c r="M59" s="56">
        <v>46211.290379999999</v>
      </c>
      <c r="N59" s="56">
        <v>45959.691409999999</v>
      </c>
      <c r="O59" s="56">
        <v>34688.635000000002</v>
      </c>
      <c r="P59" s="56">
        <v>34688.635000000002</v>
      </c>
      <c r="Q59" s="43"/>
    </row>
    <row r="60" spans="1:17" ht="31.5" customHeight="1" x14ac:dyDescent="0.25">
      <c r="A60" s="82"/>
      <c r="B60" s="81"/>
      <c r="C60" s="81"/>
      <c r="D60" s="43" t="s">
        <v>84</v>
      </c>
      <c r="E60" s="44" t="s">
        <v>91</v>
      </c>
      <c r="F60" s="45" t="s">
        <v>15</v>
      </c>
      <c r="G60" s="45" t="s">
        <v>15</v>
      </c>
      <c r="H60" s="45" t="s">
        <v>15</v>
      </c>
      <c r="I60" s="56"/>
      <c r="J60" s="56"/>
      <c r="K60" s="56">
        <v>0</v>
      </c>
      <c r="L60" s="56">
        <v>0</v>
      </c>
      <c r="M60" s="56">
        <v>0</v>
      </c>
      <c r="N60" s="56">
        <v>0</v>
      </c>
      <c r="O60" s="56"/>
      <c r="P60" s="56"/>
      <c r="Q60" s="43"/>
    </row>
    <row r="61" spans="1:17" ht="31.5" customHeight="1" x14ac:dyDescent="0.25">
      <c r="A61" s="82"/>
      <c r="B61" s="81"/>
      <c r="C61" s="81"/>
      <c r="D61" s="43" t="s">
        <v>85</v>
      </c>
      <c r="E61" s="44" t="s">
        <v>92</v>
      </c>
      <c r="F61" s="45" t="s">
        <v>15</v>
      </c>
      <c r="G61" s="45" t="s">
        <v>15</v>
      </c>
      <c r="H61" s="45" t="s">
        <v>15</v>
      </c>
      <c r="I61" s="56"/>
      <c r="J61" s="56"/>
      <c r="K61" s="56">
        <v>0</v>
      </c>
      <c r="L61" s="56">
        <v>0</v>
      </c>
      <c r="M61" s="56">
        <v>0</v>
      </c>
      <c r="N61" s="56">
        <v>0</v>
      </c>
      <c r="O61" s="56"/>
      <c r="P61" s="56"/>
      <c r="Q61" s="43"/>
    </row>
    <row r="62" spans="1:17" x14ac:dyDescent="0.25">
      <c r="A62" s="82">
        <v>6</v>
      </c>
      <c r="B62" s="81" t="s">
        <v>104</v>
      </c>
      <c r="C62" s="81" t="s">
        <v>105</v>
      </c>
      <c r="D62" s="53" t="s">
        <v>53</v>
      </c>
      <c r="E62" s="53"/>
      <c r="F62" s="53"/>
      <c r="G62" s="53"/>
      <c r="H62" s="53"/>
      <c r="I62" s="57">
        <f t="shared" ref="I62:P62" si="7">SUM(I64:I70)</f>
        <v>125</v>
      </c>
      <c r="J62" s="57">
        <f t="shared" si="7"/>
        <v>125</v>
      </c>
      <c r="K62" s="57">
        <f t="shared" si="7"/>
        <v>0</v>
      </c>
      <c r="L62" s="57">
        <f t="shared" si="7"/>
        <v>0</v>
      </c>
      <c r="M62" s="57">
        <f t="shared" si="7"/>
        <v>0</v>
      </c>
      <c r="N62" s="57">
        <f t="shared" si="7"/>
        <v>0</v>
      </c>
      <c r="O62" s="57">
        <f t="shared" si="7"/>
        <v>0</v>
      </c>
      <c r="P62" s="57">
        <f t="shared" si="7"/>
        <v>0</v>
      </c>
      <c r="Q62" s="51"/>
    </row>
    <row r="63" spans="1:17" x14ac:dyDescent="0.25">
      <c r="A63" s="82"/>
      <c r="B63" s="81"/>
      <c r="C63" s="81"/>
      <c r="D63" s="43" t="s">
        <v>52</v>
      </c>
      <c r="E63" s="43"/>
      <c r="F63" s="43"/>
      <c r="G63" s="43"/>
      <c r="H63" s="43"/>
      <c r="I63" s="56"/>
      <c r="J63" s="56"/>
      <c r="K63" s="56"/>
      <c r="L63" s="56"/>
      <c r="M63" s="56"/>
      <c r="N63" s="56"/>
      <c r="O63" s="56"/>
      <c r="P63" s="56"/>
      <c r="Q63" s="43"/>
    </row>
    <row r="64" spans="1:17" ht="31.5" customHeight="1" x14ac:dyDescent="0.25">
      <c r="A64" s="82"/>
      <c r="B64" s="81"/>
      <c r="C64" s="81"/>
      <c r="D64" s="43" t="s">
        <v>79</v>
      </c>
      <c r="E64" s="44" t="s">
        <v>86</v>
      </c>
      <c r="F64" s="45" t="s">
        <v>15</v>
      </c>
      <c r="G64" s="45" t="s">
        <v>15</v>
      </c>
      <c r="H64" s="45" t="s">
        <v>15</v>
      </c>
      <c r="I64" s="56"/>
      <c r="J64" s="56"/>
      <c r="K64" s="56"/>
      <c r="L64" s="56"/>
      <c r="M64" s="56"/>
      <c r="N64" s="56"/>
      <c r="O64" s="56"/>
      <c r="P64" s="56"/>
      <c r="Q64" s="43"/>
    </row>
    <row r="65" spans="1:17" ht="15.75" customHeight="1" x14ac:dyDescent="0.25">
      <c r="A65" s="82"/>
      <c r="B65" s="81"/>
      <c r="C65" s="81"/>
      <c r="D65" s="43" t="s">
        <v>80</v>
      </c>
      <c r="E65" s="44" t="s">
        <v>87</v>
      </c>
      <c r="F65" s="45" t="s">
        <v>15</v>
      </c>
      <c r="G65" s="45" t="s">
        <v>15</v>
      </c>
      <c r="H65" s="45" t="s">
        <v>15</v>
      </c>
      <c r="I65" s="56"/>
      <c r="J65" s="56"/>
      <c r="K65" s="56"/>
      <c r="L65" s="56"/>
      <c r="M65" s="56"/>
      <c r="N65" s="56"/>
      <c r="O65" s="56"/>
      <c r="P65" s="56"/>
      <c r="Q65" s="43"/>
    </row>
    <row r="66" spans="1:17" ht="31.5" customHeight="1" x14ac:dyDescent="0.25">
      <c r="A66" s="82"/>
      <c r="B66" s="81"/>
      <c r="C66" s="81"/>
      <c r="D66" s="43" t="s">
        <v>81</v>
      </c>
      <c r="E66" s="44" t="s">
        <v>88</v>
      </c>
      <c r="F66" s="45" t="s">
        <v>15</v>
      </c>
      <c r="G66" s="45" t="s">
        <v>15</v>
      </c>
      <c r="H66" s="45" t="s">
        <v>15</v>
      </c>
      <c r="I66" s="56"/>
      <c r="J66" s="56"/>
      <c r="K66" s="56"/>
      <c r="L66" s="56"/>
      <c r="M66" s="56"/>
      <c r="N66" s="56"/>
      <c r="O66" s="56"/>
      <c r="P66" s="56"/>
      <c r="Q66" s="43"/>
    </row>
    <row r="67" spans="1:17" ht="31.5" customHeight="1" x14ac:dyDescent="0.25">
      <c r="A67" s="82"/>
      <c r="B67" s="81"/>
      <c r="C67" s="81"/>
      <c r="D67" s="43" t="s">
        <v>82</v>
      </c>
      <c r="E67" s="44" t="s">
        <v>89</v>
      </c>
      <c r="F67" s="45" t="s">
        <v>15</v>
      </c>
      <c r="G67" s="45" t="s">
        <v>15</v>
      </c>
      <c r="H67" s="45" t="s">
        <v>15</v>
      </c>
      <c r="I67" s="56"/>
      <c r="J67" s="56"/>
      <c r="K67" s="56"/>
      <c r="L67" s="56"/>
      <c r="M67" s="56"/>
      <c r="N67" s="56"/>
      <c r="O67" s="56"/>
      <c r="P67" s="56"/>
      <c r="Q67" s="43"/>
    </row>
    <row r="68" spans="1:17" ht="47.25" customHeight="1" x14ac:dyDescent="0.25">
      <c r="A68" s="82"/>
      <c r="B68" s="81"/>
      <c r="C68" s="81"/>
      <c r="D68" s="43" t="s">
        <v>83</v>
      </c>
      <c r="E68" s="44" t="s">
        <v>90</v>
      </c>
      <c r="F68" s="45" t="s">
        <v>15</v>
      </c>
      <c r="G68" s="45" t="s">
        <v>15</v>
      </c>
      <c r="H68" s="45" t="s">
        <v>15</v>
      </c>
      <c r="I68" s="56">
        <v>125</v>
      </c>
      <c r="J68" s="56">
        <v>125</v>
      </c>
      <c r="K68" s="56"/>
      <c r="L68" s="56"/>
      <c r="M68" s="56"/>
      <c r="N68" s="56"/>
      <c r="O68" s="56"/>
      <c r="P68" s="56"/>
      <c r="Q68" s="43"/>
    </row>
    <row r="69" spans="1:17" ht="31.5" customHeight="1" x14ac:dyDescent="0.25">
      <c r="A69" s="82"/>
      <c r="B69" s="81"/>
      <c r="C69" s="81"/>
      <c r="D69" s="43" t="s">
        <v>84</v>
      </c>
      <c r="E69" s="44" t="s">
        <v>91</v>
      </c>
      <c r="F69" s="45" t="s">
        <v>15</v>
      </c>
      <c r="G69" s="45" t="s">
        <v>15</v>
      </c>
      <c r="H69" s="45" t="s">
        <v>15</v>
      </c>
      <c r="I69" s="56"/>
      <c r="J69" s="56"/>
      <c r="K69" s="56"/>
      <c r="L69" s="56"/>
      <c r="M69" s="56"/>
      <c r="N69" s="56"/>
      <c r="O69" s="56"/>
      <c r="P69" s="56"/>
      <c r="Q69" s="43"/>
    </row>
    <row r="70" spans="1:17" ht="31.5" customHeight="1" x14ac:dyDescent="0.25">
      <c r="A70" s="82"/>
      <c r="B70" s="81"/>
      <c r="C70" s="81"/>
      <c r="D70" s="43" t="s">
        <v>85</v>
      </c>
      <c r="E70" s="44" t="s">
        <v>92</v>
      </c>
      <c r="F70" s="45" t="s">
        <v>15</v>
      </c>
      <c r="G70" s="45" t="s">
        <v>15</v>
      </c>
      <c r="H70" s="45" t="s">
        <v>15</v>
      </c>
      <c r="I70" s="56"/>
      <c r="J70" s="56"/>
      <c r="K70" s="56"/>
      <c r="L70" s="56"/>
      <c r="M70" s="56"/>
      <c r="N70" s="56"/>
      <c r="O70" s="56"/>
      <c r="P70" s="56"/>
      <c r="Q70" s="43"/>
    </row>
    <row r="71" spans="1:17" hidden="1" outlineLevel="1" x14ac:dyDescent="0.25">
      <c r="A71" s="82">
        <v>7</v>
      </c>
      <c r="B71" s="81" t="s">
        <v>78</v>
      </c>
      <c r="C71" s="81"/>
      <c r="D71" s="53" t="s">
        <v>53</v>
      </c>
      <c r="E71" s="53"/>
      <c r="F71" s="53"/>
      <c r="G71" s="53"/>
      <c r="H71" s="53"/>
      <c r="I71" s="57">
        <f t="shared" ref="I71:P71" si="8">SUM(I73:I79)</f>
        <v>0</v>
      </c>
      <c r="J71" s="57">
        <f t="shared" si="8"/>
        <v>0</v>
      </c>
      <c r="K71" s="57">
        <f t="shared" si="8"/>
        <v>0</v>
      </c>
      <c r="L71" s="57">
        <f t="shared" si="8"/>
        <v>0</v>
      </c>
      <c r="M71" s="57">
        <f t="shared" si="8"/>
        <v>0</v>
      </c>
      <c r="N71" s="57">
        <f t="shared" si="8"/>
        <v>0</v>
      </c>
      <c r="O71" s="57">
        <f t="shared" si="8"/>
        <v>0</v>
      </c>
      <c r="P71" s="57">
        <f t="shared" si="8"/>
        <v>0</v>
      </c>
      <c r="Q71" s="51"/>
    </row>
    <row r="72" spans="1:17" hidden="1" outlineLevel="1" x14ac:dyDescent="0.25">
      <c r="A72" s="82"/>
      <c r="B72" s="81"/>
      <c r="C72" s="81"/>
      <c r="D72" s="43" t="s">
        <v>52</v>
      </c>
      <c r="E72" s="43"/>
      <c r="F72" s="43"/>
      <c r="G72" s="43"/>
      <c r="H72" s="43"/>
      <c r="I72" s="56"/>
      <c r="J72" s="56"/>
      <c r="K72" s="56"/>
      <c r="L72" s="56"/>
      <c r="M72" s="56"/>
      <c r="N72" s="56"/>
      <c r="O72" s="56"/>
      <c r="P72" s="56"/>
      <c r="Q72" s="43"/>
    </row>
    <row r="73" spans="1:17" ht="31.5" hidden="1" customHeight="1" outlineLevel="1" x14ac:dyDescent="0.25">
      <c r="A73" s="82"/>
      <c r="B73" s="81"/>
      <c r="C73" s="81"/>
      <c r="D73" s="43" t="s">
        <v>79</v>
      </c>
      <c r="E73" s="44" t="s">
        <v>86</v>
      </c>
      <c r="F73" s="43"/>
      <c r="G73" s="43"/>
      <c r="H73" s="43"/>
      <c r="I73" s="56"/>
      <c r="J73" s="56"/>
      <c r="K73" s="56"/>
      <c r="L73" s="56"/>
      <c r="M73" s="56"/>
      <c r="N73" s="56"/>
      <c r="O73" s="56"/>
      <c r="P73" s="56"/>
      <c r="Q73" s="43"/>
    </row>
    <row r="74" spans="1:17" ht="15.75" hidden="1" customHeight="1" outlineLevel="1" x14ac:dyDescent="0.25">
      <c r="A74" s="82"/>
      <c r="B74" s="81"/>
      <c r="C74" s="81"/>
      <c r="D74" s="43" t="s">
        <v>80</v>
      </c>
      <c r="E74" s="44" t="s">
        <v>87</v>
      </c>
      <c r="F74" s="43"/>
      <c r="G74" s="43"/>
      <c r="H74" s="43"/>
      <c r="I74" s="56"/>
      <c r="J74" s="56"/>
      <c r="K74" s="56"/>
      <c r="L74" s="56"/>
      <c r="M74" s="56"/>
      <c r="N74" s="56"/>
      <c r="O74" s="56"/>
      <c r="P74" s="56"/>
      <c r="Q74" s="43"/>
    </row>
    <row r="75" spans="1:17" ht="31.5" hidden="1" customHeight="1" outlineLevel="1" x14ac:dyDescent="0.25">
      <c r="A75" s="82"/>
      <c r="B75" s="81"/>
      <c r="C75" s="81"/>
      <c r="D75" s="43" t="s">
        <v>81</v>
      </c>
      <c r="E75" s="44" t="s">
        <v>88</v>
      </c>
      <c r="F75" s="43"/>
      <c r="G75" s="43"/>
      <c r="H75" s="43"/>
      <c r="I75" s="56"/>
      <c r="J75" s="56"/>
      <c r="K75" s="56"/>
      <c r="L75" s="56"/>
      <c r="M75" s="56"/>
      <c r="N75" s="56"/>
      <c r="O75" s="56"/>
      <c r="P75" s="56"/>
      <c r="Q75" s="43"/>
    </row>
    <row r="76" spans="1:17" ht="31.5" hidden="1" customHeight="1" outlineLevel="1" x14ac:dyDescent="0.25">
      <c r="A76" s="82"/>
      <c r="B76" s="81"/>
      <c r="C76" s="81"/>
      <c r="D76" s="43" t="s">
        <v>82</v>
      </c>
      <c r="E76" s="44" t="s">
        <v>89</v>
      </c>
      <c r="F76" s="43"/>
      <c r="G76" s="43"/>
      <c r="H76" s="43"/>
      <c r="I76" s="56"/>
      <c r="J76" s="56"/>
      <c r="K76" s="56"/>
      <c r="L76" s="56"/>
      <c r="M76" s="56"/>
      <c r="N76" s="56"/>
      <c r="O76" s="56"/>
      <c r="P76" s="56"/>
      <c r="Q76" s="43"/>
    </row>
    <row r="77" spans="1:17" ht="47.25" hidden="1" customHeight="1" outlineLevel="1" x14ac:dyDescent="0.25">
      <c r="A77" s="82"/>
      <c r="B77" s="81"/>
      <c r="C77" s="81"/>
      <c r="D77" s="43" t="s">
        <v>83</v>
      </c>
      <c r="E77" s="44" t="s">
        <v>90</v>
      </c>
      <c r="F77" s="43"/>
      <c r="G77" s="43"/>
      <c r="H77" s="43"/>
      <c r="I77" s="56"/>
      <c r="J77" s="56"/>
      <c r="K77" s="56"/>
      <c r="L77" s="56"/>
      <c r="M77" s="56"/>
      <c r="N77" s="56"/>
      <c r="O77" s="56"/>
      <c r="P77" s="56"/>
      <c r="Q77" s="43"/>
    </row>
    <row r="78" spans="1:17" ht="31.5" hidden="1" customHeight="1" outlineLevel="1" x14ac:dyDescent="0.25">
      <c r="A78" s="82"/>
      <c r="B78" s="81"/>
      <c r="C78" s="81"/>
      <c r="D78" s="43" t="s">
        <v>84</v>
      </c>
      <c r="E78" s="44" t="s">
        <v>91</v>
      </c>
      <c r="F78" s="43"/>
      <c r="G78" s="43"/>
      <c r="H78" s="43"/>
      <c r="I78" s="56"/>
      <c r="J78" s="56"/>
      <c r="K78" s="56"/>
      <c r="L78" s="56"/>
      <c r="M78" s="56"/>
      <c r="N78" s="56"/>
      <c r="O78" s="56"/>
      <c r="P78" s="56"/>
      <c r="Q78" s="43"/>
    </row>
    <row r="79" spans="1:17" ht="31.5" hidden="1" customHeight="1" outlineLevel="1" x14ac:dyDescent="0.25">
      <c r="A79" s="82"/>
      <c r="B79" s="81"/>
      <c r="C79" s="81"/>
      <c r="D79" s="43" t="s">
        <v>85</v>
      </c>
      <c r="E79" s="44" t="s">
        <v>92</v>
      </c>
      <c r="F79" s="43"/>
      <c r="G79" s="43"/>
      <c r="H79" s="43"/>
      <c r="I79" s="56"/>
      <c r="J79" s="56"/>
      <c r="K79" s="56"/>
      <c r="L79" s="56"/>
      <c r="M79" s="56"/>
      <c r="N79" s="56"/>
      <c r="O79" s="56"/>
      <c r="P79" s="56"/>
      <c r="Q79" s="43"/>
    </row>
    <row r="80" spans="1:17" hidden="1" outlineLevel="1" x14ac:dyDescent="0.25">
      <c r="A80" s="82">
        <v>8</v>
      </c>
      <c r="B80" s="81"/>
      <c r="C80" s="81"/>
      <c r="D80" s="53" t="s">
        <v>53</v>
      </c>
      <c r="E80" s="53"/>
      <c r="F80" s="53"/>
      <c r="G80" s="53"/>
      <c r="H80" s="53"/>
      <c r="I80" s="57">
        <f t="shared" ref="I80:P80" si="9">SUM(I82:I88)</f>
        <v>0</v>
      </c>
      <c r="J80" s="57">
        <f t="shared" si="9"/>
        <v>0</v>
      </c>
      <c r="K80" s="57">
        <f t="shared" si="9"/>
        <v>0</v>
      </c>
      <c r="L80" s="57">
        <f t="shared" si="9"/>
        <v>0</v>
      </c>
      <c r="M80" s="57">
        <f t="shared" si="9"/>
        <v>0</v>
      </c>
      <c r="N80" s="57">
        <f t="shared" si="9"/>
        <v>0</v>
      </c>
      <c r="O80" s="57">
        <f t="shared" si="9"/>
        <v>0</v>
      </c>
      <c r="P80" s="57">
        <f t="shared" si="9"/>
        <v>0</v>
      </c>
      <c r="Q80" s="51"/>
    </row>
    <row r="81" spans="1:17" hidden="1" outlineLevel="1" x14ac:dyDescent="0.25">
      <c r="A81" s="82"/>
      <c r="B81" s="81"/>
      <c r="C81" s="81"/>
      <c r="D81" s="43" t="s">
        <v>52</v>
      </c>
      <c r="E81" s="43"/>
      <c r="F81" s="43"/>
      <c r="G81" s="43"/>
      <c r="H81" s="43"/>
      <c r="I81" s="56"/>
      <c r="J81" s="56"/>
      <c r="K81" s="56"/>
      <c r="L81" s="56"/>
      <c r="M81" s="56"/>
      <c r="N81" s="56"/>
      <c r="O81" s="56"/>
      <c r="P81" s="56"/>
      <c r="Q81" s="43"/>
    </row>
    <row r="82" spans="1:17" ht="31.5" hidden="1" customHeight="1" outlineLevel="1" x14ac:dyDescent="0.25">
      <c r="A82" s="82"/>
      <c r="B82" s="81"/>
      <c r="C82" s="81"/>
      <c r="D82" s="43" t="s">
        <v>79</v>
      </c>
      <c r="E82" s="44" t="s">
        <v>86</v>
      </c>
      <c r="F82" s="43"/>
      <c r="G82" s="43"/>
      <c r="H82" s="43"/>
      <c r="I82" s="56"/>
      <c r="J82" s="56"/>
      <c r="K82" s="56"/>
      <c r="L82" s="56"/>
      <c r="M82" s="56"/>
      <c r="N82" s="56"/>
      <c r="O82" s="56"/>
      <c r="P82" s="56"/>
      <c r="Q82" s="43"/>
    </row>
    <row r="83" spans="1:17" ht="15.75" hidden="1" customHeight="1" outlineLevel="1" x14ac:dyDescent="0.25">
      <c r="A83" s="82"/>
      <c r="B83" s="81"/>
      <c r="C83" s="81"/>
      <c r="D83" s="43" t="s">
        <v>80</v>
      </c>
      <c r="E83" s="44" t="s">
        <v>87</v>
      </c>
      <c r="F83" s="43"/>
      <c r="G83" s="43"/>
      <c r="H83" s="43"/>
      <c r="I83" s="56"/>
      <c r="J83" s="56"/>
      <c r="K83" s="56"/>
      <c r="L83" s="56"/>
      <c r="M83" s="56"/>
      <c r="N83" s="56"/>
      <c r="O83" s="56"/>
      <c r="P83" s="56"/>
      <c r="Q83" s="43"/>
    </row>
    <row r="84" spans="1:17" ht="31.5" hidden="1" customHeight="1" outlineLevel="1" x14ac:dyDescent="0.25">
      <c r="A84" s="82"/>
      <c r="B84" s="81"/>
      <c r="C84" s="81"/>
      <c r="D84" s="43" t="s">
        <v>81</v>
      </c>
      <c r="E84" s="44" t="s">
        <v>88</v>
      </c>
      <c r="F84" s="43"/>
      <c r="G84" s="43"/>
      <c r="H84" s="43"/>
      <c r="I84" s="56"/>
      <c r="J84" s="56"/>
      <c r="K84" s="56"/>
      <c r="L84" s="56"/>
      <c r="M84" s="56"/>
      <c r="N84" s="56"/>
      <c r="O84" s="56"/>
      <c r="P84" s="56"/>
      <c r="Q84" s="43"/>
    </row>
    <row r="85" spans="1:17" ht="31.5" hidden="1" customHeight="1" outlineLevel="1" x14ac:dyDescent="0.25">
      <c r="A85" s="82"/>
      <c r="B85" s="81"/>
      <c r="C85" s="81"/>
      <c r="D85" s="43" t="s">
        <v>82</v>
      </c>
      <c r="E85" s="44" t="s">
        <v>89</v>
      </c>
      <c r="F85" s="43"/>
      <c r="G85" s="43"/>
      <c r="H85" s="43"/>
      <c r="I85" s="56"/>
      <c r="J85" s="56"/>
      <c r="K85" s="56"/>
      <c r="L85" s="56"/>
      <c r="M85" s="56"/>
      <c r="N85" s="56"/>
      <c r="O85" s="56"/>
      <c r="P85" s="56"/>
      <c r="Q85" s="43"/>
    </row>
    <row r="86" spans="1:17" ht="47.25" hidden="1" customHeight="1" outlineLevel="1" x14ac:dyDescent="0.25">
      <c r="A86" s="82"/>
      <c r="B86" s="81"/>
      <c r="C86" s="81"/>
      <c r="D86" s="43" t="s">
        <v>83</v>
      </c>
      <c r="E86" s="44" t="s">
        <v>90</v>
      </c>
      <c r="F86" s="43"/>
      <c r="G86" s="43"/>
      <c r="H86" s="43"/>
      <c r="I86" s="56"/>
      <c r="J86" s="56"/>
      <c r="K86" s="56"/>
      <c r="L86" s="56"/>
      <c r="M86" s="56"/>
      <c r="N86" s="56"/>
      <c r="O86" s="56"/>
      <c r="P86" s="56"/>
      <c r="Q86" s="43"/>
    </row>
    <row r="87" spans="1:17" ht="31.5" hidden="1" customHeight="1" outlineLevel="1" x14ac:dyDescent="0.25">
      <c r="A87" s="82"/>
      <c r="B87" s="81"/>
      <c r="C87" s="81"/>
      <c r="D87" s="43" t="s">
        <v>84</v>
      </c>
      <c r="E87" s="44" t="s">
        <v>91</v>
      </c>
      <c r="F87" s="43"/>
      <c r="G87" s="43"/>
      <c r="H87" s="43"/>
      <c r="I87" s="56"/>
      <c r="J87" s="56"/>
      <c r="K87" s="56"/>
      <c r="L87" s="56"/>
      <c r="M87" s="56"/>
      <c r="N87" s="56"/>
      <c r="O87" s="56"/>
      <c r="P87" s="56"/>
      <c r="Q87" s="43"/>
    </row>
    <row r="88" spans="1:17" ht="31.5" hidden="1" customHeight="1" outlineLevel="1" x14ac:dyDescent="0.25">
      <c r="A88" s="82"/>
      <c r="B88" s="81"/>
      <c r="C88" s="81"/>
      <c r="D88" s="43" t="s">
        <v>85</v>
      </c>
      <c r="E88" s="44" t="s">
        <v>92</v>
      </c>
      <c r="F88" s="43"/>
      <c r="G88" s="43"/>
      <c r="H88" s="43"/>
      <c r="I88" s="56"/>
      <c r="J88" s="56"/>
      <c r="K88" s="56"/>
      <c r="L88" s="56"/>
      <c r="M88" s="56"/>
      <c r="N88" s="56"/>
      <c r="O88" s="56"/>
      <c r="P88" s="56"/>
      <c r="Q88" s="43"/>
    </row>
    <row r="89" spans="1:17" hidden="1" outlineLevel="1" x14ac:dyDescent="0.25">
      <c r="A89" s="82">
        <v>9</v>
      </c>
      <c r="B89" s="81"/>
      <c r="C89" s="81"/>
      <c r="D89" s="53" t="s">
        <v>53</v>
      </c>
      <c r="E89" s="53"/>
      <c r="F89" s="53"/>
      <c r="G89" s="53"/>
      <c r="H89" s="53"/>
      <c r="I89" s="57">
        <f t="shared" ref="I89:P89" si="10">SUM(I91:I97)</f>
        <v>0</v>
      </c>
      <c r="J89" s="57">
        <f t="shared" si="10"/>
        <v>0</v>
      </c>
      <c r="K89" s="57">
        <f t="shared" si="10"/>
        <v>0</v>
      </c>
      <c r="L89" s="57">
        <f t="shared" si="10"/>
        <v>0</v>
      </c>
      <c r="M89" s="57">
        <f t="shared" si="10"/>
        <v>0</v>
      </c>
      <c r="N89" s="57">
        <f t="shared" si="10"/>
        <v>0</v>
      </c>
      <c r="O89" s="57">
        <f t="shared" si="10"/>
        <v>0</v>
      </c>
      <c r="P89" s="57">
        <f t="shared" si="10"/>
        <v>0</v>
      </c>
      <c r="Q89" s="51"/>
    </row>
    <row r="90" spans="1:17" hidden="1" outlineLevel="1" x14ac:dyDescent="0.25">
      <c r="A90" s="82"/>
      <c r="B90" s="81"/>
      <c r="C90" s="81"/>
      <c r="D90" s="43" t="s">
        <v>52</v>
      </c>
      <c r="E90" s="43"/>
      <c r="F90" s="43"/>
      <c r="G90" s="43"/>
      <c r="H90" s="43"/>
      <c r="I90" s="56"/>
      <c r="J90" s="56"/>
      <c r="K90" s="56"/>
      <c r="L90" s="56"/>
      <c r="M90" s="56"/>
      <c r="N90" s="56"/>
      <c r="O90" s="56"/>
      <c r="P90" s="56"/>
      <c r="Q90" s="43"/>
    </row>
    <row r="91" spans="1:17" ht="31.5" hidden="1" customHeight="1" outlineLevel="1" x14ac:dyDescent="0.25">
      <c r="A91" s="82"/>
      <c r="B91" s="81"/>
      <c r="C91" s="81"/>
      <c r="D91" s="43" t="s">
        <v>79</v>
      </c>
      <c r="E91" s="44" t="s">
        <v>86</v>
      </c>
      <c r="F91" s="43"/>
      <c r="G91" s="43"/>
      <c r="H91" s="43"/>
      <c r="I91" s="56"/>
      <c r="J91" s="56"/>
      <c r="K91" s="56"/>
      <c r="L91" s="56"/>
      <c r="M91" s="56"/>
      <c r="N91" s="56"/>
      <c r="O91" s="56"/>
      <c r="P91" s="56"/>
      <c r="Q91" s="43"/>
    </row>
    <row r="92" spans="1:17" ht="15.75" hidden="1" customHeight="1" outlineLevel="1" x14ac:dyDescent="0.25">
      <c r="A92" s="82"/>
      <c r="B92" s="81"/>
      <c r="C92" s="81"/>
      <c r="D92" s="43" t="s">
        <v>80</v>
      </c>
      <c r="E92" s="44" t="s">
        <v>87</v>
      </c>
      <c r="F92" s="43"/>
      <c r="G92" s="43"/>
      <c r="H92" s="43"/>
      <c r="I92" s="56"/>
      <c r="J92" s="56"/>
      <c r="K92" s="56"/>
      <c r="L92" s="56"/>
      <c r="M92" s="56"/>
      <c r="N92" s="56"/>
      <c r="O92" s="56"/>
      <c r="P92" s="56"/>
      <c r="Q92" s="43"/>
    </row>
    <row r="93" spans="1:17" ht="31.5" hidden="1" customHeight="1" outlineLevel="1" x14ac:dyDescent="0.25">
      <c r="A93" s="82"/>
      <c r="B93" s="81"/>
      <c r="C93" s="81"/>
      <c r="D93" s="43" t="s">
        <v>81</v>
      </c>
      <c r="E93" s="44" t="s">
        <v>88</v>
      </c>
      <c r="F93" s="43"/>
      <c r="G93" s="43"/>
      <c r="H93" s="43"/>
      <c r="I93" s="56"/>
      <c r="J93" s="56"/>
      <c r="K93" s="56"/>
      <c r="L93" s="56"/>
      <c r="M93" s="56"/>
      <c r="N93" s="56"/>
      <c r="O93" s="56"/>
      <c r="P93" s="56"/>
      <c r="Q93" s="43"/>
    </row>
    <row r="94" spans="1:17" ht="31.5" hidden="1" customHeight="1" outlineLevel="1" x14ac:dyDescent="0.25">
      <c r="A94" s="82"/>
      <c r="B94" s="81"/>
      <c r="C94" s="81"/>
      <c r="D94" s="43" t="s">
        <v>82</v>
      </c>
      <c r="E94" s="44" t="s">
        <v>89</v>
      </c>
      <c r="F94" s="43"/>
      <c r="G94" s="43"/>
      <c r="H94" s="43"/>
      <c r="I94" s="56"/>
      <c r="J94" s="56"/>
      <c r="K94" s="56"/>
      <c r="L94" s="56"/>
      <c r="M94" s="56"/>
      <c r="N94" s="56"/>
      <c r="O94" s="56"/>
      <c r="P94" s="56"/>
      <c r="Q94" s="43"/>
    </row>
    <row r="95" spans="1:17" ht="47.25" hidden="1" customHeight="1" outlineLevel="1" x14ac:dyDescent="0.25">
      <c r="A95" s="82"/>
      <c r="B95" s="81"/>
      <c r="C95" s="81"/>
      <c r="D95" s="43" t="s">
        <v>83</v>
      </c>
      <c r="E95" s="44" t="s">
        <v>90</v>
      </c>
      <c r="F95" s="43"/>
      <c r="G95" s="43"/>
      <c r="H95" s="43"/>
      <c r="I95" s="56"/>
      <c r="J95" s="56"/>
      <c r="K95" s="56"/>
      <c r="L95" s="56"/>
      <c r="M95" s="56"/>
      <c r="N95" s="56"/>
      <c r="O95" s="56"/>
      <c r="P95" s="56"/>
      <c r="Q95" s="43"/>
    </row>
    <row r="96" spans="1:17" ht="31.5" hidden="1" customHeight="1" outlineLevel="1" x14ac:dyDescent="0.25">
      <c r="A96" s="82"/>
      <c r="B96" s="81"/>
      <c r="C96" s="81"/>
      <c r="D96" s="43" t="s">
        <v>84</v>
      </c>
      <c r="E96" s="44" t="s">
        <v>91</v>
      </c>
      <c r="F96" s="43"/>
      <c r="G96" s="43"/>
      <c r="H96" s="43"/>
      <c r="I96" s="56"/>
      <c r="J96" s="56"/>
      <c r="K96" s="56"/>
      <c r="L96" s="56"/>
      <c r="M96" s="56"/>
      <c r="N96" s="56"/>
      <c r="O96" s="56"/>
      <c r="P96" s="56"/>
      <c r="Q96" s="43"/>
    </row>
    <row r="97" spans="1:17" ht="31.5" hidden="1" customHeight="1" outlineLevel="1" x14ac:dyDescent="0.25">
      <c r="A97" s="82"/>
      <c r="B97" s="81"/>
      <c r="C97" s="81"/>
      <c r="D97" s="43" t="s">
        <v>85</v>
      </c>
      <c r="E97" s="44" t="s">
        <v>92</v>
      </c>
      <c r="F97" s="43"/>
      <c r="G97" s="43"/>
      <c r="H97" s="43"/>
      <c r="I97" s="56"/>
      <c r="J97" s="56"/>
      <c r="K97" s="56"/>
      <c r="L97" s="56"/>
      <c r="M97" s="56"/>
      <c r="N97" s="56"/>
      <c r="O97" s="56"/>
      <c r="P97" s="56"/>
      <c r="Q97" s="43"/>
    </row>
    <row r="98" spans="1:17" hidden="1" outlineLevel="1" x14ac:dyDescent="0.25">
      <c r="A98" s="82">
        <v>10</v>
      </c>
      <c r="B98" s="81"/>
      <c r="C98" s="81"/>
      <c r="D98" s="53" t="s">
        <v>53</v>
      </c>
      <c r="E98" s="53"/>
      <c r="F98" s="53"/>
      <c r="G98" s="53"/>
      <c r="H98" s="53"/>
      <c r="I98" s="57">
        <f t="shared" ref="I98:P98" si="11">SUM(I100:I106)</f>
        <v>0</v>
      </c>
      <c r="J98" s="57">
        <f t="shared" si="11"/>
        <v>0</v>
      </c>
      <c r="K98" s="57">
        <f t="shared" si="11"/>
        <v>0</v>
      </c>
      <c r="L98" s="57">
        <f t="shared" si="11"/>
        <v>0</v>
      </c>
      <c r="M98" s="57">
        <f t="shared" si="11"/>
        <v>0</v>
      </c>
      <c r="N98" s="57">
        <f t="shared" si="11"/>
        <v>0</v>
      </c>
      <c r="O98" s="57">
        <f t="shared" si="11"/>
        <v>0</v>
      </c>
      <c r="P98" s="57">
        <f t="shared" si="11"/>
        <v>0</v>
      </c>
      <c r="Q98" s="51"/>
    </row>
    <row r="99" spans="1:17" hidden="1" outlineLevel="1" x14ac:dyDescent="0.25">
      <c r="A99" s="82"/>
      <c r="B99" s="81"/>
      <c r="C99" s="81"/>
      <c r="D99" s="43" t="s">
        <v>52</v>
      </c>
      <c r="E99" s="43"/>
      <c r="F99" s="43"/>
      <c r="G99" s="43"/>
      <c r="H99" s="43"/>
      <c r="I99" s="56"/>
      <c r="J99" s="56"/>
      <c r="K99" s="56"/>
      <c r="L99" s="56"/>
      <c r="M99" s="56"/>
      <c r="N99" s="56"/>
      <c r="O99" s="56"/>
      <c r="P99" s="56"/>
      <c r="Q99" s="43"/>
    </row>
    <row r="100" spans="1:17" ht="31.5" hidden="1" customHeight="1" outlineLevel="1" x14ac:dyDescent="0.25">
      <c r="A100" s="82"/>
      <c r="B100" s="81"/>
      <c r="C100" s="81"/>
      <c r="D100" s="43" t="s">
        <v>79</v>
      </c>
      <c r="E100" s="44" t="s">
        <v>86</v>
      </c>
      <c r="F100" s="43"/>
      <c r="G100" s="43"/>
      <c r="H100" s="43"/>
      <c r="I100" s="56"/>
      <c r="J100" s="56"/>
      <c r="K100" s="56"/>
      <c r="L100" s="56"/>
      <c r="M100" s="56"/>
      <c r="N100" s="56"/>
      <c r="O100" s="56"/>
      <c r="P100" s="56"/>
      <c r="Q100" s="43"/>
    </row>
    <row r="101" spans="1:17" ht="15.75" hidden="1" customHeight="1" outlineLevel="1" x14ac:dyDescent="0.25">
      <c r="A101" s="82"/>
      <c r="B101" s="81"/>
      <c r="C101" s="81"/>
      <c r="D101" s="43" t="s">
        <v>80</v>
      </c>
      <c r="E101" s="44" t="s">
        <v>87</v>
      </c>
      <c r="F101" s="43"/>
      <c r="G101" s="43"/>
      <c r="H101" s="43"/>
      <c r="I101" s="56"/>
      <c r="J101" s="56"/>
      <c r="K101" s="56"/>
      <c r="L101" s="56"/>
      <c r="M101" s="56"/>
      <c r="N101" s="56"/>
      <c r="O101" s="56"/>
      <c r="P101" s="56"/>
      <c r="Q101" s="43"/>
    </row>
    <row r="102" spans="1:17" ht="31.5" hidden="1" customHeight="1" outlineLevel="1" x14ac:dyDescent="0.25">
      <c r="A102" s="82"/>
      <c r="B102" s="81"/>
      <c r="C102" s="81"/>
      <c r="D102" s="43" t="s">
        <v>81</v>
      </c>
      <c r="E102" s="44" t="s">
        <v>88</v>
      </c>
      <c r="F102" s="43"/>
      <c r="G102" s="43"/>
      <c r="H102" s="43"/>
      <c r="I102" s="56"/>
      <c r="J102" s="56"/>
      <c r="K102" s="56"/>
      <c r="L102" s="56"/>
      <c r="M102" s="56"/>
      <c r="N102" s="56"/>
      <c r="O102" s="56"/>
      <c r="P102" s="56"/>
      <c r="Q102" s="43"/>
    </row>
    <row r="103" spans="1:17" ht="31.5" hidden="1" customHeight="1" outlineLevel="1" x14ac:dyDescent="0.25">
      <c r="A103" s="82"/>
      <c r="B103" s="81"/>
      <c r="C103" s="81"/>
      <c r="D103" s="43" t="s">
        <v>82</v>
      </c>
      <c r="E103" s="44" t="s">
        <v>89</v>
      </c>
      <c r="F103" s="43"/>
      <c r="G103" s="43"/>
      <c r="H103" s="43"/>
      <c r="I103" s="56"/>
      <c r="J103" s="56"/>
      <c r="K103" s="56"/>
      <c r="L103" s="56"/>
      <c r="M103" s="56"/>
      <c r="N103" s="56"/>
      <c r="O103" s="56"/>
      <c r="P103" s="56"/>
      <c r="Q103" s="43"/>
    </row>
    <row r="104" spans="1:17" ht="47.25" hidden="1" customHeight="1" outlineLevel="1" x14ac:dyDescent="0.25">
      <c r="A104" s="82"/>
      <c r="B104" s="81"/>
      <c r="C104" s="81"/>
      <c r="D104" s="43" t="s">
        <v>83</v>
      </c>
      <c r="E104" s="44" t="s">
        <v>90</v>
      </c>
      <c r="F104" s="43"/>
      <c r="G104" s="43"/>
      <c r="H104" s="43"/>
      <c r="I104" s="56"/>
      <c r="J104" s="56"/>
      <c r="K104" s="56"/>
      <c r="L104" s="56"/>
      <c r="M104" s="56"/>
      <c r="N104" s="56"/>
      <c r="O104" s="56"/>
      <c r="P104" s="56"/>
      <c r="Q104" s="43"/>
    </row>
    <row r="105" spans="1:17" ht="31.5" hidden="1" customHeight="1" outlineLevel="1" x14ac:dyDescent="0.25">
      <c r="A105" s="82"/>
      <c r="B105" s="81"/>
      <c r="C105" s="81"/>
      <c r="D105" s="43" t="s">
        <v>84</v>
      </c>
      <c r="E105" s="44" t="s">
        <v>91</v>
      </c>
      <c r="F105" s="43"/>
      <c r="G105" s="43"/>
      <c r="H105" s="43"/>
      <c r="I105" s="56"/>
      <c r="J105" s="56"/>
      <c r="K105" s="56"/>
      <c r="L105" s="56"/>
      <c r="M105" s="56"/>
      <c r="N105" s="56"/>
      <c r="O105" s="56"/>
      <c r="P105" s="56"/>
      <c r="Q105" s="43"/>
    </row>
    <row r="106" spans="1:17" ht="31.5" hidden="1" customHeight="1" outlineLevel="1" x14ac:dyDescent="0.25">
      <c r="A106" s="82"/>
      <c r="B106" s="81"/>
      <c r="C106" s="81"/>
      <c r="D106" s="43" t="s">
        <v>85</v>
      </c>
      <c r="E106" s="44" t="s">
        <v>92</v>
      </c>
      <c r="F106" s="43"/>
      <c r="G106" s="43"/>
      <c r="H106" s="43"/>
      <c r="I106" s="56"/>
      <c r="J106" s="56"/>
      <c r="K106" s="56"/>
      <c r="L106" s="56"/>
      <c r="M106" s="56"/>
      <c r="N106" s="56"/>
      <c r="O106" s="56"/>
      <c r="P106" s="56"/>
      <c r="Q106" s="43"/>
    </row>
    <row r="107" spans="1:17" ht="18.75" collapsed="1" x14ac:dyDescent="0.25">
      <c r="A107" s="41"/>
    </row>
    <row r="108" spans="1:17" ht="18.75" x14ac:dyDescent="0.25">
      <c r="A108" s="41"/>
    </row>
    <row r="109" spans="1:17" ht="18.75" x14ac:dyDescent="0.3">
      <c r="A109" s="79" t="s">
        <v>178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77"/>
      <c r="L109" s="77"/>
      <c r="P109" s="83" t="s">
        <v>179</v>
      </c>
      <c r="Q109" s="83"/>
    </row>
    <row r="110" spans="1:17" ht="18.75" x14ac:dyDescent="0.3">
      <c r="A110" s="41"/>
      <c r="K110" s="77" t="s">
        <v>38</v>
      </c>
      <c r="L110" s="77"/>
      <c r="P110" s="83" t="s">
        <v>37</v>
      </c>
      <c r="Q110" s="83"/>
    </row>
    <row r="111" spans="1:17" ht="18.75" x14ac:dyDescent="0.25">
      <c r="A111" s="41"/>
    </row>
  </sheetData>
  <mergeCells count="58">
    <mergeCell ref="K110:L110"/>
    <mergeCell ref="P109:Q109"/>
    <mergeCell ref="P110:Q110"/>
    <mergeCell ref="A89:A97"/>
    <mergeCell ref="B89:B97"/>
    <mergeCell ref="C89:C97"/>
    <mergeCell ref="A98:A106"/>
    <mergeCell ref="B98:B106"/>
    <mergeCell ref="C98:C106"/>
    <mergeCell ref="A71:A79"/>
    <mergeCell ref="B71:B79"/>
    <mergeCell ref="C71:C79"/>
    <mergeCell ref="A80:A88"/>
    <mergeCell ref="B80:B88"/>
    <mergeCell ref="C80:C88"/>
    <mergeCell ref="B44:B52"/>
    <mergeCell ref="C44:C52"/>
    <mergeCell ref="A53:A61"/>
    <mergeCell ref="B53:B61"/>
    <mergeCell ref="C53:C61"/>
    <mergeCell ref="A62:A70"/>
    <mergeCell ref="B62:B70"/>
    <mergeCell ref="C62:C70"/>
    <mergeCell ref="I12:P12"/>
    <mergeCell ref="A12:A15"/>
    <mergeCell ref="B12:B15"/>
    <mergeCell ref="C12:C15"/>
    <mergeCell ref="D12:D15"/>
    <mergeCell ref="E12:H13"/>
    <mergeCell ref="A17:A25"/>
    <mergeCell ref="B17:B25"/>
    <mergeCell ref="C17:C25"/>
    <mergeCell ref="A26:A34"/>
    <mergeCell ref="B26:B34"/>
    <mergeCell ref="C26:C34"/>
    <mergeCell ref="A35:A43"/>
    <mergeCell ref="B35:B43"/>
    <mergeCell ref="C35:C43"/>
    <mergeCell ref="A44:A52"/>
    <mergeCell ref="A10:Q10"/>
    <mergeCell ref="A109:J109"/>
    <mergeCell ref="K109:L109"/>
    <mergeCell ref="Q12:Q15"/>
    <mergeCell ref="I13:J14"/>
    <mergeCell ref="K13:N13"/>
    <mergeCell ref="O13:P14"/>
    <mergeCell ref="E14:E15"/>
    <mergeCell ref="F14:F15"/>
    <mergeCell ref="G14:G15"/>
    <mergeCell ref="H14:H15"/>
    <mergeCell ref="K14:L14"/>
    <mergeCell ref="M14:N14"/>
    <mergeCell ref="A9:Q9"/>
    <mergeCell ref="A7:Q7"/>
    <mergeCell ref="A4:Q4"/>
    <mergeCell ref="A5:Q5"/>
    <mergeCell ref="A6:Q6"/>
    <mergeCell ref="A8:Q8"/>
  </mergeCells>
  <pageMargins left="0.78740157480314965" right="0.78740157480314965" top="1.1811023622047245" bottom="0.67" header="0.31496062992125984" footer="0.31496062992125984"/>
  <pageSetup paperSize="9" scale="4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13"/>
  <sheetViews>
    <sheetView view="pageBreakPreview" topLeftCell="E1" zoomScaleNormal="85" zoomScaleSheetLayoutView="100" workbookViewId="0">
      <selection activeCell="I20" sqref="I20"/>
    </sheetView>
  </sheetViews>
  <sheetFormatPr defaultRowHeight="15.75" outlineLevelRow="1" x14ac:dyDescent="0.25"/>
  <cols>
    <col min="1" max="1" width="4.7109375" style="40" customWidth="1"/>
    <col min="2" max="2" width="16.85546875" style="40" customWidth="1"/>
    <col min="3" max="3" width="17.140625" style="40" customWidth="1"/>
    <col min="4" max="4" width="37" style="40" customWidth="1"/>
    <col min="5" max="12" width="15.85546875" style="40" customWidth="1"/>
    <col min="13" max="13" width="14.85546875" style="40" customWidth="1"/>
    <col min="14" max="16384" width="9.140625" style="40"/>
  </cols>
  <sheetData>
    <row r="1" spans="1:13" ht="18.75" x14ac:dyDescent="0.25">
      <c r="J1" s="47" t="s">
        <v>173</v>
      </c>
    </row>
    <row r="2" spans="1:13" ht="18.75" x14ac:dyDescent="0.25">
      <c r="A2" s="46"/>
    </row>
    <row r="3" spans="1:13" ht="18.75" x14ac:dyDescent="0.25">
      <c r="A3" s="41"/>
    </row>
    <row r="4" spans="1:13" ht="18.75" x14ac:dyDescent="0.25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18.75" x14ac:dyDescent="0.25">
      <c r="A5" s="78" t="s">
        <v>77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8.75" x14ac:dyDescent="0.25">
      <c r="A6" s="78" t="str">
        <f>'2'!A6:Q6</f>
        <v>муниципальной программы Туруханского района "Развитие культуры Туруханского района"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22.5" x14ac:dyDescent="0.25">
      <c r="A7" s="80" t="s">
        <v>67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ht="18.75" x14ac:dyDescent="0.25">
      <c r="A8" s="78" t="s">
        <v>76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3" ht="18.75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ht="18.75" x14ac:dyDescent="0.25">
      <c r="M10" s="46" t="s">
        <v>75</v>
      </c>
    </row>
    <row r="11" spans="1:13" x14ac:dyDescent="0.25">
      <c r="A11" s="76" t="s">
        <v>47</v>
      </c>
      <c r="B11" s="76" t="s">
        <v>74</v>
      </c>
      <c r="C11" s="76" t="s">
        <v>63</v>
      </c>
      <c r="D11" s="76" t="s">
        <v>73</v>
      </c>
      <c r="E11" s="76">
        <f>'1'!E10</f>
        <v>2016</v>
      </c>
      <c r="F11" s="76"/>
      <c r="G11" s="76">
        <f>'1'!G10:J10</f>
        <v>2017</v>
      </c>
      <c r="H11" s="76"/>
      <c r="I11" s="76"/>
      <c r="J11" s="76"/>
      <c r="K11" s="76" t="s">
        <v>43</v>
      </c>
      <c r="L11" s="76"/>
      <c r="M11" s="76" t="s">
        <v>60</v>
      </c>
    </row>
    <row r="12" spans="1:13" x14ac:dyDescent="0.25">
      <c r="A12" s="76"/>
      <c r="B12" s="76"/>
      <c r="C12" s="76"/>
      <c r="D12" s="76"/>
      <c r="E12" s="76"/>
      <c r="F12" s="76"/>
      <c r="G12" s="76" t="s">
        <v>41</v>
      </c>
      <c r="H12" s="76"/>
      <c r="I12" s="76" t="s">
        <v>40</v>
      </c>
      <c r="J12" s="76"/>
      <c r="K12" s="76"/>
      <c r="L12" s="76"/>
      <c r="M12" s="76"/>
    </row>
    <row r="13" spans="1:13" x14ac:dyDescent="0.25">
      <c r="A13" s="76"/>
      <c r="B13" s="76"/>
      <c r="C13" s="76"/>
      <c r="D13" s="76"/>
      <c r="E13" s="44" t="s">
        <v>13</v>
      </c>
      <c r="F13" s="44" t="s">
        <v>14</v>
      </c>
      <c r="G13" s="44" t="s">
        <v>13</v>
      </c>
      <c r="H13" s="44" t="s">
        <v>14</v>
      </c>
      <c r="I13" s="44" t="s">
        <v>13</v>
      </c>
      <c r="J13" s="44" t="s">
        <v>14</v>
      </c>
      <c r="K13" s="44">
        <f>'1'!K12</f>
        <v>2018</v>
      </c>
      <c r="L13" s="44">
        <f>'1'!L12</f>
        <v>2019</v>
      </c>
      <c r="M13" s="76"/>
    </row>
    <row r="14" spans="1:13" x14ac:dyDescent="0.25">
      <c r="A14" s="44">
        <v>1</v>
      </c>
      <c r="B14" s="44">
        <v>2</v>
      </c>
      <c r="C14" s="44">
        <v>3</v>
      </c>
      <c r="D14" s="44">
        <v>4</v>
      </c>
      <c r="E14" s="44">
        <v>5</v>
      </c>
      <c r="F14" s="44">
        <v>6</v>
      </c>
      <c r="G14" s="44">
        <v>7</v>
      </c>
      <c r="H14" s="44">
        <v>8</v>
      </c>
      <c r="I14" s="44">
        <v>9</v>
      </c>
      <c r="J14" s="44">
        <v>10</v>
      </c>
      <c r="K14" s="44">
        <v>11</v>
      </c>
      <c r="L14" s="44">
        <v>12</v>
      </c>
      <c r="M14" s="44">
        <v>13</v>
      </c>
    </row>
    <row r="15" spans="1:13" x14ac:dyDescent="0.25">
      <c r="A15" s="85">
        <v>1</v>
      </c>
      <c r="B15" s="81" t="s">
        <v>54</v>
      </c>
      <c r="C15" s="81" t="str">
        <f>'2'!C17</f>
        <v>Развитие культуры Туруханского района</v>
      </c>
      <c r="D15" s="54" t="s">
        <v>72</v>
      </c>
      <c r="E15" s="55">
        <f>SUM(E17:E21)</f>
        <v>110307.16100000001</v>
      </c>
      <c r="F15" s="55">
        <f t="shared" ref="F15:L15" si="0">SUM(F17:F21)</f>
        <v>105984.64499999999</v>
      </c>
      <c r="G15" s="55">
        <f t="shared" si="0"/>
        <v>108442.16137</v>
      </c>
      <c r="H15" s="55">
        <f t="shared" si="0"/>
        <v>49624.295229999996</v>
      </c>
      <c r="I15" s="55">
        <f t="shared" si="0"/>
        <v>130368.63219999999</v>
      </c>
      <c r="J15" s="55">
        <f>SUM(J17:J21)</f>
        <v>127743.75511999999</v>
      </c>
      <c r="K15" s="55">
        <f t="shared" si="0"/>
        <v>102369.818</v>
      </c>
      <c r="L15" s="55">
        <f t="shared" si="0"/>
        <v>102374.98499999999</v>
      </c>
      <c r="M15" s="54"/>
    </row>
    <row r="16" spans="1:13" x14ac:dyDescent="0.25">
      <c r="A16" s="85"/>
      <c r="B16" s="81"/>
      <c r="C16" s="81"/>
      <c r="D16" s="43" t="s">
        <v>71</v>
      </c>
      <c r="E16" s="56"/>
      <c r="F16" s="56"/>
      <c r="G16" s="56"/>
      <c r="H16" s="56"/>
      <c r="I16" s="56"/>
      <c r="J16" s="56"/>
      <c r="K16" s="56"/>
      <c r="L16" s="56"/>
      <c r="M16" s="43"/>
    </row>
    <row r="17" spans="1:13" x14ac:dyDescent="0.25">
      <c r="A17" s="85"/>
      <c r="B17" s="81"/>
      <c r="C17" s="81"/>
      <c r="D17" s="49" t="s">
        <v>94</v>
      </c>
      <c r="E17" s="56">
        <f>SUMIF($D$22:$D$84,$D17,E$22:E$84)</f>
        <v>324.48299999999995</v>
      </c>
      <c r="F17" s="56">
        <f t="shared" ref="F17:L17" si="1">SUMIF($D$22:$D$84,$D17,F$22:F$84)</f>
        <v>324.48299999999995</v>
      </c>
      <c r="G17" s="56">
        <f t="shared" si="1"/>
        <v>16.8</v>
      </c>
      <c r="H17" s="56">
        <f t="shared" si="1"/>
        <v>0</v>
      </c>
      <c r="I17" s="56">
        <f t="shared" si="1"/>
        <v>1716.84</v>
      </c>
      <c r="J17" s="56">
        <f t="shared" si="1"/>
        <v>1666.84</v>
      </c>
      <c r="K17" s="56">
        <f t="shared" si="1"/>
        <v>0</v>
      </c>
      <c r="L17" s="56">
        <f t="shared" si="1"/>
        <v>0</v>
      </c>
      <c r="M17" s="43"/>
    </row>
    <row r="18" spans="1:13" x14ac:dyDescent="0.25">
      <c r="A18" s="85"/>
      <c r="B18" s="81"/>
      <c r="C18" s="81"/>
      <c r="D18" s="43" t="s">
        <v>95</v>
      </c>
      <c r="E18" s="56">
        <f t="shared" ref="E18:L21" si="2">SUMIF($D$22:$D$84,$D18,E$22:E$84)</f>
        <v>3892.6</v>
      </c>
      <c r="F18" s="56">
        <f t="shared" si="2"/>
        <v>3888</v>
      </c>
      <c r="G18" s="56">
        <f t="shared" si="2"/>
        <v>4051.5</v>
      </c>
      <c r="H18" s="56">
        <f t="shared" si="2"/>
        <v>99.630950000000013</v>
      </c>
      <c r="I18" s="56">
        <f t="shared" si="2"/>
        <v>2492.41</v>
      </c>
      <c r="J18" s="56">
        <f t="shared" si="2"/>
        <v>2492.41</v>
      </c>
      <c r="K18" s="56">
        <f t="shared" si="2"/>
        <v>295</v>
      </c>
      <c r="L18" s="56">
        <f t="shared" si="2"/>
        <v>295</v>
      </c>
      <c r="M18" s="43"/>
    </row>
    <row r="19" spans="1:13" x14ac:dyDescent="0.25">
      <c r="A19" s="85"/>
      <c r="B19" s="81"/>
      <c r="C19" s="81"/>
      <c r="D19" s="43" t="s">
        <v>70</v>
      </c>
      <c r="E19" s="56">
        <f t="shared" si="2"/>
        <v>106090.07800000001</v>
      </c>
      <c r="F19" s="56">
        <f t="shared" si="2"/>
        <v>101772.16199999998</v>
      </c>
      <c r="G19" s="56">
        <f t="shared" si="2"/>
        <v>104373.86137</v>
      </c>
      <c r="H19" s="56">
        <f t="shared" si="2"/>
        <v>49524.664279999997</v>
      </c>
      <c r="I19" s="56">
        <f t="shared" si="2"/>
        <v>126159.38219999999</v>
      </c>
      <c r="J19" s="56">
        <f t="shared" si="2"/>
        <v>123584.50511999999</v>
      </c>
      <c r="K19" s="56">
        <f t="shared" si="2"/>
        <v>102074.818</v>
      </c>
      <c r="L19" s="56">
        <f t="shared" si="2"/>
        <v>102079.98499999999</v>
      </c>
      <c r="M19" s="43"/>
    </row>
    <row r="20" spans="1:13" ht="31.5" x14ac:dyDescent="0.25">
      <c r="A20" s="85"/>
      <c r="B20" s="81"/>
      <c r="C20" s="81"/>
      <c r="D20" s="48" t="s">
        <v>96</v>
      </c>
      <c r="E20" s="56">
        <f t="shared" si="2"/>
        <v>0</v>
      </c>
      <c r="F20" s="56">
        <f t="shared" si="2"/>
        <v>0</v>
      </c>
      <c r="G20" s="56">
        <f t="shared" si="2"/>
        <v>0</v>
      </c>
      <c r="H20" s="56">
        <f t="shared" si="2"/>
        <v>0</v>
      </c>
      <c r="I20" s="56">
        <f t="shared" si="2"/>
        <v>0</v>
      </c>
      <c r="J20" s="56">
        <f t="shared" si="2"/>
        <v>0</v>
      </c>
      <c r="K20" s="56">
        <f t="shared" si="2"/>
        <v>0</v>
      </c>
      <c r="L20" s="56">
        <f t="shared" si="2"/>
        <v>0</v>
      </c>
      <c r="M20" s="43"/>
    </row>
    <row r="21" spans="1:13" ht="54" customHeight="1" x14ac:dyDescent="0.25">
      <c r="A21" s="85"/>
      <c r="B21" s="81"/>
      <c r="C21" s="81"/>
      <c r="D21" s="43" t="s">
        <v>69</v>
      </c>
      <c r="E21" s="56">
        <f t="shared" si="2"/>
        <v>0</v>
      </c>
      <c r="F21" s="56">
        <f t="shared" si="2"/>
        <v>0</v>
      </c>
      <c r="G21" s="56">
        <f t="shared" si="2"/>
        <v>0</v>
      </c>
      <c r="H21" s="56">
        <f t="shared" si="2"/>
        <v>0</v>
      </c>
      <c r="I21" s="56">
        <f t="shared" si="2"/>
        <v>0</v>
      </c>
      <c r="J21" s="56">
        <f t="shared" si="2"/>
        <v>0</v>
      </c>
      <c r="K21" s="56">
        <f t="shared" si="2"/>
        <v>0</v>
      </c>
      <c r="L21" s="56">
        <f t="shared" si="2"/>
        <v>0</v>
      </c>
      <c r="M21" s="43"/>
    </row>
    <row r="22" spans="1:13" x14ac:dyDescent="0.25">
      <c r="A22" s="85">
        <v>2</v>
      </c>
      <c r="B22" s="81" t="s">
        <v>8</v>
      </c>
      <c r="C22" s="81" t="str">
        <f>'2'!C26</f>
        <v>Культурное наследие</v>
      </c>
      <c r="D22" s="51" t="s">
        <v>72</v>
      </c>
      <c r="E22" s="58">
        <f>SUM(E24:E28)</f>
        <v>27101.405000000002</v>
      </c>
      <c r="F22" s="58">
        <f t="shared" ref="F22:L22" si="3">SUM(F24:F28)</f>
        <v>26389.612000000005</v>
      </c>
      <c r="G22" s="58">
        <f t="shared" si="3"/>
        <v>27818.403440000002</v>
      </c>
      <c r="H22" s="58">
        <f t="shared" si="3"/>
        <v>12081.142350000002</v>
      </c>
      <c r="I22" s="58">
        <f t="shared" si="3"/>
        <v>33621.763729999991</v>
      </c>
      <c r="J22" s="58">
        <f t="shared" si="3"/>
        <v>33176.476899999994</v>
      </c>
      <c r="K22" s="58">
        <f t="shared" si="3"/>
        <v>26895.931</v>
      </c>
      <c r="L22" s="58">
        <f t="shared" si="3"/>
        <v>26896.539000000001</v>
      </c>
      <c r="M22" s="51"/>
    </row>
    <row r="23" spans="1:13" x14ac:dyDescent="0.25">
      <c r="A23" s="85"/>
      <c r="B23" s="81"/>
      <c r="C23" s="81"/>
      <c r="D23" s="43" t="s">
        <v>71</v>
      </c>
      <c r="E23" s="56"/>
      <c r="F23" s="56"/>
      <c r="G23" s="56"/>
      <c r="H23" s="56"/>
      <c r="I23" s="56"/>
      <c r="J23" s="56"/>
      <c r="K23" s="56"/>
      <c r="L23" s="56"/>
      <c r="M23" s="43"/>
    </row>
    <row r="24" spans="1:13" x14ac:dyDescent="0.25">
      <c r="A24" s="85"/>
      <c r="B24" s="81"/>
      <c r="C24" s="81"/>
      <c r="D24" s="49" t="s">
        <v>94</v>
      </c>
      <c r="E24" s="56">
        <v>18.399999999999999</v>
      </c>
      <c r="F24" s="56">
        <v>18.399999999999999</v>
      </c>
      <c r="G24" s="56">
        <v>16.8</v>
      </c>
      <c r="H24" s="56">
        <v>0</v>
      </c>
      <c r="I24" s="56">
        <v>16.8</v>
      </c>
      <c r="J24" s="56">
        <v>16.8</v>
      </c>
      <c r="K24" s="43"/>
      <c r="L24" s="43"/>
      <c r="M24" s="43"/>
    </row>
    <row r="25" spans="1:13" x14ac:dyDescent="0.25">
      <c r="A25" s="85"/>
      <c r="B25" s="81"/>
      <c r="C25" s="81"/>
      <c r="D25" s="43" t="s">
        <v>95</v>
      </c>
      <c r="E25" s="56">
        <v>342.5</v>
      </c>
      <c r="F25" s="56">
        <v>342.5</v>
      </c>
      <c r="G25" s="56">
        <v>580.4</v>
      </c>
      <c r="H25" s="56">
        <v>0</v>
      </c>
      <c r="I25" s="56">
        <v>330.4</v>
      </c>
      <c r="J25" s="56">
        <v>330.4</v>
      </c>
      <c r="K25" s="43"/>
      <c r="L25" s="43"/>
      <c r="M25" s="43"/>
    </row>
    <row r="26" spans="1:13" x14ac:dyDescent="0.25">
      <c r="A26" s="85"/>
      <c r="B26" s="81"/>
      <c r="C26" s="81"/>
      <c r="D26" s="43" t="s">
        <v>70</v>
      </c>
      <c r="E26" s="56">
        <v>26740.505000000001</v>
      </c>
      <c r="F26" s="56">
        <v>26028.712000000003</v>
      </c>
      <c r="G26" s="56">
        <v>27221.203440000001</v>
      </c>
      <c r="H26" s="56">
        <v>12081.142350000002</v>
      </c>
      <c r="I26" s="56">
        <v>33274.563729999994</v>
      </c>
      <c r="J26" s="56">
        <v>32829.276899999997</v>
      </c>
      <c r="K26" s="56">
        <v>26895.931</v>
      </c>
      <c r="L26" s="56">
        <v>26896.539000000001</v>
      </c>
      <c r="M26" s="43"/>
    </row>
    <row r="27" spans="1:13" ht="31.5" x14ac:dyDescent="0.25">
      <c r="A27" s="85"/>
      <c r="B27" s="81"/>
      <c r="C27" s="81"/>
      <c r="D27" s="48" t="s">
        <v>96</v>
      </c>
      <c r="E27" s="56"/>
      <c r="F27" s="56"/>
      <c r="G27" s="56">
        <v>0</v>
      </c>
      <c r="H27" s="56">
        <v>0</v>
      </c>
      <c r="I27" s="56">
        <v>0</v>
      </c>
      <c r="J27" s="56">
        <v>0</v>
      </c>
      <c r="K27" s="56"/>
      <c r="L27" s="56"/>
      <c r="M27" s="43"/>
    </row>
    <row r="28" spans="1:13" x14ac:dyDescent="0.25">
      <c r="A28" s="85"/>
      <c r="B28" s="81"/>
      <c r="C28" s="81"/>
      <c r="D28" s="43" t="s">
        <v>69</v>
      </c>
      <c r="E28" s="56"/>
      <c r="F28" s="56"/>
      <c r="G28" s="56"/>
      <c r="H28" s="56"/>
      <c r="I28" s="56"/>
      <c r="J28" s="56"/>
      <c r="K28" s="56"/>
      <c r="L28" s="56"/>
      <c r="M28" s="43"/>
    </row>
    <row r="29" spans="1:13" ht="15.75" customHeight="1" x14ac:dyDescent="0.25">
      <c r="A29" s="85">
        <v>3</v>
      </c>
      <c r="B29" s="81" t="s">
        <v>93</v>
      </c>
      <c r="C29" s="81" t="str">
        <f>'2'!C35</f>
        <v>Искусство и народное творчество</v>
      </c>
      <c r="D29" s="51" t="s">
        <v>72</v>
      </c>
      <c r="E29" s="58">
        <f>SUM(E31:E35)</f>
        <v>39716.226000000002</v>
      </c>
      <c r="F29" s="58">
        <f t="shared" ref="F29:L29" si="4">SUM(F31:F35)</f>
        <v>37794.937999999995</v>
      </c>
      <c r="G29" s="58">
        <f t="shared" si="4"/>
        <v>38301.549519999993</v>
      </c>
      <c r="H29" s="58">
        <f t="shared" si="4"/>
        <v>17607.151409999999</v>
      </c>
      <c r="I29" s="58">
        <f t="shared" si="4"/>
        <v>46149.894090000002</v>
      </c>
      <c r="J29" s="58">
        <f t="shared" si="4"/>
        <v>44221.90281</v>
      </c>
      <c r="K29" s="58">
        <f t="shared" si="4"/>
        <v>37014.567999999999</v>
      </c>
      <c r="L29" s="58">
        <f t="shared" si="4"/>
        <v>37019.127</v>
      </c>
      <c r="M29" s="51"/>
    </row>
    <row r="30" spans="1:13" x14ac:dyDescent="0.25">
      <c r="A30" s="85"/>
      <c r="B30" s="81"/>
      <c r="C30" s="81"/>
      <c r="D30" s="43" t="s">
        <v>71</v>
      </c>
      <c r="E30" s="56"/>
      <c r="F30" s="56"/>
      <c r="G30" s="56"/>
      <c r="H30" s="56"/>
      <c r="I30" s="56"/>
      <c r="J30" s="56"/>
      <c r="K30" s="56"/>
      <c r="L30" s="56"/>
      <c r="M30" s="43"/>
    </row>
    <row r="31" spans="1:13" x14ac:dyDescent="0.25">
      <c r="A31" s="85"/>
      <c r="B31" s="81"/>
      <c r="C31" s="81"/>
      <c r="D31" s="49" t="s">
        <v>94</v>
      </c>
      <c r="E31" s="56"/>
      <c r="F31" s="56"/>
      <c r="G31" s="56">
        <v>0</v>
      </c>
      <c r="H31" s="56">
        <v>0</v>
      </c>
      <c r="I31" s="56">
        <v>0</v>
      </c>
      <c r="J31" s="56">
        <v>0</v>
      </c>
      <c r="K31" s="56"/>
      <c r="L31" s="56"/>
      <c r="M31" s="43"/>
    </row>
    <row r="32" spans="1:13" x14ac:dyDescent="0.25">
      <c r="A32" s="85"/>
      <c r="B32" s="81"/>
      <c r="C32" s="81"/>
      <c r="D32" s="43" t="s">
        <v>95</v>
      </c>
      <c r="E32" s="56"/>
      <c r="F32" s="56"/>
      <c r="G32" s="56">
        <v>0</v>
      </c>
      <c r="H32" s="56">
        <v>0</v>
      </c>
      <c r="I32" s="56">
        <v>90.95</v>
      </c>
      <c r="J32" s="56">
        <v>90.95</v>
      </c>
      <c r="K32" s="56">
        <v>0</v>
      </c>
      <c r="L32" s="56">
        <v>0</v>
      </c>
      <c r="M32" s="43"/>
    </row>
    <row r="33" spans="1:13" x14ac:dyDescent="0.25">
      <c r="A33" s="85"/>
      <c r="B33" s="81"/>
      <c r="C33" s="81"/>
      <c r="D33" s="43" t="s">
        <v>70</v>
      </c>
      <c r="E33" s="56">
        <v>39716.226000000002</v>
      </c>
      <c r="F33" s="56">
        <v>37794.937999999995</v>
      </c>
      <c r="G33" s="56">
        <v>38301.549519999993</v>
      </c>
      <c r="H33" s="56">
        <v>17607.151409999999</v>
      </c>
      <c r="I33" s="56">
        <v>46058.944090000005</v>
      </c>
      <c r="J33" s="56">
        <v>44130.952810000003</v>
      </c>
      <c r="K33" s="56">
        <v>37014.567999999999</v>
      </c>
      <c r="L33" s="56">
        <v>37019.127</v>
      </c>
      <c r="M33" s="43"/>
    </row>
    <row r="34" spans="1:13" ht="31.5" x14ac:dyDescent="0.25">
      <c r="A34" s="85"/>
      <c r="B34" s="81"/>
      <c r="C34" s="81"/>
      <c r="D34" s="48" t="s">
        <v>96</v>
      </c>
      <c r="E34" s="56"/>
      <c r="F34" s="56"/>
      <c r="G34" s="56">
        <v>0</v>
      </c>
      <c r="H34" s="56">
        <v>0</v>
      </c>
      <c r="I34" s="56">
        <v>0</v>
      </c>
      <c r="J34" s="56">
        <v>0</v>
      </c>
      <c r="K34" s="56"/>
      <c r="L34" s="56"/>
      <c r="M34" s="43"/>
    </row>
    <row r="35" spans="1:13" x14ac:dyDescent="0.25">
      <c r="A35" s="85"/>
      <c r="B35" s="81"/>
      <c r="C35" s="81"/>
      <c r="D35" s="43" t="s">
        <v>69</v>
      </c>
      <c r="E35" s="56"/>
      <c r="F35" s="56"/>
      <c r="G35" s="56"/>
      <c r="H35" s="56"/>
      <c r="I35" s="56"/>
      <c r="J35" s="56"/>
      <c r="K35" s="56"/>
      <c r="L35" s="56"/>
      <c r="M35" s="43"/>
    </row>
    <row r="36" spans="1:13" ht="15.75" customHeight="1" x14ac:dyDescent="0.25">
      <c r="A36" s="85">
        <v>4</v>
      </c>
      <c r="B36" s="81" t="s">
        <v>102</v>
      </c>
      <c r="C36" s="81" t="str">
        <f>'2'!C44</f>
        <v>Развитие архивного дела</v>
      </c>
      <c r="D36" s="51" t="s">
        <v>72</v>
      </c>
      <c r="E36" s="58">
        <f>SUM(E38:E42)</f>
        <v>3742.5839999999998</v>
      </c>
      <c r="F36" s="58">
        <f t="shared" ref="F36:L36" si="5">SUM(F38:F42)</f>
        <v>3737.9839999999999</v>
      </c>
      <c r="G36" s="58">
        <f t="shared" si="5"/>
        <v>3770.6840000000002</v>
      </c>
      <c r="H36" s="58">
        <f t="shared" si="5"/>
        <v>2037.2336299999999</v>
      </c>
      <c r="I36" s="58">
        <f t="shared" si="5"/>
        <v>4385.6840000000002</v>
      </c>
      <c r="J36" s="58">
        <f t="shared" si="5"/>
        <v>4385.6840000000002</v>
      </c>
      <c r="K36" s="58">
        <f t="shared" si="5"/>
        <v>3770.6840000000002</v>
      </c>
      <c r="L36" s="58">
        <f t="shared" si="5"/>
        <v>3770.6840000000002</v>
      </c>
      <c r="M36" s="51"/>
    </row>
    <row r="37" spans="1:13" x14ac:dyDescent="0.25">
      <c r="A37" s="85"/>
      <c r="B37" s="81"/>
      <c r="C37" s="81"/>
      <c r="D37" s="43" t="s">
        <v>71</v>
      </c>
      <c r="E37" s="56"/>
      <c r="F37" s="56"/>
      <c r="G37" s="56"/>
      <c r="H37" s="56"/>
      <c r="I37" s="56"/>
      <c r="J37" s="56"/>
      <c r="K37" s="56"/>
      <c r="L37" s="56"/>
      <c r="M37" s="43"/>
    </row>
    <row r="38" spans="1:13" x14ac:dyDescent="0.25">
      <c r="A38" s="85"/>
      <c r="B38" s="81"/>
      <c r="C38" s="81"/>
      <c r="D38" s="49" t="s">
        <v>94</v>
      </c>
      <c r="E38" s="56"/>
      <c r="F38" s="56"/>
      <c r="G38" s="56">
        <v>0</v>
      </c>
      <c r="H38" s="56">
        <v>0</v>
      </c>
      <c r="I38" s="56">
        <v>0</v>
      </c>
      <c r="J38" s="56">
        <v>0</v>
      </c>
      <c r="K38" s="56"/>
      <c r="L38" s="56"/>
      <c r="M38" s="43"/>
    </row>
    <row r="39" spans="1:13" x14ac:dyDescent="0.25">
      <c r="A39" s="85"/>
      <c r="B39" s="81"/>
      <c r="C39" s="81"/>
      <c r="D39" s="43" t="s">
        <v>95</v>
      </c>
      <c r="E39" s="56">
        <v>266.89999999999998</v>
      </c>
      <c r="F39" s="56">
        <v>262.3</v>
      </c>
      <c r="G39" s="56">
        <v>295</v>
      </c>
      <c r="H39" s="56">
        <v>99.630950000000013</v>
      </c>
      <c r="I39" s="56">
        <v>295</v>
      </c>
      <c r="J39" s="56">
        <v>295</v>
      </c>
      <c r="K39" s="56">
        <v>295</v>
      </c>
      <c r="L39" s="56">
        <v>295</v>
      </c>
      <c r="M39" s="43"/>
    </row>
    <row r="40" spans="1:13" x14ac:dyDescent="0.25">
      <c r="A40" s="85"/>
      <c r="B40" s="81"/>
      <c r="C40" s="81"/>
      <c r="D40" s="43" t="s">
        <v>70</v>
      </c>
      <c r="E40" s="56">
        <v>3475.6839999999997</v>
      </c>
      <c r="F40" s="56">
        <v>3475.6839999999997</v>
      </c>
      <c r="G40" s="56">
        <v>3475.6840000000002</v>
      </c>
      <c r="H40" s="56">
        <v>1937.60268</v>
      </c>
      <c r="I40" s="56">
        <v>4090.6840000000002</v>
      </c>
      <c r="J40" s="56">
        <v>4090.6840000000002</v>
      </c>
      <c r="K40" s="56">
        <v>3475.6840000000002</v>
      </c>
      <c r="L40" s="56">
        <v>3475.6840000000002</v>
      </c>
      <c r="M40" s="43"/>
    </row>
    <row r="41" spans="1:13" ht="31.5" x14ac:dyDescent="0.25">
      <c r="A41" s="85"/>
      <c r="B41" s="81"/>
      <c r="C41" s="81"/>
      <c r="D41" s="48" t="s">
        <v>96</v>
      </c>
      <c r="E41" s="56"/>
      <c r="F41" s="56"/>
      <c r="G41" s="56">
        <v>0</v>
      </c>
      <c r="H41" s="56">
        <v>0</v>
      </c>
      <c r="I41" s="56">
        <v>0</v>
      </c>
      <c r="J41" s="56">
        <v>0</v>
      </c>
      <c r="K41" s="56"/>
      <c r="L41" s="56"/>
      <c r="M41" s="43"/>
    </row>
    <row r="42" spans="1:13" x14ac:dyDescent="0.25">
      <c r="A42" s="85"/>
      <c r="B42" s="81"/>
      <c r="C42" s="81"/>
      <c r="D42" s="43" t="s">
        <v>69</v>
      </c>
      <c r="E42" s="56"/>
      <c r="F42" s="56"/>
      <c r="G42" s="56"/>
      <c r="H42" s="56"/>
      <c r="I42" s="56"/>
      <c r="J42" s="56"/>
      <c r="K42" s="56"/>
      <c r="L42" s="56"/>
      <c r="M42" s="43"/>
    </row>
    <row r="43" spans="1:13" ht="15.75" customHeight="1" x14ac:dyDescent="0.25">
      <c r="A43" s="85">
        <v>5</v>
      </c>
      <c r="B43" s="81" t="s">
        <v>103</v>
      </c>
      <c r="C43" s="81" t="str">
        <f>'2'!C53</f>
        <v>Обеспечение условий реализации программы</v>
      </c>
      <c r="D43" s="51" t="s">
        <v>72</v>
      </c>
      <c r="E43" s="58">
        <f>SUM(E45:E49)</f>
        <v>39621.946000000011</v>
      </c>
      <c r="F43" s="58">
        <f t="shared" ref="F43:L43" si="6">SUM(F45:F49)</f>
        <v>37937.111000000004</v>
      </c>
      <c r="G43" s="58">
        <f t="shared" si="6"/>
        <v>38551.524410000005</v>
      </c>
      <c r="H43" s="58">
        <f t="shared" si="6"/>
        <v>17898.76784</v>
      </c>
      <c r="I43" s="58">
        <f t="shared" si="6"/>
        <v>46211.290379999991</v>
      </c>
      <c r="J43" s="58">
        <f t="shared" si="6"/>
        <v>45959.691409999992</v>
      </c>
      <c r="K43" s="58">
        <f t="shared" si="6"/>
        <v>34688.635000000002</v>
      </c>
      <c r="L43" s="58">
        <f t="shared" si="6"/>
        <v>34688.635000000002</v>
      </c>
      <c r="M43" s="51"/>
    </row>
    <row r="44" spans="1:13" x14ac:dyDescent="0.25">
      <c r="A44" s="85"/>
      <c r="B44" s="81"/>
      <c r="C44" s="81"/>
      <c r="D44" s="43" t="s">
        <v>71</v>
      </c>
      <c r="E44" s="56"/>
      <c r="F44" s="56"/>
      <c r="G44" s="56"/>
      <c r="H44" s="56"/>
      <c r="I44" s="56"/>
      <c r="J44" s="56"/>
      <c r="K44" s="56"/>
      <c r="L44" s="56"/>
      <c r="M44" s="43"/>
    </row>
    <row r="45" spans="1:13" x14ac:dyDescent="0.25">
      <c r="A45" s="85"/>
      <c r="B45" s="81"/>
      <c r="C45" s="81"/>
      <c r="D45" s="49" t="s">
        <v>94</v>
      </c>
      <c r="E45" s="56">
        <v>306.08299999999997</v>
      </c>
      <c r="F45" s="56">
        <v>306.08299999999997</v>
      </c>
      <c r="G45" s="56">
        <v>0</v>
      </c>
      <c r="H45" s="56">
        <v>0</v>
      </c>
      <c r="I45" s="56">
        <v>1700.04</v>
      </c>
      <c r="J45" s="56">
        <v>1650.04</v>
      </c>
      <c r="K45" s="56">
        <v>0</v>
      </c>
      <c r="L45" s="56">
        <v>0</v>
      </c>
      <c r="M45" s="43"/>
    </row>
    <row r="46" spans="1:13" x14ac:dyDescent="0.25">
      <c r="A46" s="85"/>
      <c r="B46" s="81"/>
      <c r="C46" s="81"/>
      <c r="D46" s="43" t="s">
        <v>95</v>
      </c>
      <c r="E46" s="56">
        <v>3158.2</v>
      </c>
      <c r="F46" s="56">
        <v>3158.2</v>
      </c>
      <c r="G46" s="56">
        <v>3176.1</v>
      </c>
      <c r="H46" s="56">
        <v>0</v>
      </c>
      <c r="I46" s="56">
        <v>1776.06</v>
      </c>
      <c r="J46" s="56">
        <v>1776.06</v>
      </c>
      <c r="K46" s="56">
        <v>0</v>
      </c>
      <c r="L46" s="56">
        <v>0</v>
      </c>
      <c r="M46" s="43"/>
    </row>
    <row r="47" spans="1:13" x14ac:dyDescent="0.25">
      <c r="A47" s="85"/>
      <c r="B47" s="81"/>
      <c r="C47" s="81"/>
      <c r="D47" s="43" t="s">
        <v>70</v>
      </c>
      <c r="E47" s="56">
        <v>36157.663000000008</v>
      </c>
      <c r="F47" s="56">
        <v>34472.828000000001</v>
      </c>
      <c r="G47" s="56">
        <v>35375.424410000007</v>
      </c>
      <c r="H47" s="56">
        <v>17898.76784</v>
      </c>
      <c r="I47" s="56">
        <v>42735.190379999993</v>
      </c>
      <c r="J47" s="56">
        <v>42533.591409999994</v>
      </c>
      <c r="K47" s="56">
        <v>34688.635000000002</v>
      </c>
      <c r="L47" s="56">
        <v>34688.635000000002</v>
      </c>
      <c r="M47" s="43"/>
    </row>
    <row r="48" spans="1:13" ht="31.5" x14ac:dyDescent="0.25">
      <c r="A48" s="85"/>
      <c r="B48" s="81"/>
      <c r="C48" s="81"/>
      <c r="D48" s="48" t="s">
        <v>96</v>
      </c>
      <c r="E48" s="56"/>
      <c r="F48" s="56"/>
      <c r="G48" s="56">
        <v>0</v>
      </c>
      <c r="H48" s="56">
        <v>0</v>
      </c>
      <c r="I48" s="56"/>
      <c r="J48" s="56"/>
      <c r="K48" s="56"/>
      <c r="L48" s="56"/>
      <c r="M48" s="43"/>
    </row>
    <row r="49" spans="1:13" x14ac:dyDescent="0.25">
      <c r="A49" s="85"/>
      <c r="B49" s="81"/>
      <c r="C49" s="81"/>
      <c r="D49" s="43" t="s">
        <v>69</v>
      </c>
      <c r="E49" s="56"/>
      <c r="F49" s="56"/>
      <c r="G49" s="56"/>
      <c r="H49" s="56"/>
      <c r="I49" s="56"/>
      <c r="J49" s="56"/>
      <c r="K49" s="56"/>
      <c r="L49" s="56"/>
      <c r="M49" s="43"/>
    </row>
    <row r="50" spans="1:13" x14ac:dyDescent="0.25">
      <c r="A50" s="85">
        <v>6</v>
      </c>
      <c r="B50" s="86" t="s">
        <v>39</v>
      </c>
      <c r="C50" s="81"/>
      <c r="D50" s="51" t="s">
        <v>72</v>
      </c>
      <c r="E50" s="58">
        <f>SUM(E52:E56)</f>
        <v>125</v>
      </c>
      <c r="F50" s="58">
        <f t="shared" ref="F50:L50" si="7">SUM(F52:F56)</f>
        <v>125</v>
      </c>
      <c r="G50" s="58">
        <f t="shared" si="7"/>
        <v>0</v>
      </c>
      <c r="H50" s="58">
        <f t="shared" si="7"/>
        <v>0</v>
      </c>
      <c r="I50" s="58">
        <f t="shared" si="7"/>
        <v>0</v>
      </c>
      <c r="J50" s="58">
        <f t="shared" si="7"/>
        <v>0</v>
      </c>
      <c r="K50" s="58">
        <f t="shared" si="7"/>
        <v>0</v>
      </c>
      <c r="L50" s="58">
        <f t="shared" si="7"/>
        <v>0</v>
      </c>
      <c r="M50" s="51"/>
    </row>
    <row r="51" spans="1:13" x14ac:dyDescent="0.25">
      <c r="A51" s="85"/>
      <c r="B51" s="86"/>
      <c r="C51" s="81"/>
      <c r="D51" s="43" t="s">
        <v>71</v>
      </c>
      <c r="E51" s="56"/>
      <c r="F51" s="56"/>
      <c r="G51" s="56"/>
      <c r="H51" s="56"/>
      <c r="I51" s="56"/>
      <c r="J51" s="56"/>
      <c r="K51" s="56"/>
      <c r="L51" s="56"/>
      <c r="M51" s="43"/>
    </row>
    <row r="52" spans="1:13" x14ac:dyDescent="0.25">
      <c r="A52" s="85"/>
      <c r="B52" s="86"/>
      <c r="C52" s="81"/>
      <c r="D52" s="49" t="s">
        <v>94</v>
      </c>
      <c r="E52" s="56"/>
      <c r="F52" s="56"/>
      <c r="G52" s="56"/>
      <c r="H52" s="56"/>
      <c r="I52" s="56"/>
      <c r="J52" s="56"/>
      <c r="K52" s="56"/>
      <c r="L52" s="56"/>
      <c r="M52" s="43"/>
    </row>
    <row r="53" spans="1:13" x14ac:dyDescent="0.25">
      <c r="A53" s="85"/>
      <c r="B53" s="86"/>
      <c r="C53" s="81"/>
      <c r="D53" s="43" t="s">
        <v>95</v>
      </c>
      <c r="E53" s="56">
        <v>125</v>
      </c>
      <c r="F53" s="56">
        <v>125</v>
      </c>
      <c r="G53" s="56"/>
      <c r="H53" s="56"/>
      <c r="I53" s="56"/>
      <c r="J53" s="56"/>
      <c r="K53" s="56"/>
      <c r="L53" s="56"/>
      <c r="M53" s="43"/>
    </row>
    <row r="54" spans="1:13" x14ac:dyDescent="0.25">
      <c r="A54" s="85"/>
      <c r="B54" s="86"/>
      <c r="C54" s="81"/>
      <c r="D54" s="43" t="s">
        <v>70</v>
      </c>
      <c r="E54" s="56"/>
      <c r="F54" s="56"/>
      <c r="G54" s="56"/>
      <c r="H54" s="56"/>
      <c r="I54" s="56"/>
      <c r="J54" s="56"/>
      <c r="K54" s="56"/>
      <c r="L54" s="56"/>
      <c r="M54" s="43"/>
    </row>
    <row r="55" spans="1:13" ht="31.5" x14ac:dyDescent="0.25">
      <c r="A55" s="85"/>
      <c r="B55" s="86"/>
      <c r="C55" s="81"/>
      <c r="D55" s="48" t="s">
        <v>96</v>
      </c>
      <c r="E55" s="56"/>
      <c r="F55" s="56"/>
      <c r="G55" s="56"/>
      <c r="H55" s="56"/>
      <c r="I55" s="56"/>
      <c r="J55" s="56"/>
      <c r="K55" s="56"/>
      <c r="L55" s="56"/>
      <c r="M55" s="43"/>
    </row>
    <row r="56" spans="1:13" x14ac:dyDescent="0.25">
      <c r="A56" s="85"/>
      <c r="B56" s="86"/>
      <c r="C56" s="81"/>
      <c r="D56" s="43" t="s">
        <v>69</v>
      </c>
      <c r="E56" s="56"/>
      <c r="F56" s="56"/>
      <c r="G56" s="56"/>
      <c r="H56" s="56"/>
      <c r="I56" s="56"/>
      <c r="J56" s="56"/>
      <c r="K56" s="56"/>
      <c r="L56" s="56"/>
      <c r="M56" s="43"/>
    </row>
    <row r="57" spans="1:13" hidden="1" outlineLevel="1" x14ac:dyDescent="0.25">
      <c r="A57" s="85">
        <v>7</v>
      </c>
      <c r="B57" s="86" t="s">
        <v>39</v>
      </c>
      <c r="C57" s="81"/>
      <c r="D57" s="51" t="s">
        <v>72</v>
      </c>
      <c r="E57" s="58">
        <f>SUM(E59:E63)</f>
        <v>0</v>
      </c>
      <c r="F57" s="58">
        <f t="shared" ref="F57:L57" si="8">SUM(F59:F63)</f>
        <v>0</v>
      </c>
      <c r="G57" s="58">
        <f t="shared" si="8"/>
        <v>0</v>
      </c>
      <c r="H57" s="58">
        <f t="shared" si="8"/>
        <v>0</v>
      </c>
      <c r="I57" s="58">
        <f t="shared" si="8"/>
        <v>0</v>
      </c>
      <c r="J57" s="58">
        <f t="shared" si="8"/>
        <v>0</v>
      </c>
      <c r="K57" s="58">
        <f t="shared" si="8"/>
        <v>0</v>
      </c>
      <c r="L57" s="58">
        <f t="shared" si="8"/>
        <v>0</v>
      </c>
      <c r="M57" s="51"/>
    </row>
    <row r="58" spans="1:13" hidden="1" outlineLevel="1" x14ac:dyDescent="0.25">
      <c r="A58" s="85"/>
      <c r="B58" s="86"/>
      <c r="C58" s="81"/>
      <c r="D58" s="43" t="s">
        <v>71</v>
      </c>
      <c r="E58" s="56"/>
      <c r="F58" s="56"/>
      <c r="G58" s="56"/>
      <c r="H58" s="56"/>
      <c r="I58" s="56"/>
      <c r="J58" s="56"/>
      <c r="K58" s="56"/>
      <c r="L58" s="56"/>
      <c r="M58" s="43"/>
    </row>
    <row r="59" spans="1:13" hidden="1" outlineLevel="1" x14ac:dyDescent="0.25">
      <c r="A59" s="85"/>
      <c r="B59" s="86"/>
      <c r="C59" s="81"/>
      <c r="D59" s="49" t="s">
        <v>94</v>
      </c>
      <c r="E59" s="56"/>
      <c r="F59" s="56"/>
      <c r="G59" s="56"/>
      <c r="H59" s="56"/>
      <c r="I59" s="56"/>
      <c r="J59" s="56"/>
      <c r="K59" s="56"/>
      <c r="L59" s="56"/>
      <c r="M59" s="43"/>
    </row>
    <row r="60" spans="1:13" hidden="1" outlineLevel="1" x14ac:dyDescent="0.25">
      <c r="A60" s="85"/>
      <c r="B60" s="86"/>
      <c r="C60" s="81"/>
      <c r="D60" s="43" t="s">
        <v>95</v>
      </c>
      <c r="E60" s="56"/>
      <c r="F60" s="56"/>
      <c r="G60" s="56"/>
      <c r="H60" s="56"/>
      <c r="I60" s="56"/>
      <c r="J60" s="56"/>
      <c r="K60" s="56"/>
      <c r="L60" s="56"/>
      <c r="M60" s="43"/>
    </row>
    <row r="61" spans="1:13" hidden="1" outlineLevel="1" x14ac:dyDescent="0.25">
      <c r="A61" s="85"/>
      <c r="B61" s="86"/>
      <c r="C61" s="81"/>
      <c r="D61" s="43" t="s">
        <v>70</v>
      </c>
      <c r="E61" s="56"/>
      <c r="F61" s="56"/>
      <c r="G61" s="56"/>
      <c r="H61" s="56"/>
      <c r="I61" s="56"/>
      <c r="J61" s="56"/>
      <c r="K61" s="56"/>
      <c r="L61" s="56"/>
      <c r="M61" s="43"/>
    </row>
    <row r="62" spans="1:13" ht="31.5" hidden="1" outlineLevel="1" x14ac:dyDescent="0.25">
      <c r="A62" s="85"/>
      <c r="B62" s="86"/>
      <c r="C62" s="81"/>
      <c r="D62" s="48" t="s">
        <v>96</v>
      </c>
      <c r="E62" s="56"/>
      <c r="F62" s="56"/>
      <c r="G62" s="56"/>
      <c r="H62" s="56"/>
      <c r="I62" s="56"/>
      <c r="J62" s="56"/>
      <c r="K62" s="56"/>
      <c r="L62" s="56"/>
      <c r="M62" s="43"/>
    </row>
    <row r="63" spans="1:13" hidden="1" outlineLevel="1" x14ac:dyDescent="0.25">
      <c r="A63" s="85"/>
      <c r="B63" s="86"/>
      <c r="C63" s="81"/>
      <c r="D63" s="43" t="s">
        <v>69</v>
      </c>
      <c r="E63" s="56"/>
      <c r="F63" s="56"/>
      <c r="G63" s="56"/>
      <c r="H63" s="56"/>
      <c r="I63" s="56"/>
      <c r="J63" s="56"/>
      <c r="K63" s="56"/>
      <c r="L63" s="56"/>
      <c r="M63" s="43"/>
    </row>
    <row r="64" spans="1:13" hidden="1" outlineLevel="1" x14ac:dyDescent="0.25">
      <c r="A64" s="85">
        <v>8</v>
      </c>
      <c r="B64" s="86" t="s">
        <v>39</v>
      </c>
      <c r="C64" s="81"/>
      <c r="D64" s="51" t="s">
        <v>72</v>
      </c>
      <c r="E64" s="58">
        <f>SUM(E66:E70)</f>
        <v>0</v>
      </c>
      <c r="F64" s="58">
        <f t="shared" ref="F64:L64" si="9">SUM(F66:F70)</f>
        <v>0</v>
      </c>
      <c r="G64" s="58">
        <f t="shared" si="9"/>
        <v>0</v>
      </c>
      <c r="H64" s="58">
        <f t="shared" si="9"/>
        <v>0</v>
      </c>
      <c r="I64" s="58">
        <f t="shared" si="9"/>
        <v>0</v>
      </c>
      <c r="J64" s="58">
        <f t="shared" si="9"/>
        <v>0</v>
      </c>
      <c r="K64" s="58">
        <f t="shared" si="9"/>
        <v>0</v>
      </c>
      <c r="L64" s="58">
        <f t="shared" si="9"/>
        <v>0</v>
      </c>
      <c r="M64" s="51"/>
    </row>
    <row r="65" spans="1:13" hidden="1" outlineLevel="1" x14ac:dyDescent="0.25">
      <c r="A65" s="85"/>
      <c r="B65" s="86"/>
      <c r="C65" s="81"/>
      <c r="D65" s="43" t="s">
        <v>71</v>
      </c>
      <c r="E65" s="56"/>
      <c r="F65" s="56"/>
      <c r="G65" s="56"/>
      <c r="H65" s="56"/>
      <c r="I65" s="56"/>
      <c r="J65" s="56"/>
      <c r="K65" s="56"/>
      <c r="L65" s="56"/>
      <c r="M65" s="43"/>
    </row>
    <row r="66" spans="1:13" hidden="1" outlineLevel="1" x14ac:dyDescent="0.25">
      <c r="A66" s="85"/>
      <c r="B66" s="86"/>
      <c r="C66" s="81"/>
      <c r="D66" s="49" t="s">
        <v>94</v>
      </c>
      <c r="E66" s="56"/>
      <c r="F66" s="56"/>
      <c r="G66" s="56"/>
      <c r="H66" s="56"/>
      <c r="I66" s="56"/>
      <c r="J66" s="56"/>
      <c r="K66" s="56"/>
      <c r="L66" s="56"/>
      <c r="M66" s="43"/>
    </row>
    <row r="67" spans="1:13" hidden="1" outlineLevel="1" x14ac:dyDescent="0.25">
      <c r="A67" s="85"/>
      <c r="B67" s="86"/>
      <c r="C67" s="81"/>
      <c r="D67" s="43" t="s">
        <v>95</v>
      </c>
      <c r="E67" s="56"/>
      <c r="F67" s="56"/>
      <c r="G67" s="56"/>
      <c r="H67" s="56"/>
      <c r="I67" s="56"/>
      <c r="J67" s="56"/>
      <c r="K67" s="56"/>
      <c r="L67" s="56"/>
      <c r="M67" s="43"/>
    </row>
    <row r="68" spans="1:13" hidden="1" outlineLevel="1" x14ac:dyDescent="0.25">
      <c r="A68" s="85"/>
      <c r="B68" s="86"/>
      <c r="C68" s="81"/>
      <c r="D68" s="43" t="s">
        <v>70</v>
      </c>
      <c r="E68" s="56"/>
      <c r="F68" s="56"/>
      <c r="G68" s="56"/>
      <c r="H68" s="56"/>
      <c r="I68" s="56"/>
      <c r="J68" s="56"/>
      <c r="K68" s="56"/>
      <c r="L68" s="56"/>
      <c r="M68" s="43"/>
    </row>
    <row r="69" spans="1:13" ht="31.5" hidden="1" outlineLevel="1" x14ac:dyDescent="0.25">
      <c r="A69" s="85"/>
      <c r="B69" s="86"/>
      <c r="C69" s="81"/>
      <c r="D69" s="48" t="s">
        <v>96</v>
      </c>
      <c r="E69" s="56"/>
      <c r="F69" s="56"/>
      <c r="G69" s="56"/>
      <c r="H69" s="56"/>
      <c r="I69" s="56"/>
      <c r="J69" s="56"/>
      <c r="K69" s="56"/>
      <c r="L69" s="56"/>
      <c r="M69" s="43"/>
    </row>
    <row r="70" spans="1:13" hidden="1" outlineLevel="1" x14ac:dyDescent="0.25">
      <c r="A70" s="85"/>
      <c r="B70" s="86"/>
      <c r="C70" s="81"/>
      <c r="D70" s="43" t="s">
        <v>69</v>
      </c>
      <c r="E70" s="56"/>
      <c r="F70" s="56"/>
      <c r="G70" s="56"/>
      <c r="H70" s="56"/>
      <c r="I70" s="56"/>
      <c r="J70" s="56"/>
      <c r="K70" s="56"/>
      <c r="L70" s="56"/>
      <c r="M70" s="43"/>
    </row>
    <row r="71" spans="1:13" hidden="1" outlineLevel="1" x14ac:dyDescent="0.25">
      <c r="A71" s="85">
        <v>9</v>
      </c>
      <c r="B71" s="86" t="s">
        <v>39</v>
      </c>
      <c r="C71" s="81"/>
      <c r="D71" s="51" t="s">
        <v>72</v>
      </c>
      <c r="E71" s="58">
        <f>SUM(E73:E77)</f>
        <v>0</v>
      </c>
      <c r="F71" s="58">
        <f t="shared" ref="F71:L71" si="10">SUM(F73:F77)</f>
        <v>0</v>
      </c>
      <c r="G71" s="58">
        <f t="shared" si="10"/>
        <v>0</v>
      </c>
      <c r="H71" s="58">
        <f t="shared" si="10"/>
        <v>0</v>
      </c>
      <c r="I71" s="58">
        <f t="shared" si="10"/>
        <v>0</v>
      </c>
      <c r="J71" s="58">
        <f t="shared" si="10"/>
        <v>0</v>
      </c>
      <c r="K71" s="58">
        <f t="shared" si="10"/>
        <v>0</v>
      </c>
      <c r="L71" s="58">
        <f t="shared" si="10"/>
        <v>0</v>
      </c>
      <c r="M71" s="51"/>
    </row>
    <row r="72" spans="1:13" hidden="1" outlineLevel="1" x14ac:dyDescent="0.25">
      <c r="A72" s="85"/>
      <c r="B72" s="86"/>
      <c r="C72" s="81"/>
      <c r="D72" s="43" t="s">
        <v>71</v>
      </c>
      <c r="E72" s="56"/>
      <c r="F72" s="56"/>
      <c r="G72" s="56"/>
      <c r="H72" s="56"/>
      <c r="I72" s="56"/>
      <c r="J72" s="56"/>
      <c r="K72" s="56"/>
      <c r="L72" s="56"/>
      <c r="M72" s="43"/>
    </row>
    <row r="73" spans="1:13" hidden="1" outlineLevel="1" x14ac:dyDescent="0.25">
      <c r="A73" s="85"/>
      <c r="B73" s="86"/>
      <c r="C73" s="81"/>
      <c r="D73" s="49" t="s">
        <v>94</v>
      </c>
      <c r="E73" s="56"/>
      <c r="F73" s="56"/>
      <c r="G73" s="56"/>
      <c r="H73" s="56"/>
      <c r="I73" s="56"/>
      <c r="J73" s="56"/>
      <c r="K73" s="56"/>
      <c r="L73" s="56"/>
      <c r="M73" s="43"/>
    </row>
    <row r="74" spans="1:13" hidden="1" outlineLevel="1" x14ac:dyDescent="0.25">
      <c r="A74" s="85"/>
      <c r="B74" s="86"/>
      <c r="C74" s="81"/>
      <c r="D74" s="43" t="s">
        <v>95</v>
      </c>
      <c r="E74" s="56"/>
      <c r="F74" s="56"/>
      <c r="G74" s="56"/>
      <c r="H74" s="56"/>
      <c r="I74" s="56"/>
      <c r="J74" s="56"/>
      <c r="K74" s="56"/>
      <c r="L74" s="56"/>
      <c r="M74" s="43"/>
    </row>
    <row r="75" spans="1:13" hidden="1" outlineLevel="1" x14ac:dyDescent="0.25">
      <c r="A75" s="85"/>
      <c r="B75" s="86"/>
      <c r="C75" s="81"/>
      <c r="D75" s="43" t="s">
        <v>70</v>
      </c>
      <c r="E75" s="56"/>
      <c r="F75" s="56"/>
      <c r="G75" s="56"/>
      <c r="H75" s="56"/>
      <c r="I75" s="56"/>
      <c r="J75" s="56"/>
      <c r="K75" s="56"/>
      <c r="L75" s="56"/>
      <c r="M75" s="43"/>
    </row>
    <row r="76" spans="1:13" ht="31.5" hidden="1" outlineLevel="1" x14ac:dyDescent="0.25">
      <c r="A76" s="85"/>
      <c r="B76" s="86"/>
      <c r="C76" s="81"/>
      <c r="D76" s="48" t="s">
        <v>96</v>
      </c>
      <c r="E76" s="56"/>
      <c r="F76" s="56"/>
      <c r="G76" s="56"/>
      <c r="H76" s="56"/>
      <c r="I76" s="56"/>
      <c r="J76" s="56"/>
      <c r="K76" s="56"/>
      <c r="L76" s="56"/>
      <c r="M76" s="43"/>
    </row>
    <row r="77" spans="1:13" hidden="1" outlineLevel="1" x14ac:dyDescent="0.25">
      <c r="A77" s="85"/>
      <c r="B77" s="86"/>
      <c r="C77" s="81"/>
      <c r="D77" s="43" t="s">
        <v>69</v>
      </c>
      <c r="E77" s="56"/>
      <c r="F77" s="56"/>
      <c r="G77" s="56"/>
      <c r="H77" s="56"/>
      <c r="I77" s="56"/>
      <c r="J77" s="56"/>
      <c r="K77" s="56"/>
      <c r="L77" s="56"/>
      <c r="M77" s="43"/>
    </row>
    <row r="78" spans="1:13" hidden="1" outlineLevel="1" x14ac:dyDescent="0.25">
      <c r="A78" s="85">
        <v>10</v>
      </c>
      <c r="B78" s="86" t="s">
        <v>39</v>
      </c>
      <c r="C78" s="81"/>
      <c r="D78" s="51" t="s">
        <v>72</v>
      </c>
      <c r="E78" s="58">
        <f>SUM(E80:E84)</f>
        <v>0</v>
      </c>
      <c r="F78" s="58">
        <f t="shared" ref="F78:L78" si="11">SUM(F80:F84)</f>
        <v>0</v>
      </c>
      <c r="G78" s="58">
        <f t="shared" si="11"/>
        <v>0</v>
      </c>
      <c r="H78" s="58">
        <f t="shared" si="11"/>
        <v>0</v>
      </c>
      <c r="I78" s="58">
        <f t="shared" si="11"/>
        <v>0</v>
      </c>
      <c r="J78" s="58">
        <f t="shared" si="11"/>
        <v>0</v>
      </c>
      <c r="K78" s="58">
        <f t="shared" si="11"/>
        <v>0</v>
      </c>
      <c r="L78" s="58">
        <f t="shared" si="11"/>
        <v>0</v>
      </c>
      <c r="M78" s="51"/>
    </row>
    <row r="79" spans="1:13" hidden="1" outlineLevel="1" x14ac:dyDescent="0.25">
      <c r="A79" s="85"/>
      <c r="B79" s="86"/>
      <c r="C79" s="81"/>
      <c r="D79" s="43" t="s">
        <v>71</v>
      </c>
      <c r="E79" s="56"/>
      <c r="F79" s="56"/>
      <c r="G79" s="56"/>
      <c r="H79" s="56"/>
      <c r="I79" s="56"/>
      <c r="J79" s="56"/>
      <c r="K79" s="56"/>
      <c r="L79" s="56"/>
      <c r="M79" s="43"/>
    </row>
    <row r="80" spans="1:13" hidden="1" outlineLevel="1" x14ac:dyDescent="0.25">
      <c r="A80" s="85"/>
      <c r="B80" s="86"/>
      <c r="C80" s="81"/>
      <c r="D80" s="49" t="s">
        <v>94</v>
      </c>
      <c r="E80" s="56"/>
      <c r="F80" s="56"/>
      <c r="G80" s="56"/>
      <c r="H80" s="56"/>
      <c r="I80" s="56"/>
      <c r="J80" s="56"/>
      <c r="K80" s="56"/>
      <c r="L80" s="56"/>
      <c r="M80" s="43"/>
    </row>
    <row r="81" spans="1:13" hidden="1" outlineLevel="1" x14ac:dyDescent="0.25">
      <c r="A81" s="85"/>
      <c r="B81" s="86"/>
      <c r="C81" s="81"/>
      <c r="D81" s="43" t="s">
        <v>95</v>
      </c>
      <c r="E81" s="56"/>
      <c r="F81" s="56"/>
      <c r="G81" s="56"/>
      <c r="H81" s="56"/>
      <c r="I81" s="56"/>
      <c r="J81" s="56"/>
      <c r="K81" s="56"/>
      <c r="L81" s="56"/>
      <c r="M81" s="43"/>
    </row>
    <row r="82" spans="1:13" hidden="1" outlineLevel="1" x14ac:dyDescent="0.25">
      <c r="A82" s="85"/>
      <c r="B82" s="86"/>
      <c r="C82" s="81"/>
      <c r="D82" s="43" t="s">
        <v>70</v>
      </c>
      <c r="E82" s="56"/>
      <c r="F82" s="56"/>
      <c r="G82" s="56"/>
      <c r="H82" s="56"/>
      <c r="I82" s="56"/>
      <c r="J82" s="56"/>
      <c r="K82" s="56"/>
      <c r="L82" s="56"/>
      <c r="M82" s="43"/>
    </row>
    <row r="83" spans="1:13" ht="31.5" hidden="1" outlineLevel="1" x14ac:dyDescent="0.25">
      <c r="A83" s="85"/>
      <c r="B83" s="86"/>
      <c r="C83" s="81"/>
      <c r="D83" s="48" t="s">
        <v>96</v>
      </c>
      <c r="E83" s="56"/>
      <c r="F83" s="56"/>
      <c r="G83" s="56"/>
      <c r="H83" s="56"/>
      <c r="I83" s="56"/>
      <c r="J83" s="56"/>
      <c r="K83" s="56"/>
      <c r="L83" s="56"/>
      <c r="M83" s="43"/>
    </row>
    <row r="84" spans="1:13" hidden="1" outlineLevel="1" x14ac:dyDescent="0.25">
      <c r="A84" s="85"/>
      <c r="B84" s="86"/>
      <c r="C84" s="81"/>
      <c r="D84" s="43" t="s">
        <v>69</v>
      </c>
      <c r="E84" s="56"/>
      <c r="F84" s="56"/>
      <c r="G84" s="56"/>
      <c r="H84" s="56"/>
      <c r="I84" s="56"/>
      <c r="J84" s="56"/>
      <c r="K84" s="56"/>
      <c r="L84" s="56"/>
      <c r="M84" s="43"/>
    </row>
    <row r="85" spans="1:13" collapsed="1" x14ac:dyDescent="0.25"/>
    <row r="112" spans="1:13" ht="18.75" x14ac:dyDescent="0.3">
      <c r="A112" s="79" t="s">
        <v>178</v>
      </c>
      <c r="B112" s="79"/>
      <c r="C112" s="79"/>
      <c r="D112" s="79"/>
      <c r="E112" s="79"/>
      <c r="F112" s="79"/>
      <c r="G112" s="79"/>
      <c r="H112" s="79"/>
      <c r="I112" s="79"/>
      <c r="L112" s="84" t="s">
        <v>179</v>
      </c>
      <c r="M112" s="84"/>
    </row>
    <row r="113" spans="11:13" ht="18.75" x14ac:dyDescent="0.3">
      <c r="K113" s="77" t="s">
        <v>38</v>
      </c>
      <c r="L113" s="77"/>
      <c r="M113" s="42" t="s">
        <v>37</v>
      </c>
    </row>
  </sheetData>
  <mergeCells count="48">
    <mergeCell ref="A78:A84"/>
    <mergeCell ref="B78:B84"/>
    <mergeCell ref="C78:C84"/>
    <mergeCell ref="A64:A70"/>
    <mergeCell ref="B64:B70"/>
    <mergeCell ref="C64:C70"/>
    <mergeCell ref="A71:A77"/>
    <mergeCell ref="B71:B77"/>
    <mergeCell ref="C71:C77"/>
    <mergeCell ref="C36:C42"/>
    <mergeCell ref="A43:A49"/>
    <mergeCell ref="B43:B49"/>
    <mergeCell ref="C43:C49"/>
    <mergeCell ref="A57:A63"/>
    <mergeCell ref="B57:B63"/>
    <mergeCell ref="C57:C63"/>
    <mergeCell ref="K113:L113"/>
    <mergeCell ref="A8:M8"/>
    <mergeCell ref="A7:M7"/>
    <mergeCell ref="A112:I112"/>
    <mergeCell ref="K11:L12"/>
    <mergeCell ref="M11:M13"/>
    <mergeCell ref="G12:H12"/>
    <mergeCell ref="I12:J12"/>
    <mergeCell ref="A15:A21"/>
    <mergeCell ref="B15:B21"/>
    <mergeCell ref="C15:C21"/>
    <mergeCell ref="A11:A13"/>
    <mergeCell ref="B11:B13"/>
    <mergeCell ref="C11:C13"/>
    <mergeCell ref="D11:D13"/>
    <mergeCell ref="E11:F12"/>
    <mergeCell ref="L112:M112"/>
    <mergeCell ref="A4:M4"/>
    <mergeCell ref="A5:M5"/>
    <mergeCell ref="A6:M6"/>
    <mergeCell ref="A36:A42"/>
    <mergeCell ref="A29:A35"/>
    <mergeCell ref="B29:B35"/>
    <mergeCell ref="G11:J11"/>
    <mergeCell ref="A22:A28"/>
    <mergeCell ref="B22:B28"/>
    <mergeCell ref="C22:C28"/>
    <mergeCell ref="A50:A56"/>
    <mergeCell ref="B50:B56"/>
    <mergeCell ref="C50:C56"/>
    <mergeCell ref="C29:C35"/>
    <mergeCell ref="B36:B42"/>
  </mergeCells>
  <pageMargins left="0.78740157480314965" right="0.78740157480314965" top="1.1811023622047245" bottom="0.36" header="0.31496062992125984" footer="0.31496062992125984"/>
  <pageSetup paperSize="9" scale="5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00"/>
  <sheetViews>
    <sheetView view="pageBreakPreview" zoomScale="60" zoomScaleNormal="100" workbookViewId="0">
      <selection activeCell="A26" sqref="A26"/>
    </sheetView>
  </sheetViews>
  <sheetFormatPr defaultRowHeight="15" outlineLevelRow="1" x14ac:dyDescent="0.25"/>
  <cols>
    <col min="1" max="1" width="56.5703125" style="4" customWidth="1"/>
    <col min="2" max="2" width="20.42578125" style="4" customWidth="1"/>
    <col min="3" max="3" width="15.7109375" style="4" customWidth="1"/>
    <col min="4" max="4" width="16.42578125" style="4" customWidth="1"/>
    <col min="5" max="5" width="22.7109375" style="4" customWidth="1"/>
    <col min="6" max="6" width="28.5703125" style="4" hidden="1" customWidth="1"/>
    <col min="7" max="16384" width="9.140625" style="4"/>
  </cols>
  <sheetData>
    <row r="1" spans="1:6" x14ac:dyDescent="0.25">
      <c r="D1" s="89" t="s">
        <v>174</v>
      </c>
      <c r="E1" s="89"/>
    </row>
    <row r="4" spans="1:6" ht="30.75" customHeight="1" x14ac:dyDescent="0.25">
      <c r="A4" s="87" t="s">
        <v>0</v>
      </c>
      <c r="B4" s="87"/>
      <c r="C4" s="87"/>
      <c r="D4" s="87"/>
      <c r="E4" s="87"/>
    </row>
    <row r="5" spans="1:6" x14ac:dyDescent="0.25">
      <c r="A5" s="5"/>
      <c r="B5" s="5"/>
      <c r="C5" s="5"/>
      <c r="D5" s="5"/>
      <c r="E5" s="5"/>
    </row>
    <row r="6" spans="1:6" x14ac:dyDescent="0.25">
      <c r="A6" s="88" t="s">
        <v>1</v>
      </c>
      <c r="B6" s="88" t="s">
        <v>2</v>
      </c>
      <c r="C6" s="88"/>
      <c r="D6" s="88"/>
      <c r="E6" s="88" t="s">
        <v>3</v>
      </c>
    </row>
    <row r="7" spans="1:6" ht="75" x14ac:dyDescent="0.25">
      <c r="A7" s="88"/>
      <c r="B7" s="18" t="s">
        <v>4</v>
      </c>
      <c r="C7" s="18" t="s">
        <v>5</v>
      </c>
      <c r="D7" s="18" t="s">
        <v>6</v>
      </c>
      <c r="E7" s="88"/>
    </row>
    <row r="8" spans="1:6" x14ac:dyDescent="0.25">
      <c r="A8" s="1">
        <v>1</v>
      </c>
      <c r="B8" s="1">
        <v>2</v>
      </c>
      <c r="C8" s="1">
        <v>3</v>
      </c>
      <c r="D8" s="1">
        <v>4</v>
      </c>
      <c r="E8" s="1" t="s">
        <v>11</v>
      </c>
    </row>
    <row r="9" spans="1:6" ht="15.75" x14ac:dyDescent="0.25">
      <c r="A9" s="27" t="s">
        <v>7</v>
      </c>
      <c r="B9" s="28">
        <f>B10+B17+B22+B25+B35+B48+B61+B74+B87</f>
        <v>127743.75512000002</v>
      </c>
      <c r="C9" s="28">
        <f>C10+C17+C22+C25+C35+C48+C61+C74+C87</f>
        <v>2624.8770799999866</v>
      </c>
      <c r="D9" s="28">
        <f>D10+D17+D22+D25+D35+D48+D61+D74+D87</f>
        <v>130368.63219999999</v>
      </c>
      <c r="E9" s="32">
        <f>(B9+C9)/D9</f>
        <v>1.0000000000000002</v>
      </c>
    </row>
    <row r="10" spans="1:6" ht="15.75" x14ac:dyDescent="0.25">
      <c r="A10" s="2" t="str">
        <f>CONCATENATE("Подпрограмма 1. ","""",'2'!C26,"""")</f>
        <v>Подпрограмма 1. "Культурное наследие"</v>
      </c>
      <c r="B10" s="29">
        <f>SUM(B11:B16)</f>
        <v>33176.476900000001</v>
      </c>
      <c r="C10" s="29">
        <f>SUM(C11:C16)</f>
        <v>445.28682999999614</v>
      </c>
      <c r="D10" s="29">
        <f>SUM(D11:D16)</f>
        <v>33621.763729999999</v>
      </c>
      <c r="E10" s="33">
        <f t="shared" ref="E10:E46" si="0">(B10+C10)/D10</f>
        <v>1</v>
      </c>
      <c r="F10" s="65" t="s">
        <v>170</v>
      </c>
    </row>
    <row r="11" spans="1:6" ht="31.5" x14ac:dyDescent="0.25">
      <c r="A11" s="3" t="s">
        <v>152</v>
      </c>
      <c r="B11" s="30">
        <v>32507.298800000004</v>
      </c>
      <c r="C11" s="30">
        <f>D11-B11</f>
        <v>354.77592999999615</v>
      </c>
      <c r="D11" s="30">
        <v>32862.07473</v>
      </c>
      <c r="E11" s="34">
        <f t="shared" si="0"/>
        <v>1</v>
      </c>
    </row>
    <row r="12" spans="1:6" ht="47.25" x14ac:dyDescent="0.25">
      <c r="A12" s="3" t="s">
        <v>153</v>
      </c>
      <c r="B12" s="30">
        <v>42.037099999999995</v>
      </c>
      <c r="C12" s="30">
        <f t="shared" ref="C12:C34" si="1">D12-B12</f>
        <v>69.510900000000007</v>
      </c>
      <c r="D12" s="30">
        <v>111.548</v>
      </c>
      <c r="E12" s="34">
        <f t="shared" si="0"/>
        <v>1</v>
      </c>
    </row>
    <row r="13" spans="1:6" ht="31.5" x14ac:dyDescent="0.25">
      <c r="A13" s="3" t="s">
        <v>154</v>
      </c>
      <c r="B13" s="30">
        <v>165.52099999999999</v>
      </c>
      <c r="C13" s="30">
        <f t="shared" si="1"/>
        <v>21</v>
      </c>
      <c r="D13" s="30">
        <v>186.52099999999999</v>
      </c>
      <c r="E13" s="34">
        <f t="shared" si="0"/>
        <v>1</v>
      </c>
    </row>
    <row r="14" spans="1:6" ht="47.25" x14ac:dyDescent="0.25">
      <c r="A14" s="3" t="s">
        <v>155</v>
      </c>
      <c r="B14" s="30">
        <v>0.25</v>
      </c>
      <c r="C14" s="30">
        <f t="shared" si="1"/>
        <v>0</v>
      </c>
      <c r="D14" s="30">
        <v>0.25</v>
      </c>
      <c r="E14" s="34">
        <f t="shared" si="0"/>
        <v>1</v>
      </c>
    </row>
    <row r="15" spans="1:6" ht="31.5" x14ac:dyDescent="0.25">
      <c r="A15" s="3" t="s">
        <v>156</v>
      </c>
      <c r="B15" s="30">
        <v>347.2</v>
      </c>
      <c r="C15" s="30">
        <f t="shared" si="1"/>
        <v>0</v>
      </c>
      <c r="D15" s="30">
        <v>347.2</v>
      </c>
      <c r="E15" s="34">
        <f t="shared" si="0"/>
        <v>1</v>
      </c>
    </row>
    <row r="16" spans="1:6" ht="15.75" x14ac:dyDescent="0.25">
      <c r="A16" s="3" t="s">
        <v>157</v>
      </c>
      <c r="B16" s="30">
        <v>114.17</v>
      </c>
      <c r="C16" s="30">
        <f t="shared" si="1"/>
        <v>0</v>
      </c>
      <c r="D16" s="30">
        <v>114.17</v>
      </c>
      <c r="E16" s="34">
        <f t="shared" si="0"/>
        <v>1</v>
      </c>
    </row>
    <row r="17" spans="1:6" ht="15.75" x14ac:dyDescent="0.25">
      <c r="A17" s="2" t="str">
        <f>CONCATENATE("Подпрограмма 2. ","""",'2'!C35,"""")</f>
        <v>Подпрограмма 2. "Искусство и народное творчество"</v>
      </c>
      <c r="B17" s="29">
        <f>SUM(B18:B21)</f>
        <v>44221.90281</v>
      </c>
      <c r="C17" s="29">
        <f>SUM(C18:C21)</f>
        <v>1927.9912799999936</v>
      </c>
      <c r="D17" s="29">
        <f>SUM(D18:D21)</f>
        <v>46149.894089999994</v>
      </c>
      <c r="E17" s="33">
        <f t="shared" si="0"/>
        <v>1</v>
      </c>
      <c r="F17" s="65" t="s">
        <v>170</v>
      </c>
    </row>
    <row r="18" spans="1:6" ht="15.75" x14ac:dyDescent="0.25">
      <c r="A18" s="3" t="s">
        <v>158</v>
      </c>
      <c r="B18" s="30">
        <v>90.95</v>
      </c>
      <c r="C18" s="30">
        <f t="shared" si="1"/>
        <v>0</v>
      </c>
      <c r="D18" s="30">
        <v>90.95</v>
      </c>
      <c r="E18" s="34">
        <f t="shared" si="0"/>
        <v>1</v>
      </c>
    </row>
    <row r="19" spans="1:6" ht="31.5" x14ac:dyDescent="0.25">
      <c r="A19" s="3" t="s">
        <v>152</v>
      </c>
      <c r="B19" s="30">
        <v>43657.297310000002</v>
      </c>
      <c r="C19" s="30">
        <f t="shared" si="1"/>
        <v>1778.4587799999936</v>
      </c>
      <c r="D19" s="30">
        <v>45435.756089999995</v>
      </c>
      <c r="E19" s="34">
        <f t="shared" si="0"/>
        <v>1</v>
      </c>
    </row>
    <row r="20" spans="1:6" ht="47.25" x14ac:dyDescent="0.25">
      <c r="A20" s="3" t="s">
        <v>153</v>
      </c>
      <c r="B20" s="30">
        <v>276.9255</v>
      </c>
      <c r="C20" s="30">
        <f t="shared" si="1"/>
        <v>46.262499999999989</v>
      </c>
      <c r="D20" s="30">
        <v>323.18799999999999</v>
      </c>
      <c r="E20" s="34">
        <f t="shared" si="0"/>
        <v>1</v>
      </c>
    </row>
    <row r="21" spans="1:6" ht="78.75" x14ac:dyDescent="0.25">
      <c r="A21" s="3" t="s">
        <v>159</v>
      </c>
      <c r="B21" s="30">
        <v>196.73</v>
      </c>
      <c r="C21" s="30">
        <f t="shared" si="1"/>
        <v>103.27000000000001</v>
      </c>
      <c r="D21" s="30">
        <v>300</v>
      </c>
      <c r="E21" s="34">
        <f t="shared" si="0"/>
        <v>1</v>
      </c>
    </row>
    <row r="22" spans="1:6" ht="15.75" x14ac:dyDescent="0.25">
      <c r="A22" s="2" t="str">
        <f>CONCATENATE("Подпрограмма 3. ","""",'2'!C44,"""")</f>
        <v>Подпрограмма 3. "Развитие архивного дела"</v>
      </c>
      <c r="B22" s="29">
        <f>SUM(B23:B24)</f>
        <v>4385.6839999999993</v>
      </c>
      <c r="C22" s="29">
        <f>SUM(C23:C24)</f>
        <v>0</v>
      </c>
      <c r="D22" s="29">
        <f>SUM(D23:D24)</f>
        <v>4385.6839999999993</v>
      </c>
      <c r="E22" s="33">
        <f t="shared" si="0"/>
        <v>1</v>
      </c>
    </row>
    <row r="23" spans="1:6" ht="63" x14ac:dyDescent="0.25">
      <c r="A23" s="3" t="s">
        <v>160</v>
      </c>
      <c r="B23" s="30">
        <v>295</v>
      </c>
      <c r="C23" s="30">
        <f t="shared" si="1"/>
        <v>0</v>
      </c>
      <c r="D23" s="30">
        <v>295</v>
      </c>
      <c r="E23" s="34">
        <f t="shared" si="0"/>
        <v>1</v>
      </c>
    </row>
    <row r="24" spans="1:6" ht="31.5" x14ac:dyDescent="0.25">
      <c r="A24" s="3" t="s">
        <v>161</v>
      </c>
      <c r="B24" s="30">
        <v>4090.6839999999997</v>
      </c>
      <c r="C24" s="30">
        <f t="shared" si="1"/>
        <v>0</v>
      </c>
      <c r="D24" s="30">
        <v>4090.6839999999997</v>
      </c>
      <c r="E24" s="34">
        <f t="shared" si="0"/>
        <v>1</v>
      </c>
    </row>
    <row r="25" spans="1:6" ht="31.5" x14ac:dyDescent="0.25">
      <c r="A25" s="2" t="str">
        <f>CONCATENATE("Подпрограмма 4. ","""",'2'!C53,"""")</f>
        <v>Подпрограмма 4. "Обеспечение условий реализации программы"</v>
      </c>
      <c r="B25" s="29">
        <f>SUM(B26:B34)</f>
        <v>45959.691410000007</v>
      </c>
      <c r="C25" s="29">
        <f>SUM(C26:C34)</f>
        <v>251.59896999999705</v>
      </c>
      <c r="D25" s="29">
        <f>SUM(D26:D34)</f>
        <v>46211.290379999999</v>
      </c>
      <c r="E25" s="33">
        <f t="shared" si="0"/>
        <v>1.0000000000000002</v>
      </c>
      <c r="F25" s="65" t="s">
        <v>170</v>
      </c>
    </row>
    <row r="26" spans="1:6" ht="63" x14ac:dyDescent="0.25">
      <c r="A26" s="3" t="s">
        <v>162</v>
      </c>
      <c r="B26" s="30">
        <v>1800.6</v>
      </c>
      <c r="C26" s="30">
        <f t="shared" si="1"/>
        <v>0</v>
      </c>
      <c r="D26" s="30">
        <v>1800.6</v>
      </c>
      <c r="E26" s="34">
        <f t="shared" si="0"/>
        <v>1</v>
      </c>
    </row>
    <row r="27" spans="1:6" ht="31.5" x14ac:dyDescent="0.25">
      <c r="A27" s="3" t="s">
        <v>163</v>
      </c>
      <c r="B27" s="30">
        <v>4290.1706599999998</v>
      </c>
      <c r="C27" s="30">
        <f t="shared" si="1"/>
        <v>0</v>
      </c>
      <c r="D27" s="30">
        <v>4290.1706599999998</v>
      </c>
      <c r="E27" s="34">
        <f t="shared" si="0"/>
        <v>1</v>
      </c>
    </row>
    <row r="28" spans="1:6" ht="31.5" x14ac:dyDescent="0.25">
      <c r="A28" s="3" t="s">
        <v>152</v>
      </c>
      <c r="B28" s="30">
        <v>37538.705750000001</v>
      </c>
      <c r="C28" s="30">
        <f t="shared" si="1"/>
        <v>17.213969999997062</v>
      </c>
      <c r="D28" s="30">
        <v>37555.919719999998</v>
      </c>
      <c r="E28" s="34">
        <f t="shared" si="0"/>
        <v>1</v>
      </c>
    </row>
    <row r="29" spans="1:6" ht="63" x14ac:dyDescent="0.25">
      <c r="A29" s="3" t="s">
        <v>164</v>
      </c>
      <c r="B29" s="30">
        <v>324.815</v>
      </c>
      <c r="C29" s="30">
        <f t="shared" si="1"/>
        <v>175.185</v>
      </c>
      <c r="D29" s="30">
        <v>500</v>
      </c>
      <c r="E29" s="34">
        <f t="shared" si="0"/>
        <v>1</v>
      </c>
    </row>
    <row r="30" spans="1:6" ht="47.25" x14ac:dyDescent="0.25">
      <c r="A30" s="3" t="s">
        <v>165</v>
      </c>
      <c r="B30" s="30">
        <v>49.8</v>
      </c>
      <c r="C30" s="30">
        <f t="shared" si="1"/>
        <v>0.20000000000000284</v>
      </c>
      <c r="D30" s="30">
        <v>50</v>
      </c>
      <c r="E30" s="34">
        <f t="shared" si="0"/>
        <v>1</v>
      </c>
    </row>
    <row r="31" spans="1:6" ht="31.5" x14ac:dyDescent="0.25">
      <c r="A31" s="3" t="s">
        <v>166</v>
      </c>
      <c r="B31" s="30">
        <v>250</v>
      </c>
      <c r="C31" s="30">
        <f t="shared" si="1"/>
        <v>50</v>
      </c>
      <c r="D31" s="30">
        <v>300</v>
      </c>
      <c r="E31" s="34">
        <f t="shared" si="0"/>
        <v>1</v>
      </c>
    </row>
    <row r="32" spans="1:6" ht="63" x14ac:dyDescent="0.25">
      <c r="A32" s="3" t="s">
        <v>167</v>
      </c>
      <c r="B32" s="30">
        <v>1555.6</v>
      </c>
      <c r="C32" s="30">
        <f t="shared" si="1"/>
        <v>0</v>
      </c>
      <c r="D32" s="30">
        <v>1555.6</v>
      </c>
      <c r="E32" s="34">
        <f t="shared" si="0"/>
        <v>1</v>
      </c>
    </row>
    <row r="33" spans="1:5" ht="31.5" x14ac:dyDescent="0.25">
      <c r="A33" s="3" t="s">
        <v>168</v>
      </c>
      <c r="B33" s="30">
        <v>150</v>
      </c>
      <c r="C33" s="30">
        <f t="shared" si="1"/>
        <v>0</v>
      </c>
      <c r="D33" s="30">
        <v>150</v>
      </c>
      <c r="E33" s="34">
        <f t="shared" si="0"/>
        <v>1</v>
      </c>
    </row>
    <row r="34" spans="1:5" ht="63" x14ac:dyDescent="0.25">
      <c r="A34" s="3" t="s">
        <v>169</v>
      </c>
      <c r="B34" s="30">
        <v>0</v>
      </c>
      <c r="C34" s="30">
        <f t="shared" si="1"/>
        <v>9</v>
      </c>
      <c r="D34" s="30">
        <v>9</v>
      </c>
      <c r="E34" s="34">
        <f t="shared" si="0"/>
        <v>1</v>
      </c>
    </row>
    <row r="35" spans="1:5" ht="15.75" hidden="1" outlineLevel="1" x14ac:dyDescent="0.25">
      <c r="A35" s="2" t="s">
        <v>8</v>
      </c>
      <c r="B35" s="29">
        <f>SUM(B36:B47)</f>
        <v>0</v>
      </c>
      <c r="C35" s="29">
        <f t="shared" ref="C35" si="2">SUM(C36:C47)</f>
        <v>0</v>
      </c>
      <c r="D35" s="29">
        <f t="shared" ref="D35" si="3">SUM(D36:D47)</f>
        <v>0</v>
      </c>
      <c r="E35" s="33" t="e">
        <f t="shared" si="0"/>
        <v>#DIV/0!</v>
      </c>
    </row>
    <row r="36" spans="1:5" ht="15.75" hidden="1" outlineLevel="1" x14ac:dyDescent="0.25">
      <c r="A36" s="3" t="s">
        <v>9</v>
      </c>
      <c r="B36" s="30"/>
      <c r="C36" s="30"/>
      <c r="D36" s="30"/>
      <c r="E36" s="34" t="e">
        <f t="shared" si="0"/>
        <v>#DIV/0!</v>
      </c>
    </row>
    <row r="37" spans="1:5" ht="15.75" hidden="1" outlineLevel="1" x14ac:dyDescent="0.25">
      <c r="A37" s="3"/>
      <c r="B37" s="30"/>
      <c r="C37" s="30"/>
      <c r="D37" s="30"/>
      <c r="E37" s="34" t="e">
        <f t="shared" si="0"/>
        <v>#DIV/0!</v>
      </c>
    </row>
    <row r="38" spans="1:5" ht="15.75" hidden="1" outlineLevel="1" x14ac:dyDescent="0.25">
      <c r="A38" s="3"/>
      <c r="B38" s="30"/>
      <c r="C38" s="30"/>
      <c r="D38" s="30"/>
      <c r="E38" s="34" t="e">
        <f t="shared" si="0"/>
        <v>#DIV/0!</v>
      </c>
    </row>
    <row r="39" spans="1:5" ht="15.75" hidden="1" outlineLevel="1" x14ac:dyDescent="0.25">
      <c r="A39" s="3"/>
      <c r="B39" s="30"/>
      <c r="C39" s="30"/>
      <c r="D39" s="30"/>
      <c r="E39" s="34" t="e">
        <f t="shared" si="0"/>
        <v>#DIV/0!</v>
      </c>
    </row>
    <row r="40" spans="1:5" ht="15.75" hidden="1" outlineLevel="1" x14ac:dyDescent="0.25">
      <c r="A40" s="3"/>
      <c r="B40" s="30"/>
      <c r="C40" s="30"/>
      <c r="D40" s="30"/>
      <c r="E40" s="34" t="e">
        <f t="shared" si="0"/>
        <v>#DIV/0!</v>
      </c>
    </row>
    <row r="41" spans="1:5" ht="15.75" hidden="1" outlineLevel="1" x14ac:dyDescent="0.25">
      <c r="A41" s="3"/>
      <c r="B41" s="30"/>
      <c r="C41" s="30"/>
      <c r="D41" s="30"/>
      <c r="E41" s="34" t="e">
        <f t="shared" si="0"/>
        <v>#DIV/0!</v>
      </c>
    </row>
    <row r="42" spans="1:5" ht="15.75" hidden="1" outlineLevel="1" x14ac:dyDescent="0.25">
      <c r="A42" s="3"/>
      <c r="B42" s="30"/>
      <c r="C42" s="30"/>
      <c r="D42" s="30"/>
      <c r="E42" s="34" t="e">
        <f t="shared" si="0"/>
        <v>#DIV/0!</v>
      </c>
    </row>
    <row r="43" spans="1:5" ht="15.75" hidden="1" outlineLevel="1" x14ac:dyDescent="0.25">
      <c r="A43" s="3"/>
      <c r="B43" s="30"/>
      <c r="C43" s="30"/>
      <c r="D43" s="30"/>
      <c r="E43" s="34" t="e">
        <f t="shared" si="0"/>
        <v>#DIV/0!</v>
      </c>
    </row>
    <row r="44" spans="1:5" ht="15.75" hidden="1" outlineLevel="1" x14ac:dyDescent="0.25">
      <c r="A44" s="3"/>
      <c r="B44" s="30"/>
      <c r="C44" s="30"/>
      <c r="D44" s="30"/>
      <c r="E44" s="34" t="e">
        <f t="shared" si="0"/>
        <v>#DIV/0!</v>
      </c>
    </row>
    <row r="45" spans="1:5" ht="15.75" hidden="1" outlineLevel="1" x14ac:dyDescent="0.25">
      <c r="A45" s="3"/>
      <c r="B45" s="30"/>
      <c r="C45" s="30"/>
      <c r="D45" s="30"/>
      <c r="E45" s="34" t="e">
        <f t="shared" si="0"/>
        <v>#DIV/0!</v>
      </c>
    </row>
    <row r="46" spans="1:5" ht="15.75" hidden="1" outlineLevel="1" x14ac:dyDescent="0.25">
      <c r="A46" s="3"/>
      <c r="B46" s="30"/>
      <c r="C46" s="30"/>
      <c r="D46" s="30"/>
      <c r="E46" s="34" t="e">
        <f t="shared" si="0"/>
        <v>#DIV/0!</v>
      </c>
    </row>
    <row r="47" spans="1:5" ht="15.75" hidden="1" outlineLevel="1" x14ac:dyDescent="0.25">
      <c r="A47" s="3" t="s">
        <v>10</v>
      </c>
      <c r="B47" s="30"/>
      <c r="C47" s="31"/>
      <c r="D47" s="30"/>
      <c r="E47" s="34" t="e">
        <f t="shared" ref="E47:E99" si="4">(B47+C47)/D47</f>
        <v>#DIV/0!</v>
      </c>
    </row>
    <row r="48" spans="1:5" ht="15.75" hidden="1" outlineLevel="1" x14ac:dyDescent="0.25">
      <c r="A48" s="2" t="s">
        <v>8</v>
      </c>
      <c r="B48" s="29">
        <f>SUM(B49:B60)</f>
        <v>0</v>
      </c>
      <c r="C48" s="29">
        <f t="shared" ref="C48" si="5">SUM(C49:C60)</f>
        <v>0</v>
      </c>
      <c r="D48" s="29">
        <f t="shared" ref="D48" si="6">SUM(D49:D60)</f>
        <v>0</v>
      </c>
      <c r="E48" s="33" t="e">
        <f t="shared" si="4"/>
        <v>#DIV/0!</v>
      </c>
    </row>
    <row r="49" spans="1:5" ht="15.75" hidden="1" outlineLevel="1" x14ac:dyDescent="0.25">
      <c r="A49" s="3" t="s">
        <v>9</v>
      </c>
      <c r="B49" s="30"/>
      <c r="C49" s="30"/>
      <c r="D49" s="30"/>
      <c r="E49" s="34" t="e">
        <f t="shared" si="4"/>
        <v>#DIV/0!</v>
      </c>
    </row>
    <row r="50" spans="1:5" ht="15.75" hidden="1" outlineLevel="1" x14ac:dyDescent="0.25">
      <c r="A50" s="3"/>
      <c r="B50" s="30"/>
      <c r="C50" s="30"/>
      <c r="D50" s="30"/>
      <c r="E50" s="34" t="e">
        <f t="shared" si="4"/>
        <v>#DIV/0!</v>
      </c>
    </row>
    <row r="51" spans="1:5" ht="15.75" hidden="1" outlineLevel="1" x14ac:dyDescent="0.25">
      <c r="A51" s="3"/>
      <c r="B51" s="30"/>
      <c r="C51" s="30"/>
      <c r="D51" s="30"/>
      <c r="E51" s="34" t="e">
        <f t="shared" si="4"/>
        <v>#DIV/0!</v>
      </c>
    </row>
    <row r="52" spans="1:5" ht="15.75" hidden="1" outlineLevel="1" x14ac:dyDescent="0.25">
      <c r="A52" s="3"/>
      <c r="B52" s="30"/>
      <c r="C52" s="30"/>
      <c r="D52" s="30"/>
      <c r="E52" s="34" t="e">
        <f t="shared" si="4"/>
        <v>#DIV/0!</v>
      </c>
    </row>
    <row r="53" spans="1:5" ht="15.75" hidden="1" outlineLevel="1" x14ac:dyDescent="0.25">
      <c r="A53" s="3"/>
      <c r="B53" s="30"/>
      <c r="C53" s="30"/>
      <c r="D53" s="30"/>
      <c r="E53" s="34" t="e">
        <f t="shared" si="4"/>
        <v>#DIV/0!</v>
      </c>
    </row>
    <row r="54" spans="1:5" ht="15.75" hidden="1" outlineLevel="1" x14ac:dyDescent="0.25">
      <c r="A54" s="3"/>
      <c r="B54" s="30"/>
      <c r="C54" s="30"/>
      <c r="D54" s="30"/>
      <c r="E54" s="34" t="e">
        <f t="shared" si="4"/>
        <v>#DIV/0!</v>
      </c>
    </row>
    <row r="55" spans="1:5" ht="15.75" hidden="1" outlineLevel="1" x14ac:dyDescent="0.25">
      <c r="A55" s="3"/>
      <c r="B55" s="30"/>
      <c r="C55" s="30"/>
      <c r="D55" s="30"/>
      <c r="E55" s="34" t="e">
        <f t="shared" si="4"/>
        <v>#DIV/0!</v>
      </c>
    </row>
    <row r="56" spans="1:5" ht="15.75" hidden="1" outlineLevel="1" x14ac:dyDescent="0.25">
      <c r="A56" s="3"/>
      <c r="B56" s="30"/>
      <c r="C56" s="30"/>
      <c r="D56" s="30"/>
      <c r="E56" s="34" t="e">
        <f t="shared" si="4"/>
        <v>#DIV/0!</v>
      </c>
    </row>
    <row r="57" spans="1:5" ht="15.75" hidden="1" outlineLevel="1" x14ac:dyDescent="0.25">
      <c r="A57" s="3"/>
      <c r="B57" s="30"/>
      <c r="C57" s="30"/>
      <c r="D57" s="30"/>
      <c r="E57" s="34" t="e">
        <f t="shared" si="4"/>
        <v>#DIV/0!</v>
      </c>
    </row>
    <row r="58" spans="1:5" ht="15.75" hidden="1" outlineLevel="1" x14ac:dyDescent="0.25">
      <c r="A58" s="3"/>
      <c r="B58" s="30"/>
      <c r="C58" s="30"/>
      <c r="D58" s="30"/>
      <c r="E58" s="34" t="e">
        <f t="shared" si="4"/>
        <v>#DIV/0!</v>
      </c>
    </row>
    <row r="59" spans="1:5" ht="15.75" hidden="1" outlineLevel="1" x14ac:dyDescent="0.25">
      <c r="A59" s="3"/>
      <c r="B59" s="30"/>
      <c r="C59" s="30"/>
      <c r="D59" s="30"/>
      <c r="E59" s="34" t="e">
        <f t="shared" si="4"/>
        <v>#DIV/0!</v>
      </c>
    </row>
    <row r="60" spans="1:5" ht="15.75" hidden="1" outlineLevel="1" x14ac:dyDescent="0.25">
      <c r="A60" s="3" t="s">
        <v>10</v>
      </c>
      <c r="B60" s="30"/>
      <c r="C60" s="31"/>
      <c r="D60" s="30"/>
      <c r="E60" s="34" t="e">
        <f t="shared" si="4"/>
        <v>#DIV/0!</v>
      </c>
    </row>
    <row r="61" spans="1:5" ht="15.75" hidden="1" outlineLevel="1" x14ac:dyDescent="0.25">
      <c r="A61" s="2" t="s">
        <v>8</v>
      </c>
      <c r="B61" s="29">
        <f>SUM(B62:B73)</f>
        <v>0</v>
      </c>
      <c r="C61" s="29">
        <f t="shared" ref="C61" si="7">SUM(C62:C73)</f>
        <v>0</v>
      </c>
      <c r="D61" s="29">
        <f t="shared" ref="D61" si="8">SUM(D62:D73)</f>
        <v>0</v>
      </c>
      <c r="E61" s="33" t="e">
        <f t="shared" si="4"/>
        <v>#DIV/0!</v>
      </c>
    </row>
    <row r="62" spans="1:5" ht="15.75" hidden="1" outlineLevel="1" x14ac:dyDescent="0.25">
      <c r="A62" s="3" t="s">
        <v>9</v>
      </c>
      <c r="B62" s="30"/>
      <c r="C62" s="30"/>
      <c r="D62" s="30"/>
      <c r="E62" s="34" t="e">
        <f t="shared" si="4"/>
        <v>#DIV/0!</v>
      </c>
    </row>
    <row r="63" spans="1:5" ht="15.75" hidden="1" outlineLevel="1" x14ac:dyDescent="0.25">
      <c r="A63" s="3"/>
      <c r="B63" s="30"/>
      <c r="C63" s="30"/>
      <c r="D63" s="30"/>
      <c r="E63" s="34" t="e">
        <f t="shared" si="4"/>
        <v>#DIV/0!</v>
      </c>
    </row>
    <row r="64" spans="1:5" ht="15.75" hidden="1" outlineLevel="1" x14ac:dyDescent="0.25">
      <c r="A64" s="3"/>
      <c r="B64" s="30"/>
      <c r="C64" s="30"/>
      <c r="D64" s="30"/>
      <c r="E64" s="34" t="e">
        <f t="shared" si="4"/>
        <v>#DIV/0!</v>
      </c>
    </row>
    <row r="65" spans="1:5" ht="15.75" hidden="1" outlineLevel="1" x14ac:dyDescent="0.25">
      <c r="A65" s="3"/>
      <c r="B65" s="30"/>
      <c r="C65" s="30"/>
      <c r="D65" s="30"/>
      <c r="E65" s="34" t="e">
        <f t="shared" si="4"/>
        <v>#DIV/0!</v>
      </c>
    </row>
    <row r="66" spans="1:5" ht="15.75" hidden="1" outlineLevel="1" x14ac:dyDescent="0.25">
      <c r="A66" s="3"/>
      <c r="B66" s="30"/>
      <c r="C66" s="30"/>
      <c r="D66" s="30"/>
      <c r="E66" s="34" t="e">
        <f t="shared" si="4"/>
        <v>#DIV/0!</v>
      </c>
    </row>
    <row r="67" spans="1:5" ht="15.75" hidden="1" outlineLevel="1" x14ac:dyDescent="0.25">
      <c r="A67" s="3"/>
      <c r="B67" s="30"/>
      <c r="C67" s="30"/>
      <c r="D67" s="30"/>
      <c r="E67" s="34" t="e">
        <f t="shared" si="4"/>
        <v>#DIV/0!</v>
      </c>
    </row>
    <row r="68" spans="1:5" ht="15.75" hidden="1" outlineLevel="1" x14ac:dyDescent="0.25">
      <c r="A68" s="3"/>
      <c r="B68" s="30"/>
      <c r="C68" s="30"/>
      <c r="D68" s="30"/>
      <c r="E68" s="34" t="e">
        <f t="shared" si="4"/>
        <v>#DIV/0!</v>
      </c>
    </row>
    <row r="69" spans="1:5" ht="15.75" hidden="1" outlineLevel="1" x14ac:dyDescent="0.25">
      <c r="A69" s="3"/>
      <c r="B69" s="30"/>
      <c r="C69" s="30"/>
      <c r="D69" s="30"/>
      <c r="E69" s="34" t="e">
        <f t="shared" si="4"/>
        <v>#DIV/0!</v>
      </c>
    </row>
    <row r="70" spans="1:5" ht="15.75" hidden="1" outlineLevel="1" x14ac:dyDescent="0.25">
      <c r="A70" s="3"/>
      <c r="B70" s="30"/>
      <c r="C70" s="30"/>
      <c r="D70" s="30"/>
      <c r="E70" s="34" t="e">
        <f t="shared" si="4"/>
        <v>#DIV/0!</v>
      </c>
    </row>
    <row r="71" spans="1:5" ht="15.75" hidden="1" outlineLevel="1" x14ac:dyDescent="0.25">
      <c r="A71" s="3"/>
      <c r="B71" s="30"/>
      <c r="C71" s="30"/>
      <c r="D71" s="30"/>
      <c r="E71" s="34" t="e">
        <f t="shared" si="4"/>
        <v>#DIV/0!</v>
      </c>
    </row>
    <row r="72" spans="1:5" ht="15.75" hidden="1" outlineLevel="1" x14ac:dyDescent="0.25">
      <c r="A72" s="3"/>
      <c r="B72" s="30"/>
      <c r="C72" s="30"/>
      <c r="D72" s="30"/>
      <c r="E72" s="34" t="e">
        <f t="shared" si="4"/>
        <v>#DIV/0!</v>
      </c>
    </row>
    <row r="73" spans="1:5" ht="15.75" hidden="1" outlineLevel="1" x14ac:dyDescent="0.25">
      <c r="A73" s="3" t="s">
        <v>10</v>
      </c>
      <c r="B73" s="30"/>
      <c r="C73" s="31"/>
      <c r="D73" s="30"/>
      <c r="E73" s="34" t="e">
        <f t="shared" si="4"/>
        <v>#DIV/0!</v>
      </c>
    </row>
    <row r="74" spans="1:5" ht="15.75" hidden="1" outlineLevel="1" x14ac:dyDescent="0.25">
      <c r="A74" s="2" t="s">
        <v>8</v>
      </c>
      <c r="B74" s="29">
        <f>SUM(B75:B86)</f>
        <v>0</v>
      </c>
      <c r="C74" s="29">
        <f t="shared" ref="C74" si="9">SUM(C75:C86)</f>
        <v>0</v>
      </c>
      <c r="D74" s="29">
        <f t="shared" ref="D74" si="10">SUM(D75:D86)</f>
        <v>0</v>
      </c>
      <c r="E74" s="33" t="e">
        <f t="shared" si="4"/>
        <v>#DIV/0!</v>
      </c>
    </row>
    <row r="75" spans="1:5" ht="15.75" hidden="1" outlineLevel="1" x14ac:dyDescent="0.25">
      <c r="A75" s="3" t="s">
        <v>9</v>
      </c>
      <c r="B75" s="30"/>
      <c r="C75" s="30"/>
      <c r="D75" s="30"/>
      <c r="E75" s="34" t="e">
        <f t="shared" si="4"/>
        <v>#DIV/0!</v>
      </c>
    </row>
    <row r="76" spans="1:5" ht="15.75" hidden="1" outlineLevel="1" x14ac:dyDescent="0.25">
      <c r="A76" s="3"/>
      <c r="B76" s="30"/>
      <c r="C76" s="30"/>
      <c r="D76" s="30"/>
      <c r="E76" s="34" t="e">
        <f t="shared" si="4"/>
        <v>#DIV/0!</v>
      </c>
    </row>
    <row r="77" spans="1:5" ht="15.75" hidden="1" outlineLevel="1" x14ac:dyDescent="0.25">
      <c r="A77" s="3"/>
      <c r="B77" s="30"/>
      <c r="C77" s="30"/>
      <c r="D77" s="30"/>
      <c r="E77" s="34" t="e">
        <f t="shared" si="4"/>
        <v>#DIV/0!</v>
      </c>
    </row>
    <row r="78" spans="1:5" ht="15.75" hidden="1" outlineLevel="1" x14ac:dyDescent="0.25">
      <c r="A78" s="3"/>
      <c r="B78" s="30"/>
      <c r="C78" s="30"/>
      <c r="D78" s="30"/>
      <c r="E78" s="34" t="e">
        <f t="shared" si="4"/>
        <v>#DIV/0!</v>
      </c>
    </row>
    <row r="79" spans="1:5" ht="15.75" hidden="1" outlineLevel="1" x14ac:dyDescent="0.25">
      <c r="A79" s="3"/>
      <c r="B79" s="30"/>
      <c r="C79" s="30"/>
      <c r="D79" s="30"/>
      <c r="E79" s="34" t="e">
        <f t="shared" si="4"/>
        <v>#DIV/0!</v>
      </c>
    </row>
    <row r="80" spans="1:5" ht="15.75" hidden="1" outlineLevel="1" x14ac:dyDescent="0.25">
      <c r="A80" s="3"/>
      <c r="B80" s="30"/>
      <c r="C80" s="30"/>
      <c r="D80" s="30"/>
      <c r="E80" s="34" t="e">
        <f t="shared" si="4"/>
        <v>#DIV/0!</v>
      </c>
    </row>
    <row r="81" spans="1:5" ht="15.75" hidden="1" outlineLevel="1" x14ac:dyDescent="0.25">
      <c r="A81" s="3"/>
      <c r="B81" s="30"/>
      <c r="C81" s="30"/>
      <c r="D81" s="30"/>
      <c r="E81" s="34" t="e">
        <f t="shared" si="4"/>
        <v>#DIV/0!</v>
      </c>
    </row>
    <row r="82" spans="1:5" ht="15.75" hidden="1" outlineLevel="1" x14ac:dyDescent="0.25">
      <c r="A82" s="3"/>
      <c r="B82" s="30"/>
      <c r="C82" s="30"/>
      <c r="D82" s="30"/>
      <c r="E82" s="34" t="e">
        <f t="shared" si="4"/>
        <v>#DIV/0!</v>
      </c>
    </row>
    <row r="83" spans="1:5" ht="15.75" hidden="1" outlineLevel="1" x14ac:dyDescent="0.25">
      <c r="A83" s="3"/>
      <c r="B83" s="30"/>
      <c r="C83" s="30"/>
      <c r="D83" s="30"/>
      <c r="E83" s="34" t="e">
        <f t="shared" si="4"/>
        <v>#DIV/0!</v>
      </c>
    </row>
    <row r="84" spans="1:5" ht="15.75" hidden="1" outlineLevel="1" x14ac:dyDescent="0.25">
      <c r="A84" s="3"/>
      <c r="B84" s="30"/>
      <c r="C84" s="30"/>
      <c r="D84" s="30"/>
      <c r="E84" s="34" t="e">
        <f t="shared" si="4"/>
        <v>#DIV/0!</v>
      </c>
    </row>
    <row r="85" spans="1:5" ht="15.75" hidden="1" outlineLevel="1" x14ac:dyDescent="0.25">
      <c r="A85" s="3"/>
      <c r="B85" s="30"/>
      <c r="C85" s="30"/>
      <c r="D85" s="30"/>
      <c r="E85" s="34" t="e">
        <f t="shared" si="4"/>
        <v>#DIV/0!</v>
      </c>
    </row>
    <row r="86" spans="1:5" ht="15.75" hidden="1" outlineLevel="1" x14ac:dyDescent="0.25">
      <c r="A86" s="3" t="s">
        <v>10</v>
      </c>
      <c r="B86" s="30"/>
      <c r="C86" s="31"/>
      <c r="D86" s="30"/>
      <c r="E86" s="34" t="e">
        <f t="shared" si="4"/>
        <v>#DIV/0!</v>
      </c>
    </row>
    <row r="87" spans="1:5" ht="15.75" hidden="1" outlineLevel="1" x14ac:dyDescent="0.25">
      <c r="A87" s="2" t="s">
        <v>8</v>
      </c>
      <c r="B87" s="29">
        <f>SUM(B88:B99)</f>
        <v>0</v>
      </c>
      <c r="C87" s="29">
        <f t="shared" ref="C87" si="11">SUM(C88:C99)</f>
        <v>0</v>
      </c>
      <c r="D87" s="29">
        <f t="shared" ref="D87" si="12">SUM(D88:D99)</f>
        <v>0</v>
      </c>
      <c r="E87" s="33" t="e">
        <f t="shared" si="4"/>
        <v>#DIV/0!</v>
      </c>
    </row>
    <row r="88" spans="1:5" ht="15.75" hidden="1" outlineLevel="1" x14ac:dyDescent="0.25">
      <c r="A88" s="3" t="s">
        <v>9</v>
      </c>
      <c r="B88" s="30"/>
      <c r="C88" s="30"/>
      <c r="D88" s="30"/>
      <c r="E88" s="34" t="e">
        <f t="shared" si="4"/>
        <v>#DIV/0!</v>
      </c>
    </row>
    <row r="89" spans="1:5" ht="15.75" hidden="1" outlineLevel="1" x14ac:dyDescent="0.25">
      <c r="A89" s="3"/>
      <c r="B89" s="30"/>
      <c r="C89" s="30"/>
      <c r="D89" s="30"/>
      <c r="E89" s="34" t="e">
        <f t="shared" si="4"/>
        <v>#DIV/0!</v>
      </c>
    </row>
    <row r="90" spans="1:5" ht="15.75" hidden="1" outlineLevel="1" x14ac:dyDescent="0.25">
      <c r="A90" s="3"/>
      <c r="B90" s="30"/>
      <c r="C90" s="30"/>
      <c r="D90" s="30"/>
      <c r="E90" s="34" t="e">
        <f t="shared" si="4"/>
        <v>#DIV/0!</v>
      </c>
    </row>
    <row r="91" spans="1:5" ht="15.75" hidden="1" outlineLevel="1" x14ac:dyDescent="0.25">
      <c r="A91" s="3"/>
      <c r="B91" s="30"/>
      <c r="C91" s="30"/>
      <c r="D91" s="30"/>
      <c r="E91" s="34" t="e">
        <f t="shared" si="4"/>
        <v>#DIV/0!</v>
      </c>
    </row>
    <row r="92" spans="1:5" ht="15.75" hidden="1" outlineLevel="1" x14ac:dyDescent="0.25">
      <c r="A92" s="3"/>
      <c r="B92" s="30"/>
      <c r="C92" s="30"/>
      <c r="D92" s="30"/>
      <c r="E92" s="34" t="e">
        <f t="shared" si="4"/>
        <v>#DIV/0!</v>
      </c>
    </row>
    <row r="93" spans="1:5" ht="15.75" hidden="1" outlineLevel="1" x14ac:dyDescent="0.25">
      <c r="A93" s="3"/>
      <c r="B93" s="30"/>
      <c r="C93" s="30"/>
      <c r="D93" s="30"/>
      <c r="E93" s="34" t="e">
        <f t="shared" si="4"/>
        <v>#DIV/0!</v>
      </c>
    </row>
    <row r="94" spans="1:5" ht="15.75" hidden="1" outlineLevel="1" x14ac:dyDescent="0.25">
      <c r="A94" s="3"/>
      <c r="B94" s="30"/>
      <c r="C94" s="30"/>
      <c r="D94" s="30"/>
      <c r="E94" s="34" t="e">
        <f t="shared" si="4"/>
        <v>#DIV/0!</v>
      </c>
    </row>
    <row r="95" spans="1:5" ht="15.75" hidden="1" outlineLevel="1" x14ac:dyDescent="0.25">
      <c r="A95" s="3"/>
      <c r="B95" s="30"/>
      <c r="C95" s="30"/>
      <c r="D95" s="30"/>
      <c r="E95" s="34" t="e">
        <f t="shared" si="4"/>
        <v>#DIV/0!</v>
      </c>
    </row>
    <row r="96" spans="1:5" ht="15.75" hidden="1" outlineLevel="1" x14ac:dyDescent="0.25">
      <c r="A96" s="3"/>
      <c r="B96" s="30"/>
      <c r="C96" s="30"/>
      <c r="D96" s="30"/>
      <c r="E96" s="34" t="e">
        <f t="shared" si="4"/>
        <v>#DIV/0!</v>
      </c>
    </row>
    <row r="97" spans="1:5" ht="15.75" hidden="1" outlineLevel="1" x14ac:dyDescent="0.25">
      <c r="A97" s="3"/>
      <c r="B97" s="30"/>
      <c r="C97" s="30"/>
      <c r="D97" s="30"/>
      <c r="E97" s="34" t="e">
        <f t="shared" si="4"/>
        <v>#DIV/0!</v>
      </c>
    </row>
    <row r="98" spans="1:5" ht="15.75" hidden="1" outlineLevel="1" x14ac:dyDescent="0.25">
      <c r="A98" s="3"/>
      <c r="B98" s="30"/>
      <c r="C98" s="30"/>
      <c r="D98" s="30"/>
      <c r="E98" s="34" t="e">
        <f t="shared" si="4"/>
        <v>#DIV/0!</v>
      </c>
    </row>
    <row r="99" spans="1:5" ht="15.75" hidden="1" outlineLevel="1" x14ac:dyDescent="0.25">
      <c r="A99" s="3" t="s">
        <v>10</v>
      </c>
      <c r="B99" s="30"/>
      <c r="C99" s="31"/>
      <c r="D99" s="30"/>
      <c r="E99" s="34" t="e">
        <f t="shared" si="4"/>
        <v>#DIV/0!</v>
      </c>
    </row>
    <row r="100" spans="1:5" collapsed="1" x14ac:dyDescent="0.25"/>
  </sheetData>
  <mergeCells count="5">
    <mergeCell ref="A4:E4"/>
    <mergeCell ref="A6:A7"/>
    <mergeCell ref="B6:D6"/>
    <mergeCell ref="E6:E7"/>
    <mergeCell ref="D1:E1"/>
  </mergeCells>
  <pageMargins left="0.78740157480314965" right="0.78740157480314965" top="1.1811023622047245" bottom="0.74803149606299213" header="0.31496062992125984" footer="0.31496062992125984"/>
  <pageSetup paperSize="9"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3"/>
  <sheetViews>
    <sheetView view="pageBreakPreview" topLeftCell="A7" zoomScale="115" zoomScaleNormal="100" zoomScaleSheetLayoutView="115" workbookViewId="0">
      <selection activeCell="E2" sqref="E2"/>
    </sheetView>
  </sheetViews>
  <sheetFormatPr defaultRowHeight="15" x14ac:dyDescent="0.25"/>
  <cols>
    <col min="1" max="1" width="44.7109375" style="4" customWidth="1"/>
    <col min="2" max="2" width="10.42578125" style="62" customWidth="1"/>
    <col min="3" max="4" width="10.85546875" style="4" customWidth="1"/>
    <col min="5" max="5" width="20.85546875" style="4" customWidth="1"/>
    <col min="6" max="7" width="16" style="4" customWidth="1"/>
    <col min="8" max="16384" width="9.140625" style="4"/>
  </cols>
  <sheetData>
    <row r="1" spans="1:7" x14ac:dyDescent="0.25">
      <c r="E1" s="90" t="s">
        <v>175</v>
      </c>
      <c r="F1" s="90"/>
      <c r="G1" s="90"/>
    </row>
    <row r="2" spans="1:7" x14ac:dyDescent="0.25">
      <c r="F2" s="11"/>
      <c r="G2" s="12"/>
    </row>
    <row r="3" spans="1:7" x14ac:dyDescent="0.25">
      <c r="F3" s="11"/>
      <c r="G3" s="12"/>
    </row>
    <row r="4" spans="1:7" ht="46.5" customHeight="1" x14ac:dyDescent="0.25">
      <c r="A4" s="87" t="s">
        <v>23</v>
      </c>
      <c r="B4" s="87"/>
      <c r="C4" s="87"/>
      <c r="D4" s="87"/>
      <c r="E4" s="87"/>
      <c r="F4" s="87"/>
      <c r="G4" s="87"/>
    </row>
    <row r="5" spans="1:7" x14ac:dyDescent="0.25">
      <c r="A5" s="5"/>
      <c r="B5" s="63"/>
      <c r="C5" s="5"/>
      <c r="D5" s="5"/>
      <c r="E5" s="5"/>
      <c r="F5" s="5"/>
      <c r="G5" s="5"/>
    </row>
    <row r="6" spans="1:7" ht="93" customHeight="1" x14ac:dyDescent="0.25">
      <c r="A6" s="88" t="s">
        <v>34</v>
      </c>
      <c r="B6" s="88" t="s">
        <v>12</v>
      </c>
      <c r="C6" s="91" t="s">
        <v>24</v>
      </c>
      <c r="D6" s="92"/>
      <c r="E6" s="93" t="s">
        <v>25</v>
      </c>
      <c r="F6" s="95" t="s">
        <v>26</v>
      </c>
      <c r="G6" s="97" t="s">
        <v>32</v>
      </c>
    </row>
    <row r="7" spans="1:7" x14ac:dyDescent="0.25">
      <c r="A7" s="88"/>
      <c r="B7" s="88"/>
      <c r="C7" s="6" t="s">
        <v>13</v>
      </c>
      <c r="D7" s="7" t="s">
        <v>14</v>
      </c>
      <c r="E7" s="94"/>
      <c r="F7" s="96"/>
      <c r="G7" s="97"/>
    </row>
    <row r="8" spans="1:7" x14ac:dyDescent="0.25">
      <c r="A8" s="9">
        <v>1</v>
      </c>
      <c r="B8" s="9">
        <f>A8+1</f>
        <v>2</v>
      </c>
      <c r="C8" s="9">
        <f t="shared" ref="C8:G8" si="0">B8+1</f>
        <v>3</v>
      </c>
      <c r="D8" s="9">
        <f t="shared" si="0"/>
        <v>4</v>
      </c>
      <c r="E8" s="9">
        <f t="shared" si="0"/>
        <v>5</v>
      </c>
      <c r="F8" s="9">
        <f t="shared" si="0"/>
        <v>6</v>
      </c>
      <c r="G8" s="9">
        <f t="shared" si="0"/>
        <v>7</v>
      </c>
    </row>
    <row r="9" spans="1:7" s="21" customFormat="1" ht="14.25" x14ac:dyDescent="0.2">
      <c r="A9" s="24" t="s">
        <v>7</v>
      </c>
      <c r="B9" s="25" t="s">
        <v>15</v>
      </c>
      <c r="C9" s="25" t="s">
        <v>15</v>
      </c>
      <c r="D9" s="25" t="s">
        <v>15</v>
      </c>
      <c r="E9" s="25" t="s">
        <v>15</v>
      </c>
      <c r="F9" s="25" t="s">
        <v>15</v>
      </c>
      <c r="G9" s="26">
        <f>AVERAGE(F10:F13)</f>
        <v>1</v>
      </c>
    </row>
    <row r="10" spans="1:7" ht="60" x14ac:dyDescent="0.25">
      <c r="A10" s="37" t="str">
        <f>'1'!B15</f>
        <v>Удельный вес населения участвующего в платных культурно - досуговых мероприятиях, проводимых муниципальными учреждениями культуры</v>
      </c>
      <c r="B10" s="35" t="str">
        <f>'1'!C15</f>
        <v>%</v>
      </c>
      <c r="C10" s="35">
        <f>'1'!I15</f>
        <v>152</v>
      </c>
      <c r="D10" s="35">
        <f>'1'!J15</f>
        <v>152</v>
      </c>
      <c r="E10" s="35" t="s">
        <v>151</v>
      </c>
      <c r="F10" s="36">
        <f t="shared" ref="F10:F13" si="1">IF(AND(C10=0,D10=0),1,IF(E10="нет или увеличение",IF(D10/C10&gt;1,1,D10/C10),IF(E10="снижение",IF(D10=0,1,IF(C10/D10&gt;1,1,C10/D10)))))</f>
        <v>1</v>
      </c>
      <c r="G10" s="8" t="s">
        <v>15</v>
      </c>
    </row>
    <row r="11" spans="1:7" ht="45" x14ac:dyDescent="0.25">
      <c r="A11" s="37" t="str">
        <f>'1'!B16</f>
        <v>Количество экземпляров новых поступлений в библиотечные фонды общедоступных библиотек на 1 тыс. человек населения</v>
      </c>
      <c r="B11" s="35" t="str">
        <f>'1'!C16</f>
        <v>экз.</v>
      </c>
      <c r="C11" s="35">
        <f>'1'!I16</f>
        <v>280</v>
      </c>
      <c r="D11" s="35">
        <f>'1'!J16</f>
        <v>280</v>
      </c>
      <c r="E11" s="35" t="s">
        <v>151</v>
      </c>
      <c r="F11" s="36">
        <f t="shared" si="1"/>
        <v>1</v>
      </c>
      <c r="G11" s="8" t="s">
        <v>15</v>
      </c>
    </row>
    <row r="12" spans="1:7" ht="45" x14ac:dyDescent="0.25">
      <c r="A12" s="37" t="str">
        <f>'1'!B17</f>
        <v>Охват образовательными услугами в сфере культуры детского населения в возрасте от 7 до 15 лет</v>
      </c>
      <c r="B12" s="35" t="str">
        <f>'1'!C17</f>
        <v>%</v>
      </c>
      <c r="C12" s="35">
        <f>'1'!I17</f>
        <v>16.3</v>
      </c>
      <c r="D12" s="35">
        <f>'1'!J17</f>
        <v>16.3</v>
      </c>
      <c r="E12" s="35" t="s">
        <v>151</v>
      </c>
      <c r="F12" s="36">
        <f t="shared" si="1"/>
        <v>1</v>
      </c>
      <c r="G12" s="8" t="s">
        <v>15</v>
      </c>
    </row>
    <row r="13" spans="1:7" ht="60" x14ac:dyDescent="0.25">
      <c r="A13" s="37" t="str">
        <f>'1'!B18</f>
        <v>Доля оцифрованных заголовков единиц хранения, переведенных в электронный формат программного комплекса «Архивный фонд» (создание электронных описей)</v>
      </c>
      <c r="B13" s="35" t="str">
        <f>'1'!C18</f>
        <v>%</v>
      </c>
      <c r="C13" s="35">
        <f>'1'!I18</f>
        <v>83.9</v>
      </c>
      <c r="D13" s="35">
        <f>'1'!J18</f>
        <v>83.9</v>
      </c>
      <c r="E13" s="35" t="s">
        <v>151</v>
      </c>
      <c r="F13" s="36">
        <f t="shared" si="1"/>
        <v>1</v>
      </c>
      <c r="G13" s="8" t="s">
        <v>15</v>
      </c>
    </row>
  </sheetData>
  <mergeCells count="8">
    <mergeCell ref="E1:G1"/>
    <mergeCell ref="A4:G4"/>
    <mergeCell ref="A6:A7"/>
    <mergeCell ref="B6:B7"/>
    <mergeCell ref="C6:D6"/>
    <mergeCell ref="E6:E7"/>
    <mergeCell ref="F6:F7"/>
    <mergeCell ref="G6:G7"/>
  </mergeCells>
  <conditionalFormatting sqref="A10:E13">
    <cfRule type="expression" dxfId="1" priority="1">
      <formula>A10=""</formula>
    </cfRule>
  </conditionalFormatting>
  <pageMargins left="0.78740157480314965" right="0.78740157480314965" top="1.1811023622047245" bottom="0.74803149606299213" header="0.31496062992125984" footer="0.31496062992125984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4"/>
  <sheetViews>
    <sheetView view="pageBreakPreview" topLeftCell="B1" zoomScale="85" zoomScaleNormal="100" zoomScaleSheetLayoutView="85" workbookViewId="0">
      <selection activeCell="F12" sqref="F12"/>
    </sheetView>
  </sheetViews>
  <sheetFormatPr defaultRowHeight="15" x14ac:dyDescent="0.25"/>
  <cols>
    <col min="1" max="1" width="33.28515625" style="4" customWidth="1"/>
    <col min="2" max="2" width="9.140625" style="4"/>
    <col min="3" max="3" width="13.28515625" style="4" customWidth="1"/>
    <col min="4" max="4" width="11.85546875" style="4" customWidth="1"/>
    <col min="5" max="5" width="15.42578125" style="4" customWidth="1"/>
    <col min="6" max="6" width="8.7109375" style="4" customWidth="1"/>
    <col min="7" max="8" width="26.28515625" style="4" customWidth="1"/>
    <col min="9" max="16384" width="9.140625" style="4"/>
  </cols>
  <sheetData>
    <row r="1" spans="1:8" x14ac:dyDescent="0.25">
      <c r="G1" s="98" t="s">
        <v>176</v>
      </c>
      <c r="H1" s="98"/>
    </row>
    <row r="2" spans="1:8" x14ac:dyDescent="0.25">
      <c r="F2" s="16"/>
      <c r="G2" s="16"/>
      <c r="H2" s="17"/>
    </row>
    <row r="3" spans="1:8" x14ac:dyDescent="0.25">
      <c r="F3" s="16"/>
      <c r="G3" s="16"/>
      <c r="H3" s="17"/>
    </row>
    <row r="4" spans="1:8" ht="46.5" customHeight="1" x14ac:dyDescent="0.25">
      <c r="A4" s="87" t="s">
        <v>36</v>
      </c>
      <c r="B4" s="87"/>
      <c r="C4" s="87"/>
      <c r="D4" s="87"/>
      <c r="E4" s="87"/>
      <c r="F4" s="87"/>
      <c r="G4" s="87"/>
      <c r="H4" s="87"/>
    </row>
    <row r="5" spans="1:8" x14ac:dyDescent="0.25">
      <c r="A5" s="5"/>
      <c r="B5" s="5"/>
      <c r="C5" s="5"/>
      <c r="D5" s="5"/>
      <c r="E5" s="5"/>
      <c r="F5" s="5"/>
      <c r="G5" s="5"/>
      <c r="H5" s="5"/>
    </row>
    <row r="6" spans="1:8" ht="70.5" customHeight="1" x14ac:dyDescent="0.25">
      <c r="A6" s="88" t="s">
        <v>34</v>
      </c>
      <c r="B6" s="88" t="s">
        <v>12</v>
      </c>
      <c r="C6" s="91" t="s">
        <v>27</v>
      </c>
      <c r="D6" s="92"/>
      <c r="E6" s="93" t="s">
        <v>25</v>
      </c>
      <c r="F6" s="95" t="s">
        <v>28</v>
      </c>
      <c r="G6" s="95" t="s">
        <v>33</v>
      </c>
      <c r="H6" s="97" t="s">
        <v>30</v>
      </c>
    </row>
    <row r="7" spans="1:8" ht="102.75" customHeight="1" x14ac:dyDescent="0.25">
      <c r="A7" s="88"/>
      <c r="B7" s="88"/>
      <c r="C7" s="18" t="s">
        <v>13</v>
      </c>
      <c r="D7" s="19" t="s">
        <v>14</v>
      </c>
      <c r="E7" s="94"/>
      <c r="F7" s="96"/>
      <c r="G7" s="96"/>
      <c r="H7" s="97"/>
    </row>
    <row r="8" spans="1:8" x14ac:dyDescent="0.25">
      <c r="A8" s="9">
        <v>1</v>
      </c>
      <c r="B8" s="9">
        <f>A8+1</f>
        <v>2</v>
      </c>
      <c r="C8" s="9">
        <f t="shared" ref="C8:F8" si="0">B8+1</f>
        <v>3</v>
      </c>
      <c r="D8" s="9">
        <f t="shared" si="0"/>
        <v>4</v>
      </c>
      <c r="E8" s="9">
        <f t="shared" si="0"/>
        <v>5</v>
      </c>
      <c r="F8" s="9">
        <f t="shared" si="0"/>
        <v>6</v>
      </c>
      <c r="G8" s="9">
        <f t="shared" ref="G8:H8" si="1">F8+1</f>
        <v>7</v>
      </c>
      <c r="H8" s="9">
        <f t="shared" si="1"/>
        <v>8</v>
      </c>
    </row>
    <row r="9" spans="1:8" s="21" customFormat="1" ht="14.25" x14ac:dyDescent="0.2">
      <c r="A9" s="24" t="s">
        <v>7</v>
      </c>
      <c r="B9" s="25" t="s">
        <v>15</v>
      </c>
      <c r="C9" s="25" t="s">
        <v>15</v>
      </c>
      <c r="D9" s="25" t="s">
        <v>15</v>
      </c>
      <c r="E9" s="25" t="s">
        <v>15</v>
      </c>
      <c r="F9" s="25" t="s">
        <v>15</v>
      </c>
      <c r="G9" s="64">
        <f>(G10*H10+G14*H14+G20*H20+G23*H23+G33*H33)/H9</f>
        <v>1</v>
      </c>
      <c r="H9" s="26">
        <f>H10+H14+H20+H23+H33</f>
        <v>127743.75512000002</v>
      </c>
    </row>
    <row r="10" spans="1:8" s="21" customFormat="1" ht="14.25" x14ac:dyDescent="0.2">
      <c r="A10" s="23" t="s">
        <v>29</v>
      </c>
      <c r="B10" s="22" t="s">
        <v>15</v>
      </c>
      <c r="C10" s="22" t="s">
        <v>15</v>
      </c>
      <c r="D10" s="22" t="s">
        <v>15</v>
      </c>
      <c r="E10" s="22" t="s">
        <v>15</v>
      </c>
      <c r="F10" s="22" t="s">
        <v>15</v>
      </c>
      <c r="G10" s="39">
        <f>AVERAGE(F11:F13)</f>
        <v>1</v>
      </c>
      <c r="H10" s="20">
        <f>'4'!B10</f>
        <v>33176.476900000001</v>
      </c>
    </row>
    <row r="11" spans="1:8" ht="90" x14ac:dyDescent="0.25">
      <c r="A11" s="37" t="str">
        <f>'1'!B21</f>
        <v>Доля объектов культурного наследия, находящихся в удовлетворительном состоянии, в общем количестве объектов культурного наследия на территории Туруханского района</v>
      </c>
      <c r="B11" s="37" t="str">
        <f>'1'!C21</f>
        <v>%</v>
      </c>
      <c r="C11" s="35">
        <f>'1'!I21</f>
        <v>60</v>
      </c>
      <c r="D11" s="35">
        <f>'1'!J21</f>
        <v>60</v>
      </c>
      <c r="E11" s="35" t="s">
        <v>151</v>
      </c>
      <c r="F11" s="8">
        <f t="shared" ref="F11:F13" si="2">IF(AND(C11=0,D11=0),1,IF(E11="нет или увеличение",IF(D11/C11&gt;1,1,D11/C11),IF(E11="снижение",IF(D11=0,1,IF(C11/D11&gt;1,1,C11/D11)))))</f>
        <v>1</v>
      </c>
      <c r="G11" s="8" t="s">
        <v>15</v>
      </c>
      <c r="H11" s="8" t="s">
        <v>15</v>
      </c>
    </row>
    <row r="12" spans="1:8" ht="45" x14ac:dyDescent="0.25">
      <c r="A12" s="37" t="str">
        <f>'1'!B22</f>
        <v xml:space="preserve">Среднее число книговыдач в расчёте на 1 тыс. человек населения </v>
      </c>
      <c r="B12" s="37" t="str">
        <f>'1'!C22</f>
        <v>экз</v>
      </c>
      <c r="C12" s="35">
        <f>'1'!I22</f>
        <v>19002</v>
      </c>
      <c r="D12" s="35">
        <f>'1'!J22</f>
        <v>19002</v>
      </c>
      <c r="E12" s="35" t="s">
        <v>151</v>
      </c>
      <c r="F12" s="8">
        <f t="shared" si="2"/>
        <v>1</v>
      </c>
      <c r="G12" s="8" t="s">
        <v>15</v>
      </c>
      <c r="H12" s="8" t="s">
        <v>15</v>
      </c>
    </row>
    <row r="13" spans="1:8" ht="75" x14ac:dyDescent="0.25">
      <c r="A13" s="37" t="str">
        <f>'1'!B23</f>
        <v xml:space="preserve">Доля представленных (во всех формах) зрителю музейных  предметов в общем количестве музейных предметов основного фонда </v>
      </c>
      <c r="B13" s="37" t="str">
        <f>'1'!C23</f>
        <v>%</v>
      </c>
      <c r="C13" s="35">
        <f>'1'!I23</f>
        <v>22.9</v>
      </c>
      <c r="D13" s="35">
        <f>'1'!J23</f>
        <v>22.9</v>
      </c>
      <c r="E13" s="35" t="s">
        <v>151</v>
      </c>
      <c r="F13" s="8">
        <f t="shared" si="2"/>
        <v>1</v>
      </c>
      <c r="G13" s="8" t="s">
        <v>15</v>
      </c>
      <c r="H13" s="8" t="s">
        <v>15</v>
      </c>
    </row>
    <row r="14" spans="1:8" x14ac:dyDescent="0.25">
      <c r="A14" s="23" t="s">
        <v>29</v>
      </c>
      <c r="B14" s="22" t="s">
        <v>15</v>
      </c>
      <c r="C14" s="22" t="s">
        <v>15</v>
      </c>
      <c r="D14" s="22" t="s">
        <v>15</v>
      </c>
      <c r="E14" s="22" t="s">
        <v>15</v>
      </c>
      <c r="F14" s="22" t="s">
        <v>15</v>
      </c>
      <c r="G14" s="39">
        <f>AVERAGE(F15:F19)</f>
        <v>1</v>
      </c>
      <c r="H14" s="20">
        <f>'4'!B17</f>
        <v>44221.90281</v>
      </c>
    </row>
    <row r="15" spans="1:8" ht="60" x14ac:dyDescent="0.25">
      <c r="A15" s="37" t="str">
        <f>'1'!B26</f>
        <v xml:space="preserve">Количество посетителей муниципальных учреждений культурно-досугового типа на 1 тыс. человек населения </v>
      </c>
      <c r="B15" s="37" t="str">
        <f>'1'!C26</f>
        <v>чел</v>
      </c>
      <c r="C15" s="35">
        <f>'1'!I26</f>
        <v>148200</v>
      </c>
      <c r="D15" s="35">
        <f>'1'!J26</f>
        <v>148200</v>
      </c>
      <c r="E15" s="35" t="s">
        <v>151</v>
      </c>
      <c r="F15" s="8">
        <f t="shared" ref="F15:F19" si="3">IF(AND(C15=0,D15=0),1,IF(E15="нет или увеличение",IF(D15/C15&gt;1,1,D15/C15),IF(E15="снижение",IF(D15=0,1,IF(C15/D15&gt;1,1,C15/D15)))))</f>
        <v>1</v>
      </c>
      <c r="G15" s="8" t="s">
        <v>15</v>
      </c>
      <c r="H15" s="8" t="s">
        <v>15</v>
      </c>
    </row>
    <row r="16" spans="1:8" ht="30" x14ac:dyDescent="0.25">
      <c r="A16" s="37" t="str">
        <f>'1'!B27</f>
        <v xml:space="preserve">Число клубных формирований на 1 тыс. человек населения </v>
      </c>
      <c r="B16" s="37" t="str">
        <f>'1'!C27</f>
        <v>ед</v>
      </c>
      <c r="C16" s="35">
        <f>'1'!I27</f>
        <v>11</v>
      </c>
      <c r="D16" s="35">
        <f>'1'!J27</f>
        <v>11</v>
      </c>
      <c r="E16" s="35" t="s">
        <v>151</v>
      </c>
      <c r="F16" s="8">
        <f t="shared" si="3"/>
        <v>1</v>
      </c>
      <c r="G16" s="8" t="s">
        <v>15</v>
      </c>
      <c r="H16" s="8" t="s">
        <v>15</v>
      </c>
    </row>
    <row r="17" spans="1:8" ht="45" x14ac:dyDescent="0.25">
      <c r="A17" s="37" t="str">
        <f>'1'!B28</f>
        <v xml:space="preserve">Число участников клубных формирований на 1 тыс. человек населения </v>
      </c>
      <c r="B17" s="37" t="str">
        <f>'1'!C28</f>
        <v>чел</v>
      </c>
      <c r="C17" s="35">
        <f>'1'!I28</f>
        <v>152</v>
      </c>
      <c r="D17" s="35">
        <f>'1'!J28</f>
        <v>152</v>
      </c>
      <c r="E17" s="35" t="s">
        <v>151</v>
      </c>
      <c r="F17" s="8">
        <f t="shared" si="3"/>
        <v>1</v>
      </c>
      <c r="G17" s="8" t="s">
        <v>15</v>
      </c>
      <c r="H17" s="8" t="s">
        <v>15</v>
      </c>
    </row>
    <row r="18" spans="1:8" ht="45" x14ac:dyDescent="0.25">
      <c r="A18" s="37" t="str">
        <f>'1'!B29</f>
        <v xml:space="preserve">Число участников клубных формирований для детей в возрасте до 14 лет включительно </v>
      </c>
      <c r="B18" s="37" t="str">
        <f>'1'!C29</f>
        <v>чел</v>
      </c>
      <c r="C18" s="35">
        <f>'1'!I29</f>
        <v>1400</v>
      </c>
      <c r="D18" s="35">
        <f>'1'!J29</f>
        <v>1400</v>
      </c>
      <c r="E18" s="35" t="s">
        <v>151</v>
      </c>
      <c r="F18" s="8">
        <f t="shared" si="3"/>
        <v>1</v>
      </c>
      <c r="G18" s="8" t="s">
        <v>15</v>
      </c>
      <c r="H18" s="8" t="s">
        <v>15</v>
      </c>
    </row>
    <row r="19" spans="1:8" ht="60" x14ac:dyDescent="0.25">
      <c r="A19" s="37" t="str">
        <f>'1'!B30</f>
        <v>Минимальное число социокультурных проектов в области культуры, реализованных муниципальными учреждениями</v>
      </c>
      <c r="B19" s="37" t="str">
        <f>'1'!C30</f>
        <v>ед</v>
      </c>
      <c r="C19" s="35">
        <f>'1'!I30</f>
        <v>1</v>
      </c>
      <c r="D19" s="35">
        <f>'1'!J30</f>
        <v>1</v>
      </c>
      <c r="E19" s="35" t="s">
        <v>151</v>
      </c>
      <c r="F19" s="8">
        <f t="shared" si="3"/>
        <v>1</v>
      </c>
      <c r="G19" s="8" t="s">
        <v>15</v>
      </c>
      <c r="H19" s="8" t="s">
        <v>15</v>
      </c>
    </row>
    <row r="20" spans="1:8" x14ac:dyDescent="0.25">
      <c r="A20" s="23" t="s">
        <v>29</v>
      </c>
      <c r="B20" s="22" t="s">
        <v>15</v>
      </c>
      <c r="C20" s="22" t="s">
        <v>15</v>
      </c>
      <c r="D20" s="22" t="s">
        <v>15</v>
      </c>
      <c r="E20" s="22" t="s">
        <v>15</v>
      </c>
      <c r="F20" s="22" t="s">
        <v>15</v>
      </c>
      <c r="G20" s="39">
        <f>AVERAGE(F21:F22)</f>
        <v>1</v>
      </c>
      <c r="H20" s="20">
        <f>'4'!B22</f>
        <v>4385.6839999999993</v>
      </c>
    </row>
    <row r="21" spans="1:8" ht="90" x14ac:dyDescent="0.25">
      <c r="A21" s="37" t="str">
        <f>'1'!B33</f>
        <v>Доля оцифрованных заголовков единиц хранения, переведенных в электронный формат программного комплекса «Архивный фонд» (создание электронных описей)</v>
      </c>
      <c r="B21" s="37" t="str">
        <f>'1'!C33</f>
        <v>%</v>
      </c>
      <c r="C21" s="35">
        <f>'1'!I33</f>
        <v>83.9</v>
      </c>
      <c r="D21" s="35">
        <f>'1'!J33</f>
        <v>83.9</v>
      </c>
      <c r="E21" s="35" t="s">
        <v>151</v>
      </c>
      <c r="F21" s="8">
        <f t="shared" ref="F21:F22" si="4">IF(AND(C21=0,D21=0),1,IF(E21="нет или увеличение",IF(D21/C21&gt;1,1,D21/C21),IF(E21="снижение",IF(D21=0,1,IF(C21/D21&gt;1,1,C21/D21)))))</f>
        <v>1</v>
      </c>
      <c r="G21" s="8" t="s">
        <v>15</v>
      </c>
      <c r="H21" s="8" t="s">
        <v>15</v>
      </c>
    </row>
    <row r="22" spans="1:8" ht="60" x14ac:dyDescent="0.25">
      <c r="A22" s="37" t="str">
        <f>'1'!B34</f>
        <v>Единицы хранения архивных документов, хранящихся в муниципальном архиве Туруханского района</v>
      </c>
      <c r="B22" s="37" t="str">
        <f>'1'!C34</f>
        <v>ед.хранения</v>
      </c>
      <c r="C22" s="35">
        <f>'1'!I34</f>
        <v>13175</v>
      </c>
      <c r="D22" s="35">
        <f>'1'!J34</f>
        <v>13175</v>
      </c>
      <c r="E22" s="35" t="s">
        <v>151</v>
      </c>
      <c r="F22" s="8">
        <f t="shared" si="4"/>
        <v>1</v>
      </c>
      <c r="G22" s="8" t="s">
        <v>15</v>
      </c>
      <c r="H22" s="8" t="s">
        <v>15</v>
      </c>
    </row>
    <row r="23" spans="1:8" x14ac:dyDescent="0.25">
      <c r="A23" s="23" t="s">
        <v>29</v>
      </c>
      <c r="B23" s="22" t="s">
        <v>15</v>
      </c>
      <c r="C23" s="22" t="s">
        <v>15</v>
      </c>
      <c r="D23" s="22" t="s">
        <v>15</v>
      </c>
      <c r="E23" s="22" t="s">
        <v>15</v>
      </c>
      <c r="F23" s="22" t="s">
        <v>15</v>
      </c>
      <c r="G23" s="39">
        <f>AVERAGE(F24:F32)</f>
        <v>1</v>
      </c>
      <c r="H23" s="20">
        <f>'4'!B25</f>
        <v>45959.691410000007</v>
      </c>
    </row>
    <row r="24" spans="1:8" ht="60" x14ac:dyDescent="0.25">
      <c r="A24" s="37" t="str">
        <f>'1'!B37</f>
        <v>Доля детей, привлекаемых к участию в творческих мероприятиях, в общем числе детей</v>
      </c>
      <c r="B24" s="37" t="str">
        <f>'1'!C37</f>
        <v>%</v>
      </c>
      <c r="C24" s="35">
        <f>'1'!I37</f>
        <v>5</v>
      </c>
      <c r="D24" s="35">
        <f>'1'!J37</f>
        <v>5</v>
      </c>
      <c r="E24" s="35" t="s">
        <v>151</v>
      </c>
      <c r="F24" s="8">
        <f t="shared" ref="F24:F25" si="5">IF(AND(C24=0,D24=0),1,IF(E24="нет или увеличение",IF(D24/C24&gt;1,1,D24/C24),IF(E24="снижение",IF(D24=0,1,IF(C24/D24&gt;1,1,C24/D24)))))</f>
        <v>1</v>
      </c>
      <c r="G24" s="8" t="s">
        <v>15</v>
      </c>
      <c r="H24" s="8" t="s">
        <v>15</v>
      </c>
    </row>
    <row r="25" spans="1:8" ht="120" x14ac:dyDescent="0.25">
      <c r="A25" s="37" t="str">
        <f>'1'!B38</f>
        <v>Число получателей денежных поощрений лучшим творческим работникам, работникам организаций культуры и образовательных учреждений в области культуры, талантливой молодежи в сфере культуры и искусства</v>
      </c>
      <c r="B25" s="37" t="str">
        <f>'1'!C38</f>
        <v>чел</v>
      </c>
      <c r="C25" s="35">
        <f>'1'!I38</f>
        <v>5</v>
      </c>
      <c r="D25" s="35">
        <f>'1'!J38</f>
        <v>5</v>
      </c>
      <c r="E25" s="35" t="s">
        <v>151</v>
      </c>
      <c r="F25" s="8">
        <f t="shared" si="5"/>
        <v>1</v>
      </c>
      <c r="G25" s="8" t="s">
        <v>15</v>
      </c>
      <c r="H25" s="8" t="s">
        <v>15</v>
      </c>
    </row>
    <row r="26" spans="1:8" ht="45" x14ac:dyDescent="0.25">
      <c r="A26" s="37" t="str">
        <f>'1'!B39</f>
        <v>Доля музеев, имеющих сайт в сети Интернет, в общем количестве районных музеев</v>
      </c>
      <c r="B26" s="37" t="str">
        <f>'1'!C39</f>
        <v>%</v>
      </c>
      <c r="C26" s="35">
        <f>'1'!I39</f>
        <v>100</v>
      </c>
      <c r="D26" s="35">
        <f>'1'!J39</f>
        <v>100</v>
      </c>
      <c r="E26" s="35" t="s">
        <v>151</v>
      </c>
      <c r="F26" s="8">
        <f t="shared" ref="F26:F32" si="6">IF(AND(C26=0,D26=0),1,IF(E26="нет или увеличение",IF(D26/C26&gt;1,1,D26/C26),IF(E26="снижение",IF(D26=0,1,IF(C26/D26&gt;1,1,C26/D26)))))</f>
        <v>1</v>
      </c>
      <c r="G26" s="8" t="s">
        <v>15</v>
      </c>
      <c r="H26" s="8" t="s">
        <v>15</v>
      </c>
    </row>
    <row r="27" spans="1:8" ht="60" x14ac:dyDescent="0.25">
      <c r="A27" s="37" t="str">
        <f>'1'!B40</f>
        <v>Доля библиотек, подключенных к сети Интернет, в общем количестве общедоступных библиотек</v>
      </c>
      <c r="B27" s="37" t="str">
        <f>'1'!C40</f>
        <v>%</v>
      </c>
      <c r="C27" s="35">
        <f>'1'!I40</f>
        <v>60</v>
      </c>
      <c r="D27" s="35">
        <f>'1'!J40</f>
        <v>60</v>
      </c>
      <c r="E27" s="35" t="s">
        <v>151</v>
      </c>
      <c r="F27" s="8">
        <f t="shared" si="6"/>
        <v>1</v>
      </c>
      <c r="G27" s="8" t="s">
        <v>15</v>
      </c>
      <c r="H27" s="8" t="s">
        <v>15</v>
      </c>
    </row>
    <row r="28" spans="1:8" ht="45" x14ac:dyDescent="0.25">
      <c r="A28" s="37" t="str">
        <f>'1'!B41</f>
        <v>Количество библиографических записей в электронных каталогах общедоступных библиотек</v>
      </c>
      <c r="B28" s="37" t="str">
        <f>'1'!C41</f>
        <v>тыс.зап</v>
      </c>
      <c r="C28" s="35">
        <f>'1'!I41</f>
        <v>45</v>
      </c>
      <c r="D28" s="35">
        <f>'1'!J41</f>
        <v>45</v>
      </c>
      <c r="E28" s="35" t="s">
        <v>151</v>
      </c>
      <c r="F28" s="8">
        <f t="shared" si="6"/>
        <v>1</v>
      </c>
      <c r="G28" s="8" t="s">
        <v>15</v>
      </c>
      <c r="H28" s="8" t="s">
        <v>15</v>
      </c>
    </row>
    <row r="29" spans="1:8" ht="60" x14ac:dyDescent="0.25">
      <c r="A29" s="37" t="str">
        <f>'1'!B42</f>
        <v>Соблюдение сроков представления главным распорядителем  годовой бюджетной отчетности</v>
      </c>
      <c r="B29" s="37" t="str">
        <f>'1'!C42</f>
        <v>баллы</v>
      </c>
      <c r="C29" s="35">
        <f>'1'!I42</f>
        <v>5</v>
      </c>
      <c r="D29" s="35">
        <f>'1'!J42</f>
        <v>5</v>
      </c>
      <c r="E29" s="35" t="s">
        <v>151</v>
      </c>
      <c r="F29" s="8">
        <f t="shared" si="6"/>
        <v>1</v>
      </c>
      <c r="G29" s="8" t="s">
        <v>15</v>
      </c>
      <c r="H29" s="8" t="s">
        <v>15</v>
      </c>
    </row>
    <row r="30" spans="1:8" ht="90" x14ac:dyDescent="0.25">
      <c r="A30" s="37" t="str">
        <f>'1'!B43</f>
        <v>Своевременность и качество  подготовленных  НПА (изменений в НПА),  проектов нормативных правовых актов, обусловленных изменениями федерального и регионального законодательства</v>
      </c>
      <c r="B30" s="37" t="str">
        <f>'1'!C43</f>
        <v>баллы</v>
      </c>
      <c r="C30" s="35">
        <f>'1'!I43</f>
        <v>5</v>
      </c>
      <c r="D30" s="35">
        <f>'1'!J43</f>
        <v>5</v>
      </c>
      <c r="E30" s="35" t="s">
        <v>151</v>
      </c>
      <c r="F30" s="8">
        <f t="shared" si="6"/>
        <v>1</v>
      </c>
      <c r="G30" s="8" t="s">
        <v>15</v>
      </c>
      <c r="H30" s="8" t="s">
        <v>15</v>
      </c>
    </row>
    <row r="31" spans="1:8" ht="105" x14ac:dyDescent="0.25">
      <c r="A31" s="37" t="str">
        <f>'1'!B44</f>
        <v xml:space="preserve">Уровень исполнения расходов главного распорядителя за счет средств районного бюджета (без учета межбюджетных трансфертов, имеющих целевое  назначение, из федерального и краевого бюджетов)   </v>
      </c>
      <c r="B31" s="37" t="str">
        <f>'1'!C44</f>
        <v>баллы</v>
      </c>
      <c r="C31" s="35">
        <f>'1'!I44</f>
        <v>5</v>
      </c>
      <c r="D31" s="35">
        <f>'1'!J44</f>
        <v>5</v>
      </c>
      <c r="E31" s="35" t="s">
        <v>151</v>
      </c>
      <c r="F31" s="8">
        <f t="shared" si="6"/>
        <v>1</v>
      </c>
      <c r="G31" s="8" t="s">
        <v>15</v>
      </c>
      <c r="H31" s="8" t="s">
        <v>15</v>
      </c>
    </row>
    <row r="32" spans="1:8" ht="60" x14ac:dyDescent="0.25">
      <c r="A32" s="37" t="str">
        <f>'1'!B45</f>
        <v>Своевременность представления фрагмента реестра расходных обязательств главного распорядителя</v>
      </c>
      <c r="B32" s="37" t="str">
        <f>'1'!C45</f>
        <v>баллы</v>
      </c>
      <c r="C32" s="35">
        <f>'1'!I45</f>
        <v>5</v>
      </c>
      <c r="D32" s="35">
        <f>'1'!J45</f>
        <v>5</v>
      </c>
      <c r="E32" s="35" t="s">
        <v>151</v>
      </c>
      <c r="F32" s="8">
        <f t="shared" si="6"/>
        <v>1</v>
      </c>
      <c r="G32" s="8" t="s">
        <v>15</v>
      </c>
      <c r="H32" s="8" t="s">
        <v>15</v>
      </c>
    </row>
    <row r="33" spans="1:8" x14ac:dyDescent="0.25">
      <c r="A33" s="23" t="s">
        <v>29</v>
      </c>
      <c r="B33" s="22" t="s">
        <v>15</v>
      </c>
      <c r="C33" s="22" t="s">
        <v>15</v>
      </c>
      <c r="D33" s="22" t="s">
        <v>15</v>
      </c>
      <c r="E33" s="22" t="s">
        <v>15</v>
      </c>
      <c r="F33" s="22" t="s">
        <v>15</v>
      </c>
      <c r="G33" s="39">
        <f>AVERAGE(F34:F34)</f>
        <v>1</v>
      </c>
      <c r="H33" s="20">
        <f>'4'!B35</f>
        <v>0</v>
      </c>
    </row>
    <row r="34" spans="1:8" ht="30" x14ac:dyDescent="0.25">
      <c r="A34" s="37" t="str">
        <f>'1'!B48</f>
        <v>Организация туристической зоны на территории района</v>
      </c>
      <c r="B34" s="37" t="str">
        <f>'1'!C48</f>
        <v>ед.</v>
      </c>
      <c r="C34" s="35">
        <f>'1'!I48</f>
        <v>0</v>
      </c>
      <c r="D34" s="35">
        <f>'1'!J48</f>
        <v>0</v>
      </c>
      <c r="E34" s="35" t="s">
        <v>151</v>
      </c>
      <c r="F34" s="8">
        <f t="shared" ref="F34" si="7">IF(AND(C34=0,D34=0),1,IF(E34="нет или увеличение",IF(D34/C34&gt;1,1,D34/C34),IF(E34="снижение",IF(D34=0,1,IF(C34/D34&gt;1,1,C34/D34)))))</f>
        <v>1</v>
      </c>
      <c r="G34" s="8" t="s">
        <v>15</v>
      </c>
      <c r="H34" s="8" t="s">
        <v>15</v>
      </c>
    </row>
  </sheetData>
  <mergeCells count="9">
    <mergeCell ref="G1:H1"/>
    <mergeCell ref="A4:H4"/>
    <mergeCell ref="A6:A7"/>
    <mergeCell ref="B6:B7"/>
    <mergeCell ref="C6:D6"/>
    <mergeCell ref="E6:E7"/>
    <mergeCell ref="F6:F7"/>
    <mergeCell ref="H6:H7"/>
    <mergeCell ref="G6:G7"/>
  </mergeCells>
  <conditionalFormatting sqref="A11:E13 A15:E19 A21:E22 A24:E32 A34:E34">
    <cfRule type="expression" dxfId="0" priority="10">
      <formula>A11=""</formula>
    </cfRule>
  </conditionalFormatting>
  <pageMargins left="0.78740157480314965" right="0.78740157480314965" top="1.1811023622047245" bottom="0.74803149606299213" header="0.31496062992125984" footer="0.31496062992125984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0"/>
  <sheetViews>
    <sheetView view="pageBreakPreview" zoomScale="145" zoomScaleNormal="100" zoomScaleSheetLayoutView="145" workbookViewId="0">
      <selection activeCell="D2" sqref="D2"/>
    </sheetView>
  </sheetViews>
  <sheetFormatPr defaultRowHeight="15" x14ac:dyDescent="0.25"/>
  <cols>
    <col min="1" max="1" width="23.140625" style="4" customWidth="1"/>
    <col min="2" max="3" width="28.42578125" style="4" customWidth="1"/>
    <col min="4" max="4" width="24.7109375" style="4" customWidth="1"/>
    <col min="5" max="5" width="25.85546875" style="4" customWidth="1"/>
    <col min="6" max="16384" width="9.140625" style="4"/>
  </cols>
  <sheetData>
    <row r="1" spans="1:5" x14ac:dyDescent="0.25">
      <c r="D1" s="100" t="s">
        <v>177</v>
      </c>
      <c r="E1" s="101"/>
    </row>
    <row r="2" spans="1:5" x14ac:dyDescent="0.25">
      <c r="D2" s="16"/>
      <c r="E2" s="17"/>
    </row>
    <row r="4" spans="1:5" ht="19.5" customHeight="1" x14ac:dyDescent="0.25">
      <c r="A4" s="87" t="s">
        <v>16</v>
      </c>
      <c r="B4" s="87"/>
      <c r="C4" s="87"/>
      <c r="D4" s="87"/>
      <c r="E4" s="87"/>
    </row>
    <row r="5" spans="1:5" x14ac:dyDescent="0.25">
      <c r="A5" s="5"/>
      <c r="B5" s="5"/>
      <c r="C5" s="5"/>
      <c r="D5" s="5"/>
      <c r="E5" s="5"/>
    </row>
    <row r="6" spans="1:5" x14ac:dyDescent="0.25">
      <c r="A6" s="88" t="s">
        <v>17</v>
      </c>
      <c r="B6" s="88" t="s">
        <v>18</v>
      </c>
      <c r="C6" s="88"/>
      <c r="D6" s="88"/>
      <c r="E6" s="99" t="s">
        <v>19</v>
      </c>
    </row>
    <row r="7" spans="1:5" ht="90" x14ac:dyDescent="0.25">
      <c r="A7" s="88"/>
      <c r="B7" s="6" t="s">
        <v>20</v>
      </c>
      <c r="C7" s="6" t="s">
        <v>31</v>
      </c>
      <c r="D7" s="6" t="s">
        <v>35</v>
      </c>
      <c r="E7" s="99"/>
    </row>
    <row r="8" spans="1:5" x14ac:dyDescent="0.25">
      <c r="A8" s="9">
        <v>1</v>
      </c>
      <c r="B8" s="9">
        <f>A8+1</f>
        <v>2</v>
      </c>
      <c r="C8" s="9">
        <f t="shared" ref="C8:E8" si="0">B8+1</f>
        <v>3</v>
      </c>
      <c r="D8" s="9">
        <f t="shared" si="0"/>
        <v>4</v>
      </c>
      <c r="E8" s="9">
        <f t="shared" si="0"/>
        <v>5</v>
      </c>
    </row>
    <row r="9" spans="1:5" x14ac:dyDescent="0.25">
      <c r="A9" s="13" t="s">
        <v>21</v>
      </c>
      <c r="B9" s="14">
        <f>'4'!E9</f>
        <v>1.0000000000000002</v>
      </c>
      <c r="C9" s="14">
        <f>'5'!G9</f>
        <v>1</v>
      </c>
      <c r="D9" s="14">
        <f>'6'!G9</f>
        <v>1</v>
      </c>
      <c r="E9" s="15">
        <f>POWER((B9*C9*D9),(1/3))</f>
        <v>1</v>
      </c>
    </row>
    <row r="10" spans="1:5" ht="15.75" x14ac:dyDescent="0.25">
      <c r="A10" s="10" t="s">
        <v>22</v>
      </c>
      <c r="B10" s="38" t="str">
        <f>IF(B9&gt;=0.9,"Высокая",IF(B9&gt;=0.8,"Средняя",IF(B9&gt;=0.7,"Удовлетворительная","Неудовлетворительная")))</f>
        <v>Высокая</v>
      </c>
      <c r="C10" s="38" t="str">
        <f>IF(C9&gt;=0.9,"Высокая",IF(C9&gt;=0.8,"Средняя",IF(C9&gt;=0.7,"Удовлетворительная","Неудовлетворительная")))</f>
        <v>Высокая</v>
      </c>
      <c r="D10" s="38" t="str">
        <f>IF(D9&gt;=0.9,"Высокая",IF(D9&gt;=0.8,"Средняя",IF(D9&gt;=0.7,"Удовлетворительная","Неудовлетворительная")))</f>
        <v>Высокая</v>
      </c>
      <c r="E10" s="38" t="str">
        <f>IF(E9&gt;=0.9,"Высокая",IF(E9&gt;=0.8,"Средняя",IF(E9&gt;=0.7,"Удовлетворительная","Неудовлетворительная")))</f>
        <v>Высокая</v>
      </c>
    </row>
  </sheetData>
  <mergeCells count="5">
    <mergeCell ref="A4:E4"/>
    <mergeCell ref="A6:A7"/>
    <mergeCell ref="B6:D6"/>
    <mergeCell ref="E6:E7"/>
    <mergeCell ref="D1:E1"/>
  </mergeCells>
  <pageMargins left="0.78740157480314965" right="0.78740157480314965" top="1.1811023622047245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'1'!Заголовки_для_печати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2018-04-23T05:05:17Z</dcterms:modified>
</cp:coreProperties>
</file>