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 9 к Пор" sheetId="5" r:id="rId1"/>
    <sheet name="пр 10 к Пор" sheetId="6" r:id="rId2"/>
    <sheet name="пр 11 к Пор" sheetId="7" r:id="rId3"/>
    <sheet name="бюджетные ассигнования" sheetId="1" r:id="rId4"/>
    <sheet name="целевые показатели" sheetId="2" r:id="rId5"/>
    <sheet name="показатели результативности" sheetId="4" r:id="rId6"/>
    <sheet name="свод" sheetId="3" r:id="rId7"/>
  </sheets>
  <definedNames>
    <definedName name="_xlnm.Print_Titles" localSheetId="3">'бюджетные ассигнования'!$4:$6</definedName>
    <definedName name="_xlnm.Print_Titles" localSheetId="5">'показатели результативности'!$4:$5</definedName>
    <definedName name="_xlnm.Print_Titles" localSheetId="1">'пр 10 к Пор'!$11:$15</definedName>
    <definedName name="_xlnm.Print_Titles" localSheetId="2">'пр 11 к Пор'!$10:$13</definedName>
    <definedName name="_xlnm.Print_Titles" localSheetId="0">'пр 9 к Пор'!$9:$12</definedName>
    <definedName name="_xlnm.Print_Titles" localSheetId="4">'целевые показатели'!$4:$5</definedName>
  </definedNames>
  <calcPr calcId="152511"/>
</workbook>
</file>

<file path=xl/calcChain.xml><?xml version="1.0" encoding="utf-8"?>
<calcChain xmlns="http://schemas.openxmlformats.org/spreadsheetml/2006/main">
  <c r="M38" i="5" l="1"/>
  <c r="M35" i="5"/>
  <c r="M32" i="5"/>
  <c r="M29" i="5"/>
  <c r="M27" i="5"/>
  <c r="M26" i="5"/>
  <c r="M25" i="5"/>
  <c r="M24" i="5"/>
  <c r="M23" i="5"/>
  <c r="M22" i="5"/>
  <c r="M21" i="5"/>
  <c r="M18" i="5"/>
  <c r="M17" i="5"/>
  <c r="M15" i="5"/>
  <c r="M14" i="5"/>
  <c r="D23" i="4"/>
  <c r="C23" i="4"/>
  <c r="B23" i="4"/>
  <c r="A23" i="4"/>
  <c r="D21" i="4"/>
  <c r="C21" i="4"/>
  <c r="B21" i="4"/>
  <c r="A21" i="4"/>
  <c r="D19" i="4"/>
  <c r="C19" i="4"/>
  <c r="B19" i="4"/>
  <c r="A19" i="4"/>
  <c r="A10" i="4"/>
  <c r="B10" i="4"/>
  <c r="C10" i="4"/>
  <c r="D10" i="4"/>
  <c r="A11" i="4"/>
  <c r="B11" i="4"/>
  <c r="C11" i="4"/>
  <c r="D11" i="4"/>
  <c r="A12" i="4"/>
  <c r="B12" i="4"/>
  <c r="C12" i="4"/>
  <c r="D12" i="4"/>
  <c r="A13" i="4"/>
  <c r="B13" i="4"/>
  <c r="C13" i="4"/>
  <c r="D13" i="4"/>
  <c r="A14" i="4"/>
  <c r="B14" i="4"/>
  <c r="C14" i="4"/>
  <c r="D14" i="4"/>
  <c r="A15" i="4"/>
  <c r="B15" i="4"/>
  <c r="C15" i="4"/>
  <c r="D15" i="4"/>
  <c r="A16" i="4"/>
  <c r="B16" i="4"/>
  <c r="C16" i="4"/>
  <c r="D16" i="4"/>
  <c r="A17" i="4"/>
  <c r="B17" i="4"/>
  <c r="C17" i="4"/>
  <c r="D17" i="4"/>
  <c r="D9" i="4"/>
  <c r="C9" i="4"/>
  <c r="B9" i="4"/>
  <c r="A9" i="4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D8" i="2"/>
  <c r="C8" i="2"/>
  <c r="B8" i="2"/>
  <c r="A8" i="2"/>
  <c r="C9" i="1" l="1"/>
  <c r="C10" i="1"/>
  <c r="F9" i="2"/>
  <c r="G17" i="7"/>
  <c r="H17" i="7"/>
  <c r="G18" i="7"/>
  <c r="H18" i="7"/>
  <c r="F11" i="4"/>
  <c r="F12" i="4"/>
  <c r="F11" i="2"/>
  <c r="D15" i="1"/>
  <c r="C15" i="1"/>
  <c r="C13" i="1" s="1"/>
  <c r="C11" i="1" s="1"/>
  <c r="B15" i="1"/>
  <c r="H22" i="4" s="1"/>
  <c r="I24" i="6"/>
  <c r="J24" i="6"/>
  <c r="F16" i="7" l="1"/>
  <c r="G16" i="7"/>
  <c r="H16" i="7"/>
  <c r="I16" i="7"/>
  <c r="J16" i="7"/>
  <c r="K16" i="7"/>
  <c r="L16" i="7"/>
  <c r="F17" i="7"/>
  <c r="I17" i="7"/>
  <c r="J17" i="7"/>
  <c r="K17" i="7"/>
  <c r="L17" i="7"/>
  <c r="F18" i="7"/>
  <c r="I18" i="7"/>
  <c r="J18" i="7"/>
  <c r="K18" i="7"/>
  <c r="L18" i="7"/>
  <c r="F19" i="7"/>
  <c r="G19" i="7"/>
  <c r="H19" i="7"/>
  <c r="I19" i="7"/>
  <c r="J19" i="7"/>
  <c r="K19" i="7"/>
  <c r="L19" i="7"/>
  <c r="F20" i="7"/>
  <c r="G20" i="7"/>
  <c r="H20" i="7"/>
  <c r="I20" i="7"/>
  <c r="J20" i="7"/>
  <c r="K20" i="7"/>
  <c r="L20" i="7"/>
  <c r="E17" i="7"/>
  <c r="E18" i="7"/>
  <c r="E19" i="7"/>
  <c r="E20" i="7"/>
  <c r="E16" i="7"/>
  <c r="L42" i="7"/>
  <c r="K42" i="7"/>
  <c r="J42" i="7"/>
  <c r="I42" i="7"/>
  <c r="H42" i="7"/>
  <c r="G42" i="7"/>
  <c r="F42" i="7"/>
  <c r="E42" i="7"/>
  <c r="L35" i="7"/>
  <c r="K35" i="7"/>
  <c r="J35" i="7"/>
  <c r="I35" i="7"/>
  <c r="H35" i="7"/>
  <c r="G35" i="7"/>
  <c r="F35" i="7"/>
  <c r="E35" i="7"/>
  <c r="L28" i="7"/>
  <c r="K28" i="7"/>
  <c r="J28" i="7"/>
  <c r="I28" i="7"/>
  <c r="H28" i="7"/>
  <c r="G28" i="7"/>
  <c r="F28" i="7"/>
  <c r="E28" i="7"/>
  <c r="E10" i="7"/>
  <c r="I12" i="6"/>
  <c r="G9" i="5"/>
  <c r="K12" i="6" s="1"/>
  <c r="L21" i="7"/>
  <c r="K21" i="7"/>
  <c r="J21" i="7"/>
  <c r="I21" i="7"/>
  <c r="H21" i="7"/>
  <c r="G21" i="7"/>
  <c r="F21" i="7"/>
  <c r="E21" i="7"/>
  <c r="J18" i="6"/>
  <c r="K18" i="6"/>
  <c r="L18" i="6"/>
  <c r="M18" i="6"/>
  <c r="N18" i="6"/>
  <c r="O18" i="6"/>
  <c r="P18" i="6"/>
  <c r="J19" i="6"/>
  <c r="K19" i="6"/>
  <c r="L19" i="6"/>
  <c r="M19" i="6"/>
  <c r="N19" i="6"/>
  <c r="O19" i="6"/>
  <c r="P19" i="6"/>
  <c r="J20" i="6"/>
  <c r="K20" i="6"/>
  <c r="L20" i="6"/>
  <c r="M20" i="6"/>
  <c r="N20" i="6"/>
  <c r="O20" i="6"/>
  <c r="P20" i="6"/>
  <c r="J21" i="6"/>
  <c r="K21" i="6"/>
  <c r="L21" i="6"/>
  <c r="M21" i="6"/>
  <c r="N21" i="6"/>
  <c r="O21" i="6"/>
  <c r="P21" i="6"/>
  <c r="J22" i="6"/>
  <c r="K22" i="6"/>
  <c r="L22" i="6"/>
  <c r="M22" i="6"/>
  <c r="N22" i="6"/>
  <c r="O22" i="6"/>
  <c r="P22" i="6"/>
  <c r="J23" i="6"/>
  <c r="K23" i="6"/>
  <c r="L23" i="6"/>
  <c r="M23" i="6"/>
  <c r="N23" i="6"/>
  <c r="O23" i="6"/>
  <c r="P23" i="6"/>
  <c r="K24" i="6"/>
  <c r="L24" i="6"/>
  <c r="M24" i="6"/>
  <c r="N24" i="6"/>
  <c r="O24" i="6"/>
  <c r="P24" i="6"/>
  <c r="I19" i="6"/>
  <c r="I20" i="6"/>
  <c r="I21" i="6"/>
  <c r="I22" i="6"/>
  <c r="I23" i="6"/>
  <c r="I18" i="6"/>
  <c r="P52" i="6"/>
  <c r="O52" i="6"/>
  <c r="N52" i="6"/>
  <c r="M52" i="6"/>
  <c r="L52" i="6"/>
  <c r="K52" i="6"/>
  <c r="J52" i="6"/>
  <c r="I52" i="6"/>
  <c r="P43" i="6"/>
  <c r="O43" i="6"/>
  <c r="N43" i="6"/>
  <c r="M43" i="6"/>
  <c r="L43" i="6"/>
  <c r="K43" i="6"/>
  <c r="J43" i="6"/>
  <c r="I43" i="6"/>
  <c r="P34" i="6"/>
  <c r="O34" i="6"/>
  <c r="N34" i="6"/>
  <c r="M34" i="6"/>
  <c r="L34" i="6"/>
  <c r="K34" i="6"/>
  <c r="J34" i="6"/>
  <c r="I34" i="6"/>
  <c r="I25" i="6"/>
  <c r="J25" i="6"/>
  <c r="K25" i="6"/>
  <c r="L25" i="6"/>
  <c r="M25" i="6"/>
  <c r="N25" i="6"/>
  <c r="O25" i="6"/>
  <c r="P25" i="6"/>
  <c r="O16" i="6" l="1"/>
  <c r="K11" i="5"/>
  <c r="L11" i="5" s="1"/>
  <c r="P14" i="6" s="1"/>
  <c r="K16" i="6"/>
  <c r="I14" i="7"/>
  <c r="K14" i="7"/>
  <c r="J14" i="7"/>
  <c r="F14" i="7"/>
  <c r="G14" i="7"/>
  <c r="L14" i="7"/>
  <c r="G10" i="7"/>
  <c r="J16" i="6"/>
  <c r="N16" i="6"/>
  <c r="M16" i="6"/>
  <c r="L16" i="6"/>
  <c r="P16" i="6"/>
  <c r="H14" i="7"/>
  <c r="E14" i="7"/>
  <c r="I16" i="6"/>
  <c r="F23" i="4"/>
  <c r="G22" i="4" s="1"/>
  <c r="F21" i="4"/>
  <c r="F19" i="4"/>
  <c r="F10" i="4"/>
  <c r="F13" i="4"/>
  <c r="F14" i="4"/>
  <c r="F15" i="4"/>
  <c r="F16" i="4"/>
  <c r="F17" i="4"/>
  <c r="F9" i="4"/>
  <c r="F8" i="2"/>
  <c r="F10" i="2"/>
  <c r="F12" i="2"/>
  <c r="L12" i="7" l="1"/>
  <c r="K12" i="7"/>
  <c r="G8" i="4"/>
  <c r="G18" i="4"/>
  <c r="G20" i="4"/>
  <c r="O14" i="6"/>
  <c r="G7" i="2"/>
  <c r="C9" i="3" s="1"/>
  <c r="E10" i="1"/>
  <c r="E9" i="1"/>
  <c r="D13" i="1"/>
  <c r="D11" i="1" s="1"/>
  <c r="B13" i="1"/>
  <c r="H20" i="4" s="1"/>
  <c r="B11" i="1"/>
  <c r="H18" i="4" s="1"/>
  <c r="C8" i="1"/>
  <c r="D8" i="1"/>
  <c r="B8" i="1"/>
  <c r="C7" i="1" l="1"/>
  <c r="D7" i="1"/>
  <c r="H8" i="4"/>
  <c r="B7" i="1"/>
  <c r="C10" i="3"/>
  <c r="E8" i="1"/>
  <c r="B6" i="4"/>
  <c r="C6" i="4" s="1"/>
  <c r="D6" i="4" s="1"/>
  <c r="E6" i="4" s="1"/>
  <c r="F6" i="4" s="1"/>
  <c r="G6" i="4" s="1"/>
  <c r="H6" i="4" s="1"/>
  <c r="H7" i="4" l="1"/>
  <c r="G7" i="4" s="1"/>
  <c r="D9" i="3" s="1"/>
  <c r="D10" i="3" s="1"/>
  <c r="E7" i="1"/>
  <c r="B9" i="3" s="1"/>
  <c r="B10" i="3" s="1"/>
  <c r="B8" i="3"/>
  <c r="C8" i="3" s="1"/>
  <c r="D8" i="3" s="1"/>
  <c r="E8" i="3" s="1"/>
  <c r="B6" i="2"/>
  <c r="C6" i="2" s="1"/>
  <c r="D6" i="2" s="1"/>
  <c r="E6" i="2" s="1"/>
  <c r="F6" i="2" s="1"/>
  <c r="G6" i="2" s="1"/>
  <c r="E9" i="3" l="1"/>
  <c r="E10" i="3" s="1"/>
</calcChain>
</file>

<file path=xl/sharedStrings.xml><?xml version="1.0" encoding="utf-8"?>
<sst xmlns="http://schemas.openxmlformats.org/spreadsheetml/2006/main" count="388" uniqueCount="155">
  <si>
    <t>Оценка эффективности реализации Программы по критерию 
"Полнота и эффективность использования бюджетных ассигнований на реализацию Программы"</t>
  </si>
  <si>
    <t>Наименование подпрограммы / мероприятия</t>
  </si>
  <si>
    <t>Объем бюджетных ассигнований, тыс. руб.</t>
  </si>
  <si>
    <r>
      <t xml:space="preserve">Полнота и эффективность использования бюджетных ассигнований на реализацию Программы
</t>
    </r>
    <r>
      <rPr>
        <i/>
        <sz val="9"/>
        <color theme="1"/>
        <rFont val="Times New Roman"/>
        <family val="1"/>
        <charset val="204"/>
      </rPr>
      <t>(гр. 2+ гр.3) / гр. 4</t>
    </r>
  </si>
  <si>
    <t>фактически направленных на реализацию программы</t>
  </si>
  <si>
    <t>неиспользованных по объективным причинам *</t>
  </si>
  <si>
    <t>плановый (сводная бюджетная роспись на отчетную дату)</t>
  </si>
  <si>
    <t>ВСЕГО по Программе</t>
  </si>
  <si>
    <t>Подпрограмма 1</t>
  </si>
  <si>
    <t>мероприятие</t>
  </si>
  <si>
    <t>5= (2+3)/4</t>
  </si>
  <si>
    <t>Ед. изм.</t>
  </si>
  <si>
    <t>план</t>
  </si>
  <si>
    <t>факт</t>
  </si>
  <si>
    <t>Х</t>
  </si>
  <si>
    <t>Итоговая оценка эффективности реализации Программы в отчетном году</t>
  </si>
  <si>
    <t>Показатель</t>
  </si>
  <si>
    <t>Критерий</t>
  </si>
  <si>
    <t>Итоговая оценка эффективности Программы</t>
  </si>
  <si>
    <t>Полнота и эффективность использования бюджетных ассигнований на реализацию Программы</t>
  </si>
  <si>
    <t>Оценка критерия</t>
  </si>
  <si>
    <t>Эффективность</t>
  </si>
  <si>
    <t>Оценка эффективности реализации Программы по критериям 
"Степень достижения целевых показателей Программы"</t>
  </si>
  <si>
    <t xml:space="preserve">Значение целевого показателя </t>
  </si>
  <si>
    <t>Исполнение целевого показателя</t>
  </si>
  <si>
    <t>Значение показателя результативности</t>
  </si>
  <si>
    <t>Исполнение показателя результативности</t>
  </si>
  <si>
    <t>Объем бюджетных ассигнований, фактически направленных на реализацию подпрограмм (отдельных мероприятий) Программы</t>
  </si>
  <si>
    <t>Степень достижения целевых показателей Программы</t>
  </si>
  <si>
    <t xml:space="preserve">Степень достижения целевых показателей Программы </t>
  </si>
  <si>
    <t>Степень достижения показателей результативности подпрограмм (отдельных мероприятий) Программы
 / средний уровень достижения показателей результативности</t>
  </si>
  <si>
    <t>Наименование Программы / 
подпрограммы / 
целевого показателя</t>
  </si>
  <si>
    <t>Приложение №4
к Порядку оценки эффективности реализации муниципальных программ</t>
  </si>
  <si>
    <t>Степень достижения показателей результативности подпрограмм и (или) отдельных мероприятий Программы</t>
  </si>
  <si>
    <t>Оценка эффективности реализации Программы по критериям 
"Степень достижения показателей результативности подпрограмм и (или) отдельных мероприятий Программы"</t>
  </si>
  <si>
    <t>значение на конец года</t>
  </si>
  <si>
    <t>январь - июнь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</si>
  <si>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</si>
  <si>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Плановый период</t>
  </si>
  <si>
    <t>Весовой критерий</t>
  </si>
  <si>
    <t>Ед. измерения</t>
  </si>
  <si>
    <t>Цель, целевые показатели, задачи, показатели результативности</t>
  </si>
  <si>
    <t>№ п/п</t>
  </si>
  <si>
    <t xml:space="preserve"> и показателях результативности подпрограмм и отдельных мероприятий програмы</t>
  </si>
  <si>
    <t>(наименование программы)</t>
  </si>
  <si>
    <t>о целевых показателях муниципальной программы Туруханского района</t>
  </si>
  <si>
    <t>ИНФОРМАЦИЯ</t>
  </si>
  <si>
    <t>в том числе по ГРБС:</t>
  </si>
  <si>
    <t>всего расходные обязательства</t>
  </si>
  <si>
    <t>Муниципальная программа Туруханского района</t>
  </si>
  <si>
    <t>ВР</t>
  </si>
  <si>
    <t>ЦСР</t>
  </si>
  <si>
    <t>РзПр</t>
  </si>
  <si>
    <t>ГРБС</t>
  </si>
  <si>
    <t>плановый период</t>
  </si>
  <si>
    <t>Примечание</t>
  </si>
  <si>
    <t>Расходы по годам</t>
  </si>
  <si>
    <t>Код бюджетной классификации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</si>
  <si>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</si>
  <si>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</si>
  <si>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</si>
  <si>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</si>
  <si>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</si>
  <si>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</si>
  <si>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>внебюджетные источники</t>
  </si>
  <si>
    <t>районный бюджет</t>
  </si>
  <si>
    <t>в том числе:</t>
  </si>
  <si>
    <t>всего</t>
  </si>
  <si>
    <t>Источники финансирования</t>
  </si>
  <si>
    <t>Статус</t>
  </si>
  <si>
    <t>(тыс. рублей)</t>
  </si>
  <si>
    <t>с указанием плановых и фактических значений</t>
  </si>
  <si>
    <t>об использовании бюджетных ассигнований районного бюджета и иных средств на реализацию</t>
  </si>
  <si>
    <t>Финансовое управление Администрации Туруханского района</t>
  </si>
  <si>
    <t>Администрация Туруханского района</t>
  </si>
  <si>
    <t>Территориальное управление администрации Туруханского района</t>
  </si>
  <si>
    <t>Управление образования администрации Туруханского района</t>
  </si>
  <si>
    <t>Управление культуры и молодёжной политики администрации Туруханского района</t>
  </si>
  <si>
    <t>Управление социальной защиты населения администрации Туруханского района</t>
  </si>
  <si>
    <t>Управление  жилищно-коммунального хозяйства и строительства</t>
  </si>
  <si>
    <t>240</t>
  </si>
  <si>
    <t>241</t>
  </si>
  <si>
    <t>242</t>
  </si>
  <si>
    <t>243</t>
  </si>
  <si>
    <t>244</t>
  </si>
  <si>
    <t>246</t>
  </si>
  <si>
    <t>247</t>
  </si>
  <si>
    <t>федеральный бюджет</t>
  </si>
  <si>
    <t>краевой бюджет</t>
  </si>
  <si>
    <t>бюджеты муниципальных образований Туруханского района</t>
  </si>
  <si>
    <t>"Охрана окружающей среды Туруханского района"</t>
  </si>
  <si>
    <t>«Регулирование качества окружающей среды Туруханского района"</t>
  </si>
  <si>
    <t>Ликвидация  несанкционированных свалок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</si>
  <si>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</si>
  <si>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муниципальной программы Туруханского района  "Охрана окружающей среды Туруханского района"</t>
  </si>
  <si>
    <t xml:space="preserve"> муниципальной программы Туруханского района  "Охрана окружающей среды Туруханского района"</t>
  </si>
  <si>
    <t xml:space="preserve">Заместитель Главы Туруханского района – 
руководитель Управления ЖКХ и строительства                                                                                                                                                  А.Л. Арзамазов
</t>
  </si>
  <si>
    <t>Расходы на приобретение и (или) монтаж комплексов по обезвреживанию отходов в 2017 году</t>
  </si>
  <si>
    <t>Инженерные комплексные изыскания на участке проектирования полигона ТБО и объекта для складирования промышленных отходов для г. Игарка</t>
  </si>
  <si>
    <t>"Регулирование качества окружающей среды Туруханского района"</t>
  </si>
  <si>
    <t>Подпрограмма 1 "Регулирование качества окружающей среды Туруханского района"</t>
  </si>
  <si>
    <t>Межевание земельного участка под полигон ТБО в г.Игарка</t>
  </si>
  <si>
    <t>Отдельное мероприятие программы 2</t>
  </si>
  <si>
    <t>Отдельное мероприятие программы 1</t>
  </si>
  <si>
    <t>Отдельное мероприятие программы 3</t>
  </si>
  <si>
    <t xml:space="preserve">0502       0603 </t>
  </si>
  <si>
    <t>0500000000</t>
  </si>
  <si>
    <t>0510000000</t>
  </si>
  <si>
    <t xml:space="preserve">Всего по подпрограмме 1 "Регулирование качества окружающей среды Туруханского района" </t>
  </si>
  <si>
    <t>Цель Создание благоприятной окружающей среды и предотвращение негативного воздействия хозяйственной и иной деятельности на окружающую среду, сохранение биологического разнообразия и уникальных природных комплексов и объектов, формирование экологической культуры населения Туруханского района.</t>
  </si>
  <si>
    <t>Количество построенных полигонов твердых бытовых отходов</t>
  </si>
  <si>
    <t>шт.</t>
  </si>
  <si>
    <t>Доля ликвидированных несанкционированных свалок бытовых отходов и мусора к общему числу выявленных несанкционированных свалок на землях общего пользования на территории муниципального образования</t>
  </si>
  <si>
    <t>%</t>
  </si>
  <si>
    <t>Количество  площадок временного складирования и хранения твердых бытовых отходов</t>
  </si>
  <si>
    <t>Количество отведенных земельных участков под площадки временного складирования и хранения твердых бытовых отходов</t>
  </si>
  <si>
    <t>Количество приобретенных комплексов по обезвреживанию отходов</t>
  </si>
  <si>
    <t>Задача 1 Повышение качества окружающей среды в Туруханском районе и снижение негативного воздействия твердых бытовых и промышленных отходов на окружающую среду и соблюдение норм для обеспечения санитарно-эпидемиологического благополучия  населения.</t>
  </si>
  <si>
    <t>Задача 2 Подготовка проектно-сметной документации для полигона ТБО в г.Игарка.</t>
  </si>
  <si>
    <t>Задача 3 Решение проблемы несанкционированного складирования, твердых бытовых отходов.</t>
  </si>
  <si>
    <t>Задача 4 Строительство площадок временного складирования и хранения твердых бытовых отходов населения в поселениях и на межселенной территории Туруханского района</t>
  </si>
  <si>
    <t>«Инженерные комплексные изыскания на участке проектирования полигона ТБО и объекта для складирования промышленных отходов для г. Игарка»</t>
  </si>
  <si>
    <t xml:space="preserve">Приобритение и монтаж комплекса по обезвреживанию отходов </t>
  </si>
  <si>
    <t xml:space="preserve">Отдельное мероприятие программы 3 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</si>
  <si>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Отдельное мероприятие программы  2 Ликвидация  несанкционированных свалок</t>
  </si>
  <si>
    <t>Оформленный земельный участок под строительство полигона ТБО в г.Игарка</t>
  </si>
  <si>
    <t>ед.</t>
  </si>
  <si>
    <t>Количество ликвидированных несанкционированных свалок бытовых отходов и мусора</t>
  </si>
  <si>
    <t>комплекс сооружений</t>
  </si>
  <si>
    <t>Обустройство природных резерватов местного значения</t>
  </si>
  <si>
    <t>Проведение в пределах резерватов учетных работ и биотехнических мероприятий по воспроизводству фауны;</t>
  </si>
  <si>
    <t>Структурирование охраняемой территории с выделением участков особой охраны, традиционного и рекреационного использования</t>
  </si>
  <si>
    <t>тыс.га</t>
  </si>
  <si>
    <t>Осуществление управления рекреационной нагрузкой в пределах резерватов</t>
  </si>
  <si>
    <t xml:space="preserve"> размеченный маршрут</t>
  </si>
  <si>
    <t>Организация биологической рекультивации возвращенных недропользователями земельных участков</t>
  </si>
  <si>
    <t>га</t>
  </si>
  <si>
    <t xml:space="preserve"> Осуществление муниципального земельного контроля, муниципальный контроль за разработкой общераспространенных полезных ископаемых, мониторинг исполнения  природоохранного законодательства на объектах недропользования;</t>
  </si>
  <si>
    <t>контрольное мероприятие</t>
  </si>
  <si>
    <t>Природоохранное взаимодействие с недропользователями</t>
  </si>
  <si>
    <t>совместное мероприятие</t>
  </si>
  <si>
    <t>нет или увеличение</t>
  </si>
  <si>
    <t xml:space="preserve">Отдельное мероприятие программы 1 </t>
  </si>
  <si>
    <t>работы будут выполнены в 2018 году</t>
  </si>
  <si>
    <t>Всего по отдельному мероприятию программы 1. Межевание земельного участка под полигон ТБО в г.Игарка</t>
  </si>
  <si>
    <t>Всего по отдельному мероприятию программы 2. Ликвидация  несанкционированных свалок</t>
  </si>
  <si>
    <t>Всего по отдельному мероприятию программы 3. 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</t>
  </si>
  <si>
    <r>
      <t xml:space="preserve">Желаемая тенденция развития показателя 
</t>
    </r>
    <r>
      <rPr>
        <i/>
        <sz val="11"/>
        <rFont val="Times New Roman"/>
        <family val="1"/>
        <charset val="204"/>
      </rPr>
      <t>(нет или увеличение / снижение)</t>
    </r>
  </si>
  <si>
    <t>Приложение № 2</t>
  </si>
  <si>
    <t>Приложение № 1</t>
  </si>
  <si>
    <t>Приложение № 3</t>
  </si>
  <si>
    <t xml:space="preserve">Приложение №4
</t>
  </si>
  <si>
    <t xml:space="preserve">Приложение № 5
</t>
  </si>
  <si>
    <t xml:space="preserve">Приложение № 6
</t>
  </si>
  <si>
    <t>невыполнено из-за отсутствия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</si>
</sst>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_-* #,##0.0_р_._-;\-* #,##0.0_р_._-;_-* &quot;-&quot;??_р_._-;_-@_-"/>
    <numFmt numFmtId="166" formatCode="_-* #,##0.000_р_._-;\-* #,##0.000_р_._-;_-* &quot;-&quot;??_р_._-;_-@_-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name val="Times New Roman"/>
      <family val="2"/>
      <charset val="204"/>
    </font>
    <font>
      <vertAlign val="superscript"/>
      <sz val="14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1"/>
    </font>
    <font>
      <sz val="12"/>
      <name val="Calibri"/>
      <family val="2"/>
      <scheme val="minor"/>
    </font>
    <font>
      <i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3" borderId="2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8" fillId="0" borderId="1" xfId="1" applyNumberFormat="1" applyFont="1" applyBorder="1" applyAlignment="1">
      <alignment vertical="center" wrapText="1"/>
    </xf>
    <xf numFmtId="165" fontId="3" fillId="3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2" fillId="2" borderId="1" xfId="2" applyNumberFormat="1" applyFont="1" applyFill="1" applyBorder="1" applyAlignment="1">
      <alignment horizontal="center" vertical="center" wrapText="1"/>
    </xf>
    <xf numFmtId="0" fontId="13" fillId="0" borderId="0" xfId="4" applyFont="1"/>
    <xf numFmtId="0" fontId="15" fillId="0" borderId="0" xfId="4" applyFont="1" applyAlignment="1">
      <alignment horizontal="justify" vertical="center"/>
    </xf>
    <xf numFmtId="0" fontId="13" fillId="0" borderId="1" xfId="4" applyFont="1" applyBorder="1" applyAlignment="1">
      <alignment vertical="center" wrapText="1"/>
    </xf>
    <xf numFmtId="0" fontId="15" fillId="0" borderId="0" xfId="4" applyFont="1" applyAlignment="1">
      <alignment horizontal="right" vertical="center"/>
    </xf>
    <xf numFmtId="0" fontId="15" fillId="0" borderId="0" xfId="4" applyFont="1" applyAlignment="1">
      <alignment horizontal="left" vertical="center" indent="2"/>
    </xf>
    <xf numFmtId="0" fontId="13" fillId="0" borderId="1" xfId="4" applyFont="1" applyBorder="1" applyAlignment="1">
      <alignment wrapText="1"/>
    </xf>
    <xf numFmtId="0" fontId="13" fillId="0" borderId="1" xfId="5" applyFont="1" applyBorder="1" applyAlignment="1">
      <alignment vertical="center" wrapText="1"/>
    </xf>
    <xf numFmtId="0" fontId="13" fillId="4" borderId="1" xfId="4" applyFont="1" applyFill="1" applyBorder="1" applyAlignment="1">
      <alignment vertical="center" wrapText="1"/>
    </xf>
    <xf numFmtId="0" fontId="13" fillId="0" borderId="0" xfId="4" applyFont="1" applyBorder="1" applyAlignment="1">
      <alignment vertical="center" wrapText="1"/>
    </xf>
    <xf numFmtId="0" fontId="14" fillId="4" borderId="1" xfId="4" applyFont="1" applyFill="1" applyBorder="1" applyAlignment="1">
      <alignment vertical="center" wrapText="1"/>
    </xf>
    <xf numFmtId="0" fontId="14" fillId="5" borderId="1" xfId="4" applyFont="1" applyFill="1" applyBorder="1" applyAlignment="1">
      <alignment vertical="center" wrapText="1"/>
    </xf>
    <xf numFmtId="166" fontId="13" fillId="0" borderId="1" xfId="1" applyNumberFormat="1" applyFont="1" applyBorder="1" applyAlignment="1">
      <alignment vertical="center" wrapText="1"/>
    </xf>
    <xf numFmtId="166" fontId="14" fillId="4" borderId="1" xfId="1" applyNumberFormat="1" applyFont="1" applyFill="1" applyBorder="1" applyAlignment="1">
      <alignment vertical="center" wrapText="1"/>
    </xf>
    <xf numFmtId="166" fontId="13" fillId="4" borderId="1" xfId="1" applyNumberFormat="1" applyFont="1" applyFill="1" applyBorder="1" applyAlignment="1">
      <alignment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vertical="center" wrapText="1"/>
    </xf>
    <xf numFmtId="166" fontId="8" fillId="6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3" fontId="12" fillId="3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6" borderId="1" xfId="4" applyFont="1" applyFill="1" applyBorder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6" fontId="14" fillId="5" borderId="1" xfId="1" applyNumberFormat="1" applyFont="1" applyFill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4" fontId="7" fillId="6" borderId="1" xfId="0" applyNumberFormat="1" applyFont="1" applyFill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166" fontId="7" fillId="6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0" fontId="12" fillId="0" borderId="0" xfId="0" applyFont="1"/>
    <xf numFmtId="43" fontId="12" fillId="2" borderId="1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11" fillId="6" borderId="1" xfId="1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0" fontId="11" fillId="6" borderId="0" xfId="0" applyFont="1" applyFill="1"/>
    <xf numFmtId="43" fontId="7" fillId="0" borderId="1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5" borderId="2" xfId="4" applyFont="1" applyFill="1" applyBorder="1" applyAlignment="1">
      <alignment horizontal="left" vertical="center" wrapText="1"/>
    </xf>
    <xf numFmtId="0" fontId="13" fillId="5" borderId="6" xfId="4" applyFont="1" applyFill="1" applyBorder="1" applyAlignment="1">
      <alignment horizontal="left" vertical="center" wrapText="1"/>
    </xf>
    <xf numFmtId="0" fontId="13" fillId="5" borderId="3" xfId="4" applyFont="1" applyFill="1" applyBorder="1" applyAlignment="1">
      <alignment horizontal="left" vertical="center" wrapText="1"/>
    </xf>
    <xf numFmtId="0" fontId="13" fillId="4" borderId="2" xfId="4" applyFont="1" applyFill="1" applyBorder="1" applyAlignment="1">
      <alignment horizontal="left" vertical="center" wrapText="1"/>
    </xf>
    <xf numFmtId="0" fontId="13" fillId="4" borderId="6" xfId="4" applyFont="1" applyFill="1" applyBorder="1" applyAlignment="1">
      <alignment horizontal="left" vertical="center" wrapText="1"/>
    </xf>
    <xf numFmtId="0" fontId="13" fillId="4" borderId="3" xfId="4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top" wrapText="1"/>
    </xf>
    <xf numFmtId="0" fontId="14" fillId="0" borderId="1" xfId="4" applyFont="1" applyBorder="1" applyAlignment="1">
      <alignment horizontal="left" vertical="center" wrapText="1"/>
    </xf>
    <xf numFmtId="0" fontId="14" fillId="0" borderId="4" xfId="4" applyFont="1" applyBorder="1" applyAlignment="1">
      <alignment horizontal="left" vertical="center" wrapText="1"/>
    </xf>
    <xf numFmtId="0" fontId="14" fillId="0" borderId="7" xfId="4" applyFont="1" applyBorder="1" applyAlignment="1">
      <alignment horizontal="left" vertical="center" wrapText="1"/>
    </xf>
    <xf numFmtId="0" fontId="14" fillId="0" borderId="5" xfId="4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11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left" vertical="center" wrapText="1" indent="13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0"/>
    </xf>
    <xf numFmtId="0" fontId="8" fillId="0" borderId="0" xfId="0" applyFont="1" applyAlignment="1">
      <alignment horizontal="left" vertical="center" indent="10"/>
    </xf>
  </cellXfs>
  <cellStyles count="6">
    <cellStyle name="Гиперссылка" xfId="5" builtinId="8"/>
    <cellStyle name="Обычный" xfId="0" builtinId="0"/>
    <cellStyle name="Обычный 2" xfId="4"/>
    <cellStyle name="Обычный 3" xfId="2"/>
    <cellStyle name="Финансовый" xfId="1" builtinId="3"/>
    <cellStyle name="Финансовый 2" xfId="3"/>
  </cellStyles>
  <dxfs count="10"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</dxfs>
  <tableStyles count="0" defaultTableStyle="TableStyleMedium2" defaultPivotStyle="PivotStyleMedium9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43"/>
  <sheetViews>
    <sheetView tabSelected="1" topLeftCell="B1" zoomScale="70" zoomScaleNormal="70" workbookViewId="0">
      <selection activeCell="M16" sqref="M16"/>
    </sheetView>
  </sheetViews>
  <sheetFormatPr defaultRowHeight="15.75" x14ac:dyDescent="0.25"/>
  <cols>
    <col min="1" max="1" width="5" style="28" customWidth="1"/>
    <col min="2" max="2" width="37.5703125" style="28" customWidth="1"/>
    <col min="3" max="3" width="14.5703125" style="28" customWidth="1"/>
    <col min="4" max="4" width="10.5703125" style="28" customWidth="1"/>
    <col min="5" max="6" width="9.5703125" style="28" customWidth="1"/>
    <col min="7" max="10" width="8.28515625" style="28" customWidth="1"/>
    <col min="11" max="12" width="8.85546875" style="28" customWidth="1"/>
    <col min="13" max="13" width="25.42578125" style="28" customWidth="1"/>
    <col min="14" max="16384" width="9.140625" style="28"/>
  </cols>
  <sheetData>
    <row r="1" spans="1:13" ht="18.75" x14ac:dyDescent="0.25">
      <c r="K1" s="32" t="s">
        <v>149</v>
      </c>
    </row>
    <row r="2" spans="1:13" ht="18.75" x14ac:dyDescent="0.25">
      <c r="A2" s="29"/>
    </row>
    <row r="3" spans="1:13" ht="18.75" x14ac:dyDescent="0.25">
      <c r="A3" s="96" t="s">
        <v>46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18.75" x14ac:dyDescent="0.25">
      <c r="A4" s="96" t="s">
        <v>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8.75" x14ac:dyDescent="0.25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22.5" x14ac:dyDescent="0.25">
      <c r="A6" s="98" t="s">
        <v>44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8.75" x14ac:dyDescent="0.25">
      <c r="A7" s="96" t="s">
        <v>43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 ht="18.75" x14ac:dyDescent="0.25">
      <c r="A8" s="29"/>
    </row>
    <row r="9" spans="1:13" ht="45.75" customHeight="1" x14ac:dyDescent="0.25">
      <c r="A9" s="97" t="s">
        <v>42</v>
      </c>
      <c r="B9" s="97" t="s">
        <v>41</v>
      </c>
      <c r="C9" s="97" t="s">
        <v>40</v>
      </c>
      <c r="D9" s="97" t="s">
        <v>39</v>
      </c>
      <c r="E9" s="97">
        <v>2016</v>
      </c>
      <c r="F9" s="97"/>
      <c r="G9" s="97">
        <f>E9+1</f>
        <v>2017</v>
      </c>
      <c r="H9" s="97"/>
      <c r="I9" s="97"/>
      <c r="J9" s="97"/>
      <c r="K9" s="97" t="s">
        <v>38</v>
      </c>
      <c r="L9" s="97"/>
      <c r="M9" s="97" t="s">
        <v>37</v>
      </c>
    </row>
    <row r="10" spans="1:13" ht="45.75" customHeight="1" x14ac:dyDescent="0.25">
      <c r="A10" s="97"/>
      <c r="B10" s="97"/>
      <c r="C10" s="97"/>
      <c r="D10" s="97"/>
      <c r="E10" s="97"/>
      <c r="F10" s="97"/>
      <c r="G10" s="97" t="s">
        <v>36</v>
      </c>
      <c r="H10" s="97"/>
      <c r="I10" s="97" t="s">
        <v>35</v>
      </c>
      <c r="J10" s="97"/>
      <c r="K10" s="97"/>
      <c r="L10" s="97"/>
      <c r="M10" s="97"/>
    </row>
    <row r="11" spans="1:13" ht="45.75" customHeight="1" x14ac:dyDescent="0.25">
      <c r="A11" s="97"/>
      <c r="B11" s="97"/>
      <c r="C11" s="97"/>
      <c r="D11" s="97"/>
      <c r="E11" s="53" t="s">
        <v>12</v>
      </c>
      <c r="F11" s="53" t="s">
        <v>13</v>
      </c>
      <c r="G11" s="53" t="s">
        <v>12</v>
      </c>
      <c r="H11" s="53" t="s">
        <v>13</v>
      </c>
      <c r="I11" s="53" t="s">
        <v>12</v>
      </c>
      <c r="J11" s="53" t="s">
        <v>13</v>
      </c>
      <c r="K11" s="53">
        <f>G9+1</f>
        <v>2018</v>
      </c>
      <c r="L11" s="53">
        <f>K11+1</f>
        <v>2019</v>
      </c>
      <c r="M11" s="97"/>
    </row>
    <row r="12" spans="1:13" x14ac:dyDescent="0.25">
      <c r="A12" s="53">
        <v>1</v>
      </c>
      <c r="B12" s="53">
        <v>2</v>
      </c>
      <c r="C12" s="53">
        <v>3</v>
      </c>
      <c r="D12" s="53">
        <v>4</v>
      </c>
      <c r="E12" s="53">
        <v>5</v>
      </c>
      <c r="F12" s="53">
        <v>6</v>
      </c>
      <c r="G12" s="53">
        <v>7</v>
      </c>
      <c r="H12" s="53">
        <v>8</v>
      </c>
      <c r="I12" s="53">
        <v>9</v>
      </c>
      <c r="J12" s="53">
        <v>10</v>
      </c>
      <c r="K12" s="53">
        <v>11</v>
      </c>
      <c r="L12" s="53">
        <v>12</v>
      </c>
      <c r="M12" s="53">
        <v>13</v>
      </c>
    </row>
    <row r="13" spans="1:13" ht="48.75" customHeight="1" x14ac:dyDescent="0.25">
      <c r="A13" s="86" t="s">
        <v>109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47.25" x14ac:dyDescent="0.25">
      <c r="A14" s="30">
        <v>1</v>
      </c>
      <c r="B14" s="55" t="s">
        <v>110</v>
      </c>
      <c r="C14" s="56" t="s">
        <v>111</v>
      </c>
      <c r="D14" s="30"/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54" t="str">
        <f t="shared" ref="M14:M18" si="0">IF(J14="","",IF(J14&lt;I14,"заполнить",""))</f>
        <v/>
      </c>
    </row>
    <row r="15" spans="1:13" ht="126" x14ac:dyDescent="0.25">
      <c r="A15" s="30">
        <v>2</v>
      </c>
      <c r="B15" s="45" t="s">
        <v>112</v>
      </c>
      <c r="C15" s="56" t="s">
        <v>113</v>
      </c>
      <c r="D15" s="30"/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54" t="str">
        <f t="shared" si="0"/>
        <v/>
      </c>
    </row>
    <row r="16" spans="1:13" ht="47.25" x14ac:dyDescent="0.25">
      <c r="A16" s="30">
        <v>3</v>
      </c>
      <c r="B16" s="45" t="s">
        <v>114</v>
      </c>
      <c r="C16" s="56" t="s">
        <v>111</v>
      </c>
      <c r="D16" s="30"/>
      <c r="E16" s="30">
        <v>1</v>
      </c>
      <c r="F16" s="30">
        <v>1</v>
      </c>
      <c r="G16" s="30">
        <v>1</v>
      </c>
      <c r="H16" s="30">
        <v>0</v>
      </c>
      <c r="I16" s="30">
        <v>1</v>
      </c>
      <c r="J16" s="30">
        <v>0</v>
      </c>
      <c r="K16" s="30">
        <v>2</v>
      </c>
      <c r="L16" s="30">
        <v>3</v>
      </c>
      <c r="M16" s="85" t="s">
        <v>154</v>
      </c>
    </row>
    <row r="17" spans="1:13" ht="63" x14ac:dyDescent="0.25">
      <c r="A17" s="30">
        <v>4</v>
      </c>
      <c r="B17" s="45" t="s">
        <v>115</v>
      </c>
      <c r="C17" s="56" t="s">
        <v>111</v>
      </c>
      <c r="D17" s="30"/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54" t="str">
        <f t="shared" si="0"/>
        <v/>
      </c>
    </row>
    <row r="18" spans="1:13" ht="47.25" x14ac:dyDescent="0.25">
      <c r="A18" s="30">
        <v>5</v>
      </c>
      <c r="B18" s="45" t="s">
        <v>116</v>
      </c>
      <c r="C18" s="56" t="s">
        <v>111</v>
      </c>
      <c r="D18" s="30"/>
      <c r="E18" s="30">
        <v>0</v>
      </c>
      <c r="F18" s="30">
        <v>0</v>
      </c>
      <c r="G18" s="30">
        <v>0</v>
      </c>
      <c r="H18" s="30">
        <v>0</v>
      </c>
      <c r="I18" s="30">
        <v>1</v>
      </c>
      <c r="J18" s="30">
        <v>1</v>
      </c>
      <c r="K18" s="30">
        <v>0</v>
      </c>
      <c r="L18" s="30">
        <v>0</v>
      </c>
      <c r="M18" s="54" t="str">
        <f t="shared" si="0"/>
        <v/>
      </c>
    </row>
    <row r="19" spans="1:13" ht="33" customHeight="1" x14ac:dyDescent="0.25">
      <c r="A19" s="86" t="s">
        <v>117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</row>
    <row r="20" spans="1:13" x14ac:dyDescent="0.25">
      <c r="A20" s="89" t="s">
        <v>100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</row>
    <row r="21" spans="1:13" ht="31.5" x14ac:dyDescent="0.25">
      <c r="A21" s="30">
        <v>1</v>
      </c>
      <c r="B21" s="57" t="s">
        <v>129</v>
      </c>
      <c r="C21" s="56" t="s">
        <v>128</v>
      </c>
      <c r="D21" s="30"/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54" t="str">
        <f t="shared" ref="M21:M27" si="1">IF(J21="","",IF(J21&lt;I21,"заполнить",""))</f>
        <v/>
      </c>
    </row>
    <row r="22" spans="1:13" ht="63" x14ac:dyDescent="0.25">
      <c r="A22" s="30">
        <v>2</v>
      </c>
      <c r="B22" s="58" t="s">
        <v>130</v>
      </c>
      <c r="C22" s="56" t="s">
        <v>9</v>
      </c>
      <c r="D22" s="30"/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54" t="str">
        <f t="shared" si="1"/>
        <v/>
      </c>
    </row>
    <row r="23" spans="1:13" ht="63" x14ac:dyDescent="0.25">
      <c r="A23" s="30">
        <v>3</v>
      </c>
      <c r="B23" s="59" t="s">
        <v>131</v>
      </c>
      <c r="C23" s="56" t="s">
        <v>132</v>
      </c>
      <c r="D23" s="30"/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54" t="str">
        <f t="shared" si="1"/>
        <v/>
      </c>
    </row>
    <row r="24" spans="1:13" ht="47.25" x14ac:dyDescent="0.25">
      <c r="A24" s="30">
        <v>4</v>
      </c>
      <c r="B24" s="58" t="s">
        <v>133</v>
      </c>
      <c r="C24" s="60" t="s">
        <v>134</v>
      </c>
      <c r="D24" s="30"/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54" t="str">
        <f t="shared" si="1"/>
        <v/>
      </c>
    </row>
    <row r="25" spans="1:13" ht="63" x14ac:dyDescent="0.25">
      <c r="A25" s="30">
        <v>5</v>
      </c>
      <c r="B25" s="58" t="s">
        <v>135</v>
      </c>
      <c r="C25" s="56" t="s">
        <v>136</v>
      </c>
      <c r="D25" s="30"/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54" t="str">
        <f t="shared" si="1"/>
        <v/>
      </c>
    </row>
    <row r="26" spans="1:13" ht="141.75" x14ac:dyDescent="0.25">
      <c r="A26" s="30">
        <v>6</v>
      </c>
      <c r="B26" s="61" t="s">
        <v>137</v>
      </c>
      <c r="C26" s="62" t="s">
        <v>138</v>
      </c>
      <c r="D26" s="30"/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54" t="str">
        <f t="shared" si="1"/>
        <v/>
      </c>
    </row>
    <row r="27" spans="1:13" ht="31.5" x14ac:dyDescent="0.25">
      <c r="A27" s="30">
        <v>7</v>
      </c>
      <c r="B27" s="57" t="s">
        <v>139</v>
      </c>
      <c r="C27" s="56" t="s">
        <v>140</v>
      </c>
      <c r="D27" s="30"/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54" t="str">
        <f t="shared" si="1"/>
        <v/>
      </c>
    </row>
    <row r="28" spans="1:13" ht="94.5" x14ac:dyDescent="0.25">
      <c r="A28" s="30"/>
      <c r="B28" s="46" t="s">
        <v>121</v>
      </c>
      <c r="C28" s="56" t="s">
        <v>111</v>
      </c>
      <c r="D28" s="30"/>
      <c r="E28" s="30">
        <v>0</v>
      </c>
      <c r="F28" s="30">
        <v>0</v>
      </c>
      <c r="G28" s="30">
        <v>1</v>
      </c>
      <c r="H28" s="30">
        <v>0</v>
      </c>
      <c r="I28" s="30">
        <v>1</v>
      </c>
      <c r="J28" s="30">
        <v>0</v>
      </c>
      <c r="K28" s="30">
        <v>0</v>
      </c>
      <c r="L28" s="30">
        <v>0</v>
      </c>
      <c r="M28" s="50" t="s">
        <v>143</v>
      </c>
    </row>
    <row r="29" spans="1:13" ht="31.5" x14ac:dyDescent="0.25">
      <c r="A29" s="30">
        <v>8</v>
      </c>
      <c r="B29" s="46" t="s">
        <v>122</v>
      </c>
      <c r="C29" s="56" t="s">
        <v>111</v>
      </c>
      <c r="D29" s="30"/>
      <c r="E29" s="30">
        <v>0</v>
      </c>
      <c r="F29" s="30">
        <v>0</v>
      </c>
      <c r="G29" s="30">
        <v>1</v>
      </c>
      <c r="H29" s="30">
        <v>0</v>
      </c>
      <c r="I29" s="30">
        <v>1</v>
      </c>
      <c r="J29" s="30">
        <v>1</v>
      </c>
      <c r="K29" s="30">
        <v>0</v>
      </c>
      <c r="L29" s="30">
        <v>0</v>
      </c>
      <c r="M29" s="54" t="str">
        <f t="shared" ref="M29" si="2">IF(J29="","",IF(J29&lt;I29,"заполнить",""))</f>
        <v/>
      </c>
    </row>
    <row r="30" spans="1:13" ht="18.75" customHeight="1" x14ac:dyDescent="0.25">
      <c r="A30" s="86" t="s">
        <v>118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8"/>
    </row>
    <row r="31" spans="1:13" ht="20.25" customHeight="1" x14ac:dyDescent="0.25">
      <c r="A31" s="89" t="s">
        <v>142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</row>
    <row r="32" spans="1:13" ht="47.25" x14ac:dyDescent="0.25">
      <c r="A32" s="30">
        <v>1</v>
      </c>
      <c r="B32" s="30" t="s">
        <v>125</v>
      </c>
      <c r="C32" s="47" t="s">
        <v>126</v>
      </c>
      <c r="D32" s="30"/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54" t="str">
        <f t="shared" ref="M32" si="3">IF(J32="","",IF(J32&lt;I32,"заполнить",""))</f>
        <v/>
      </c>
    </row>
    <row r="33" spans="1:17" ht="20.25" customHeight="1" x14ac:dyDescent="0.25">
      <c r="A33" s="86" t="s">
        <v>119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8"/>
    </row>
    <row r="34" spans="1:17" x14ac:dyDescent="0.25">
      <c r="A34" s="89" t="s">
        <v>124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</row>
    <row r="35" spans="1:17" ht="47.25" x14ac:dyDescent="0.25">
      <c r="A35" s="30">
        <v>1</v>
      </c>
      <c r="B35" s="30" t="s">
        <v>127</v>
      </c>
      <c r="C35" s="47" t="s">
        <v>111</v>
      </c>
      <c r="D35" s="30"/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54" t="str">
        <f t="shared" ref="M35" si="4">IF(J35="","",IF(J35&lt;I35,"заполнить",""))</f>
        <v/>
      </c>
    </row>
    <row r="36" spans="1:17" ht="35.25" customHeight="1" x14ac:dyDescent="0.25">
      <c r="A36" s="86" t="s">
        <v>120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8"/>
    </row>
    <row r="37" spans="1:17" ht="33.75" customHeight="1" x14ac:dyDescent="0.25">
      <c r="A37" s="89" t="s">
        <v>123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1"/>
    </row>
    <row r="38" spans="1:17" ht="63" x14ac:dyDescent="0.25">
      <c r="A38" s="30">
        <v>1</v>
      </c>
      <c r="B38" s="30" t="s">
        <v>115</v>
      </c>
      <c r="C38" s="47" t="s">
        <v>111</v>
      </c>
      <c r="D38" s="30"/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54" t="str">
        <f t="shared" ref="M38" si="5">IF(J38="","",IF(J38&lt;I38,"заполнить",""))</f>
        <v/>
      </c>
    </row>
    <row r="39" spans="1:1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7" ht="39" customHeight="1" x14ac:dyDescent="0.25">
      <c r="A41" s="92" t="s">
        <v>96</v>
      </c>
      <c r="B41" s="93"/>
      <c r="C41" s="93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</row>
    <row r="42" spans="1:17" ht="18.75" x14ac:dyDescent="0.25">
      <c r="A42" s="29"/>
    </row>
    <row r="43" spans="1:17" ht="18.75" x14ac:dyDescent="0.25">
      <c r="A43" s="29"/>
    </row>
  </sheetData>
  <mergeCells count="25">
    <mergeCell ref="A3:M3"/>
    <mergeCell ref="A4:M4"/>
    <mergeCell ref="A5:M5"/>
    <mergeCell ref="A7:M7"/>
    <mergeCell ref="A9:A11"/>
    <mergeCell ref="B9:B11"/>
    <mergeCell ref="C9:C11"/>
    <mergeCell ref="D9:D11"/>
    <mergeCell ref="E9:F10"/>
    <mergeCell ref="G9:J9"/>
    <mergeCell ref="A6:M6"/>
    <mergeCell ref="K9:L10"/>
    <mergeCell ref="M9:M11"/>
    <mergeCell ref="G10:H10"/>
    <mergeCell ref="I10:J10"/>
    <mergeCell ref="A13:M13"/>
    <mergeCell ref="A19:M19"/>
    <mergeCell ref="A20:M20"/>
    <mergeCell ref="A41:Q41"/>
    <mergeCell ref="A37:M37"/>
    <mergeCell ref="A30:M30"/>
    <mergeCell ref="A31:M31"/>
    <mergeCell ref="A33:M33"/>
    <mergeCell ref="A34:M34"/>
    <mergeCell ref="A36:M36"/>
  </mergeCells>
  <conditionalFormatting sqref="B21:C28">
    <cfRule type="expression" dxfId="9" priority="12">
      <formula>B21=""</formula>
    </cfRule>
  </conditionalFormatting>
  <conditionalFormatting sqref="B28:C28">
    <cfRule type="expression" dxfId="8" priority="10">
      <formula>B28=""</formula>
    </cfRule>
  </conditionalFormatting>
  <conditionalFormatting sqref="M14:M18">
    <cfRule type="expression" dxfId="7" priority="6">
      <formula>M14="заполнить"</formula>
    </cfRule>
  </conditionalFormatting>
  <conditionalFormatting sqref="M21:M27">
    <cfRule type="expression" dxfId="6" priority="5">
      <formula>M21="заполнить"</formula>
    </cfRule>
  </conditionalFormatting>
  <conditionalFormatting sqref="M29">
    <cfRule type="expression" dxfId="5" priority="4">
      <formula>M29="заполнить"</formula>
    </cfRule>
  </conditionalFormatting>
  <conditionalFormatting sqref="M32">
    <cfRule type="expression" dxfId="4" priority="3">
      <formula>M32="заполнить"</formula>
    </cfRule>
  </conditionalFormatting>
  <conditionalFormatting sqref="M35">
    <cfRule type="expression" dxfId="3" priority="2">
      <formula>M35="заполнить"</formula>
    </cfRule>
  </conditionalFormatting>
  <conditionalFormatting sqref="M38">
    <cfRule type="expression" dxfId="2" priority="1">
      <formula>M38="заполнить"</formula>
    </cfRule>
  </conditionalFormatting>
  <pageMargins left="0.78740157480314965" right="0.78740157480314965" top="1.1811023622047245" bottom="0.47" header="0.31496062992125984" footer="0.31496062992125984"/>
  <pageSetup paperSize="9" scale="64" fitToHeight="0" orientation="landscape" horizontalDpi="0" verticalDpi="0" r:id="rId1"/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65"/>
  <sheetViews>
    <sheetView topLeftCell="B1" zoomScale="85" zoomScaleNormal="85" workbookViewId="0">
      <selection activeCell="D2" sqref="D2"/>
    </sheetView>
  </sheetViews>
  <sheetFormatPr defaultRowHeight="15.75" x14ac:dyDescent="0.25"/>
  <cols>
    <col min="1" max="1" width="6.42578125" style="28" customWidth="1"/>
    <col min="2" max="2" width="23.140625" style="28" customWidth="1"/>
    <col min="3" max="3" width="22.28515625" style="28" customWidth="1"/>
    <col min="4" max="4" width="45.42578125" style="28" customWidth="1"/>
    <col min="5" max="5" width="8.42578125" style="28" customWidth="1"/>
    <col min="6" max="6" width="8" style="28" customWidth="1"/>
    <col min="7" max="7" width="13" style="28" customWidth="1"/>
    <col min="8" max="8" width="8" style="28" customWidth="1"/>
    <col min="9" max="9" width="14.28515625" style="28" customWidth="1"/>
    <col min="10" max="10" width="14" style="28" customWidth="1"/>
    <col min="11" max="11" width="13.140625" style="28" customWidth="1"/>
    <col min="12" max="12" width="8.85546875" style="28" customWidth="1"/>
    <col min="13" max="13" width="13.5703125" style="28" customWidth="1"/>
    <col min="14" max="14" width="21.7109375" style="28" customWidth="1"/>
    <col min="15" max="16" width="8.85546875" style="28" customWidth="1"/>
    <col min="17" max="17" width="18.28515625" style="28" customWidth="1"/>
    <col min="18" max="16384" width="9.140625" style="28"/>
  </cols>
  <sheetData>
    <row r="1" spans="1:17" ht="18.75" x14ac:dyDescent="0.25">
      <c r="N1" s="32" t="s">
        <v>148</v>
      </c>
    </row>
    <row r="2" spans="1:17" ht="18.75" x14ac:dyDescent="0.25">
      <c r="A2" s="29"/>
    </row>
    <row r="3" spans="1:17" ht="18.75" x14ac:dyDescent="0.25">
      <c r="A3" s="96" t="s">
        <v>46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8.75" x14ac:dyDescent="0.25">
      <c r="A4" s="96" t="s">
        <v>63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ht="18.75" x14ac:dyDescent="0.25">
      <c r="A5" s="96" t="s">
        <v>94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7" ht="22.5" x14ac:dyDescent="0.25">
      <c r="A6" s="98" t="s">
        <v>62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ht="18.75" x14ac:dyDescent="0.25">
      <c r="A7" s="96" t="s">
        <v>61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</row>
    <row r="8" spans="1:17" ht="18.75" x14ac:dyDescent="0.25">
      <c r="A8" s="96" t="s">
        <v>60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</row>
    <row r="9" spans="1:17" ht="18.75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7" ht="18.75" x14ac:dyDescent="0.25">
      <c r="A10" s="29"/>
    </row>
    <row r="11" spans="1:17" x14ac:dyDescent="0.25">
      <c r="A11" s="97" t="s">
        <v>42</v>
      </c>
      <c r="B11" s="97" t="s">
        <v>59</v>
      </c>
      <c r="C11" s="97" t="s">
        <v>58</v>
      </c>
      <c r="D11" s="97" t="s">
        <v>53</v>
      </c>
      <c r="E11" s="97" t="s">
        <v>57</v>
      </c>
      <c r="F11" s="97"/>
      <c r="G11" s="97"/>
      <c r="H11" s="97"/>
      <c r="I11" s="97" t="s">
        <v>56</v>
      </c>
      <c r="J11" s="97"/>
      <c r="K11" s="97"/>
      <c r="L11" s="97"/>
      <c r="M11" s="97"/>
      <c r="N11" s="97"/>
      <c r="O11" s="97"/>
      <c r="P11" s="97"/>
      <c r="Q11" s="97" t="s">
        <v>55</v>
      </c>
    </row>
    <row r="12" spans="1:17" x14ac:dyDescent="0.25">
      <c r="A12" s="97"/>
      <c r="B12" s="97"/>
      <c r="C12" s="97"/>
      <c r="D12" s="97"/>
      <c r="E12" s="97"/>
      <c r="F12" s="97"/>
      <c r="G12" s="97"/>
      <c r="H12" s="97"/>
      <c r="I12" s="97">
        <f>'пр 9 к Пор'!E9</f>
        <v>2016</v>
      </c>
      <c r="J12" s="97"/>
      <c r="K12" s="97">
        <f>'пр 9 к Пор'!G9</f>
        <v>2017</v>
      </c>
      <c r="L12" s="97"/>
      <c r="M12" s="97"/>
      <c r="N12" s="97"/>
      <c r="O12" s="97" t="s">
        <v>54</v>
      </c>
      <c r="P12" s="97"/>
      <c r="Q12" s="97"/>
    </row>
    <row r="13" spans="1:17" x14ac:dyDescent="0.25">
      <c r="A13" s="97"/>
      <c r="B13" s="97"/>
      <c r="C13" s="97"/>
      <c r="D13" s="97"/>
      <c r="E13" s="97" t="s">
        <v>53</v>
      </c>
      <c r="F13" s="97" t="s">
        <v>52</v>
      </c>
      <c r="G13" s="97" t="s">
        <v>51</v>
      </c>
      <c r="H13" s="97" t="s">
        <v>50</v>
      </c>
      <c r="I13" s="97"/>
      <c r="J13" s="97"/>
      <c r="K13" s="97" t="s">
        <v>36</v>
      </c>
      <c r="L13" s="97"/>
      <c r="M13" s="97" t="s">
        <v>35</v>
      </c>
      <c r="N13" s="97"/>
      <c r="O13" s="97"/>
      <c r="P13" s="97"/>
      <c r="Q13" s="97"/>
    </row>
    <row r="14" spans="1:17" x14ac:dyDescent="0.25">
      <c r="A14" s="97"/>
      <c r="B14" s="97"/>
      <c r="C14" s="97"/>
      <c r="D14" s="97"/>
      <c r="E14" s="97"/>
      <c r="F14" s="97"/>
      <c r="G14" s="97"/>
      <c r="H14" s="97"/>
      <c r="I14" s="53" t="s">
        <v>12</v>
      </c>
      <c r="J14" s="53" t="s">
        <v>13</v>
      </c>
      <c r="K14" s="53" t="s">
        <v>12</v>
      </c>
      <c r="L14" s="53" t="s">
        <v>13</v>
      </c>
      <c r="M14" s="53" t="s">
        <v>12</v>
      </c>
      <c r="N14" s="53" t="s">
        <v>13</v>
      </c>
      <c r="O14" s="53">
        <f>'пр 9 к Пор'!K11</f>
        <v>2018</v>
      </c>
      <c r="P14" s="53">
        <f>'пр 9 к Пор'!L11</f>
        <v>2019</v>
      </c>
      <c r="Q14" s="97"/>
    </row>
    <row r="15" spans="1:17" x14ac:dyDescent="0.25">
      <c r="A15" s="53">
        <v>1</v>
      </c>
      <c r="B15" s="53">
        <v>2</v>
      </c>
      <c r="C15" s="53">
        <v>3</v>
      </c>
      <c r="D15" s="53">
        <v>4</v>
      </c>
      <c r="E15" s="53">
        <v>5</v>
      </c>
      <c r="F15" s="53">
        <v>6</v>
      </c>
      <c r="G15" s="53">
        <v>7</v>
      </c>
      <c r="H15" s="53">
        <v>8</v>
      </c>
      <c r="I15" s="53">
        <v>9</v>
      </c>
      <c r="J15" s="53">
        <v>10</v>
      </c>
      <c r="K15" s="53">
        <v>11</v>
      </c>
      <c r="L15" s="53">
        <v>12</v>
      </c>
      <c r="M15" s="53">
        <v>13</v>
      </c>
      <c r="N15" s="53">
        <v>14</v>
      </c>
      <c r="O15" s="53">
        <v>15</v>
      </c>
      <c r="P15" s="53">
        <v>16</v>
      </c>
      <c r="Q15" s="53">
        <v>17</v>
      </c>
    </row>
    <row r="16" spans="1:17" x14ac:dyDescent="0.25">
      <c r="A16" s="100">
        <v>1</v>
      </c>
      <c r="B16" s="99" t="s">
        <v>49</v>
      </c>
      <c r="C16" s="99" t="s">
        <v>90</v>
      </c>
      <c r="D16" s="38" t="s">
        <v>48</v>
      </c>
      <c r="E16" s="38"/>
      <c r="F16" s="38"/>
      <c r="G16" s="38"/>
      <c r="H16" s="38"/>
      <c r="I16" s="63">
        <f t="shared" ref="I16:P16" si="0">SUM(I18:I24)</f>
        <v>16301.117</v>
      </c>
      <c r="J16" s="63">
        <f t="shared" si="0"/>
        <v>3935.6</v>
      </c>
      <c r="K16" s="63">
        <f t="shared" si="0"/>
        <v>765.51700000000005</v>
      </c>
      <c r="L16" s="63">
        <f t="shared" si="0"/>
        <v>0</v>
      </c>
      <c r="M16" s="63">
        <f t="shared" si="0"/>
        <v>5315.0166799999997</v>
      </c>
      <c r="N16" s="63">
        <f t="shared" si="0"/>
        <v>4549.5</v>
      </c>
      <c r="O16" s="63">
        <f t="shared" si="0"/>
        <v>0</v>
      </c>
      <c r="P16" s="63">
        <f t="shared" si="0"/>
        <v>0</v>
      </c>
      <c r="Q16" s="30"/>
    </row>
    <row r="17" spans="1:17" x14ac:dyDescent="0.25">
      <c r="A17" s="100"/>
      <c r="B17" s="99"/>
      <c r="C17" s="99"/>
      <c r="D17" s="30" t="s">
        <v>47</v>
      </c>
      <c r="E17" s="30"/>
      <c r="F17" s="30"/>
      <c r="G17" s="30"/>
      <c r="H17" s="30"/>
      <c r="I17" s="64"/>
      <c r="J17" s="64"/>
      <c r="K17" s="64"/>
      <c r="L17" s="64"/>
      <c r="M17" s="64"/>
      <c r="N17" s="64"/>
      <c r="O17" s="64"/>
      <c r="P17" s="64"/>
      <c r="Q17" s="30"/>
    </row>
    <row r="18" spans="1:17" ht="31.5" x14ac:dyDescent="0.25">
      <c r="A18" s="100"/>
      <c r="B18" s="99"/>
      <c r="C18" s="99"/>
      <c r="D18" s="30" t="s">
        <v>73</v>
      </c>
      <c r="E18" s="53" t="s">
        <v>80</v>
      </c>
      <c r="F18" s="30"/>
      <c r="G18" s="30"/>
      <c r="H18" s="30"/>
      <c r="I18" s="64">
        <f t="shared" ref="I18:P24" si="1">SUMIF($D$25:$D$60,$D18,I$25:I$60)</f>
        <v>0</v>
      </c>
      <c r="J18" s="64">
        <f t="shared" si="1"/>
        <v>0</v>
      </c>
      <c r="K18" s="64">
        <f t="shared" si="1"/>
        <v>0</v>
      </c>
      <c r="L18" s="64">
        <f t="shared" si="1"/>
        <v>0</v>
      </c>
      <c r="M18" s="64">
        <f t="shared" si="1"/>
        <v>0</v>
      </c>
      <c r="N18" s="64">
        <f t="shared" si="1"/>
        <v>0</v>
      </c>
      <c r="O18" s="64">
        <f t="shared" si="1"/>
        <v>0</v>
      </c>
      <c r="P18" s="64">
        <f t="shared" si="1"/>
        <v>0</v>
      </c>
      <c r="Q18" s="30"/>
    </row>
    <row r="19" spans="1:17" x14ac:dyDescent="0.25">
      <c r="A19" s="100"/>
      <c r="B19" s="99"/>
      <c r="C19" s="99"/>
      <c r="D19" s="30" t="s">
        <v>74</v>
      </c>
      <c r="E19" s="53" t="s">
        <v>81</v>
      </c>
      <c r="F19" s="30"/>
      <c r="G19" s="30"/>
      <c r="H19" s="30"/>
      <c r="I19" s="64">
        <f t="shared" si="1"/>
        <v>0</v>
      </c>
      <c r="J19" s="64">
        <f t="shared" si="1"/>
        <v>0</v>
      </c>
      <c r="K19" s="64">
        <f t="shared" si="1"/>
        <v>0</v>
      </c>
      <c r="L19" s="64">
        <f t="shared" si="1"/>
        <v>0</v>
      </c>
      <c r="M19" s="64">
        <f t="shared" si="1"/>
        <v>0</v>
      </c>
      <c r="N19" s="64">
        <f t="shared" si="1"/>
        <v>0</v>
      </c>
      <c r="O19" s="64">
        <f t="shared" si="1"/>
        <v>0</v>
      </c>
      <c r="P19" s="64">
        <f t="shared" si="1"/>
        <v>0</v>
      </c>
      <c r="Q19" s="30"/>
    </row>
    <row r="20" spans="1:17" ht="31.5" x14ac:dyDescent="0.25">
      <c r="A20" s="100"/>
      <c r="B20" s="99"/>
      <c r="C20" s="99"/>
      <c r="D20" s="30" t="s">
        <v>75</v>
      </c>
      <c r="E20" s="53" t="s">
        <v>82</v>
      </c>
      <c r="F20" s="30"/>
      <c r="G20" s="30"/>
      <c r="H20" s="30"/>
      <c r="I20" s="64">
        <f t="shared" si="1"/>
        <v>0</v>
      </c>
      <c r="J20" s="64">
        <f t="shared" si="1"/>
        <v>0</v>
      </c>
      <c r="K20" s="64">
        <f t="shared" si="1"/>
        <v>0</v>
      </c>
      <c r="L20" s="64">
        <f t="shared" si="1"/>
        <v>0</v>
      </c>
      <c r="M20" s="64">
        <f t="shared" si="1"/>
        <v>0</v>
      </c>
      <c r="N20" s="64">
        <f t="shared" si="1"/>
        <v>0</v>
      </c>
      <c r="O20" s="64">
        <f t="shared" si="1"/>
        <v>0</v>
      </c>
      <c r="P20" s="64">
        <f t="shared" si="1"/>
        <v>0</v>
      </c>
      <c r="Q20" s="30"/>
    </row>
    <row r="21" spans="1:17" ht="31.5" x14ac:dyDescent="0.25">
      <c r="A21" s="100"/>
      <c r="B21" s="99"/>
      <c r="C21" s="99"/>
      <c r="D21" s="30" t="s">
        <v>76</v>
      </c>
      <c r="E21" s="53" t="s">
        <v>83</v>
      </c>
      <c r="F21" s="30"/>
      <c r="G21" s="30"/>
      <c r="H21" s="30"/>
      <c r="I21" s="64">
        <f t="shared" si="1"/>
        <v>0</v>
      </c>
      <c r="J21" s="64">
        <f t="shared" si="1"/>
        <v>0</v>
      </c>
      <c r="K21" s="64">
        <f t="shared" si="1"/>
        <v>0</v>
      </c>
      <c r="L21" s="64">
        <f t="shared" si="1"/>
        <v>0</v>
      </c>
      <c r="M21" s="64">
        <f t="shared" si="1"/>
        <v>0</v>
      </c>
      <c r="N21" s="64">
        <f t="shared" si="1"/>
        <v>0</v>
      </c>
      <c r="O21" s="64">
        <f t="shared" si="1"/>
        <v>0</v>
      </c>
      <c r="P21" s="64">
        <f t="shared" si="1"/>
        <v>0</v>
      </c>
      <c r="Q21" s="30"/>
    </row>
    <row r="22" spans="1:17" ht="47.25" x14ac:dyDescent="0.25">
      <c r="A22" s="100"/>
      <c r="B22" s="99"/>
      <c r="C22" s="99"/>
      <c r="D22" s="30" t="s">
        <v>77</v>
      </c>
      <c r="E22" s="53" t="s">
        <v>84</v>
      </c>
      <c r="F22" s="30"/>
      <c r="G22" s="30"/>
      <c r="H22" s="30"/>
      <c r="I22" s="64">
        <f t="shared" si="1"/>
        <v>0</v>
      </c>
      <c r="J22" s="64">
        <f t="shared" si="1"/>
        <v>0</v>
      </c>
      <c r="K22" s="64">
        <f t="shared" si="1"/>
        <v>0</v>
      </c>
      <c r="L22" s="64">
        <f t="shared" si="1"/>
        <v>0</v>
      </c>
      <c r="M22" s="64">
        <f t="shared" si="1"/>
        <v>0</v>
      </c>
      <c r="N22" s="64">
        <f t="shared" si="1"/>
        <v>0</v>
      </c>
      <c r="O22" s="64">
        <f t="shared" si="1"/>
        <v>0</v>
      </c>
      <c r="P22" s="64">
        <f t="shared" si="1"/>
        <v>0</v>
      </c>
      <c r="Q22" s="30"/>
    </row>
    <row r="23" spans="1:17" ht="31.5" x14ac:dyDescent="0.25">
      <c r="A23" s="100"/>
      <c r="B23" s="99"/>
      <c r="C23" s="99"/>
      <c r="D23" s="30" t="s">
        <v>78</v>
      </c>
      <c r="E23" s="53" t="s">
        <v>85</v>
      </c>
      <c r="F23" s="30"/>
      <c r="G23" s="30"/>
      <c r="H23" s="30"/>
      <c r="I23" s="64">
        <f t="shared" si="1"/>
        <v>0</v>
      </c>
      <c r="J23" s="64">
        <f t="shared" si="1"/>
        <v>0</v>
      </c>
      <c r="K23" s="64">
        <f t="shared" si="1"/>
        <v>0</v>
      </c>
      <c r="L23" s="64">
        <f t="shared" si="1"/>
        <v>0</v>
      </c>
      <c r="M23" s="64">
        <f t="shared" si="1"/>
        <v>0</v>
      </c>
      <c r="N23" s="64">
        <f t="shared" si="1"/>
        <v>0</v>
      </c>
      <c r="O23" s="64">
        <f t="shared" si="1"/>
        <v>0</v>
      </c>
      <c r="P23" s="64">
        <f t="shared" si="1"/>
        <v>0</v>
      </c>
      <c r="Q23" s="30"/>
    </row>
    <row r="24" spans="1:17" ht="31.5" x14ac:dyDescent="0.25">
      <c r="A24" s="100"/>
      <c r="B24" s="99"/>
      <c r="C24" s="99"/>
      <c r="D24" s="30" t="s">
        <v>79</v>
      </c>
      <c r="E24" s="53" t="s">
        <v>86</v>
      </c>
      <c r="F24" s="42" t="s">
        <v>105</v>
      </c>
      <c r="G24" s="43" t="s">
        <v>106</v>
      </c>
      <c r="H24" s="30"/>
      <c r="I24" s="64">
        <f t="shared" si="1"/>
        <v>16301.117</v>
      </c>
      <c r="J24" s="64">
        <f t="shared" si="1"/>
        <v>3935.6</v>
      </c>
      <c r="K24" s="64">
        <f t="shared" si="1"/>
        <v>765.51700000000005</v>
      </c>
      <c r="L24" s="64">
        <f t="shared" si="1"/>
        <v>0</v>
      </c>
      <c r="M24" s="64">
        <f t="shared" si="1"/>
        <v>5315.0166799999997</v>
      </c>
      <c r="N24" s="64">
        <f t="shared" si="1"/>
        <v>4549.5</v>
      </c>
      <c r="O24" s="64">
        <f t="shared" si="1"/>
        <v>0</v>
      </c>
      <c r="P24" s="64">
        <f t="shared" si="1"/>
        <v>0</v>
      </c>
      <c r="Q24" s="30"/>
    </row>
    <row r="25" spans="1:17" x14ac:dyDescent="0.25">
      <c r="A25" s="100">
        <v>2</v>
      </c>
      <c r="B25" s="99" t="s">
        <v>8</v>
      </c>
      <c r="C25" s="99" t="s">
        <v>99</v>
      </c>
      <c r="D25" s="37" t="s">
        <v>48</v>
      </c>
      <c r="E25" s="37"/>
      <c r="F25" s="37"/>
      <c r="G25" s="37"/>
      <c r="H25" s="37"/>
      <c r="I25" s="40">
        <f t="shared" ref="I25:P25" si="2">SUM(I27:I33)</f>
        <v>16301.117</v>
      </c>
      <c r="J25" s="40">
        <f t="shared" si="2"/>
        <v>3935.6</v>
      </c>
      <c r="K25" s="40">
        <f t="shared" si="2"/>
        <v>765.51700000000005</v>
      </c>
      <c r="L25" s="40">
        <f t="shared" si="2"/>
        <v>0</v>
      </c>
      <c r="M25" s="40">
        <f t="shared" si="2"/>
        <v>5315.0166799999997</v>
      </c>
      <c r="N25" s="40">
        <f t="shared" si="2"/>
        <v>4549.5</v>
      </c>
      <c r="O25" s="40">
        <f t="shared" si="2"/>
        <v>0</v>
      </c>
      <c r="P25" s="40">
        <f t="shared" si="2"/>
        <v>0</v>
      </c>
      <c r="Q25" s="35"/>
    </row>
    <row r="26" spans="1:17" x14ac:dyDescent="0.25">
      <c r="A26" s="100"/>
      <c r="B26" s="99"/>
      <c r="C26" s="99"/>
      <c r="D26" s="30" t="s">
        <v>47</v>
      </c>
      <c r="E26" s="30"/>
      <c r="F26" s="30"/>
      <c r="G26" s="30"/>
      <c r="H26" s="30"/>
      <c r="I26" s="64"/>
      <c r="J26" s="64"/>
      <c r="K26" s="64"/>
      <c r="L26" s="64"/>
      <c r="M26" s="64"/>
      <c r="N26" s="64"/>
      <c r="O26" s="64"/>
      <c r="P26" s="64"/>
      <c r="Q26" s="30"/>
    </row>
    <row r="27" spans="1:17" ht="31.5" x14ac:dyDescent="0.25">
      <c r="A27" s="100"/>
      <c r="B27" s="99"/>
      <c r="C27" s="99"/>
      <c r="D27" s="30" t="s">
        <v>73</v>
      </c>
      <c r="E27" s="53" t="s">
        <v>80</v>
      </c>
      <c r="F27" s="30"/>
      <c r="G27" s="30"/>
      <c r="H27" s="30"/>
      <c r="I27" s="64"/>
      <c r="J27" s="64"/>
      <c r="K27" s="64"/>
      <c r="L27" s="64"/>
      <c r="M27" s="64"/>
      <c r="N27" s="64"/>
      <c r="O27" s="64"/>
      <c r="P27" s="64"/>
      <c r="Q27" s="30"/>
    </row>
    <row r="28" spans="1:17" x14ac:dyDescent="0.25">
      <c r="A28" s="100"/>
      <c r="B28" s="99"/>
      <c r="C28" s="99"/>
      <c r="D28" s="30" t="s">
        <v>74</v>
      </c>
      <c r="E28" s="53" t="s">
        <v>81</v>
      </c>
      <c r="F28" s="30"/>
      <c r="G28" s="30"/>
      <c r="H28" s="30"/>
      <c r="I28" s="64"/>
      <c r="J28" s="64"/>
      <c r="K28" s="64"/>
      <c r="L28" s="64"/>
      <c r="M28" s="64"/>
      <c r="N28" s="64"/>
      <c r="O28" s="64"/>
      <c r="P28" s="64"/>
      <c r="Q28" s="30"/>
    </row>
    <row r="29" spans="1:17" ht="31.5" x14ac:dyDescent="0.25">
      <c r="A29" s="100"/>
      <c r="B29" s="99"/>
      <c r="C29" s="99"/>
      <c r="D29" s="30" t="s">
        <v>75</v>
      </c>
      <c r="E29" s="53" t="s">
        <v>82</v>
      </c>
      <c r="F29" s="30"/>
      <c r="G29" s="30"/>
      <c r="H29" s="30"/>
      <c r="I29" s="64"/>
      <c r="J29" s="64"/>
      <c r="K29" s="64"/>
      <c r="L29" s="64"/>
      <c r="M29" s="64"/>
      <c r="N29" s="64"/>
      <c r="O29" s="64"/>
      <c r="P29" s="64"/>
      <c r="Q29" s="30"/>
    </row>
    <row r="30" spans="1:17" ht="31.5" x14ac:dyDescent="0.25">
      <c r="A30" s="100"/>
      <c r="B30" s="99"/>
      <c r="C30" s="99"/>
      <c r="D30" s="30" t="s">
        <v>76</v>
      </c>
      <c r="E30" s="53" t="s">
        <v>83</v>
      </c>
      <c r="F30" s="30"/>
      <c r="G30" s="30"/>
      <c r="H30" s="30"/>
      <c r="I30" s="64"/>
      <c r="J30" s="64"/>
      <c r="K30" s="64"/>
      <c r="L30" s="64"/>
      <c r="M30" s="64"/>
      <c r="N30" s="64"/>
      <c r="O30" s="64"/>
      <c r="P30" s="64"/>
      <c r="Q30" s="30"/>
    </row>
    <row r="31" spans="1:17" ht="47.25" x14ac:dyDescent="0.25">
      <c r="A31" s="100"/>
      <c r="B31" s="99"/>
      <c r="C31" s="99"/>
      <c r="D31" s="30" t="s">
        <v>77</v>
      </c>
      <c r="E31" s="53" t="s">
        <v>84</v>
      </c>
      <c r="F31" s="30"/>
      <c r="G31" s="30"/>
      <c r="H31" s="30"/>
      <c r="I31" s="64"/>
      <c r="J31" s="64"/>
      <c r="K31" s="64"/>
      <c r="L31" s="64"/>
      <c r="M31" s="64"/>
      <c r="N31" s="64"/>
      <c r="O31" s="64"/>
      <c r="P31" s="64"/>
      <c r="Q31" s="30"/>
    </row>
    <row r="32" spans="1:17" ht="31.5" x14ac:dyDescent="0.25">
      <c r="A32" s="100"/>
      <c r="B32" s="99"/>
      <c r="C32" s="99"/>
      <c r="D32" s="30" t="s">
        <v>78</v>
      </c>
      <c r="E32" s="53" t="s">
        <v>85</v>
      </c>
      <c r="F32" s="30"/>
      <c r="G32" s="30"/>
      <c r="H32" s="30"/>
      <c r="I32" s="64"/>
      <c r="J32" s="64"/>
      <c r="K32" s="64"/>
      <c r="L32" s="64"/>
      <c r="M32" s="64"/>
      <c r="N32" s="64"/>
      <c r="O32" s="64"/>
      <c r="P32" s="64"/>
      <c r="Q32" s="30"/>
    </row>
    <row r="33" spans="1:17" ht="31.5" x14ac:dyDescent="0.25">
      <c r="A33" s="100"/>
      <c r="B33" s="99"/>
      <c r="C33" s="99"/>
      <c r="D33" s="30" t="s">
        <v>79</v>
      </c>
      <c r="E33" s="53" t="s">
        <v>86</v>
      </c>
      <c r="F33" s="30"/>
      <c r="G33" s="43" t="s">
        <v>107</v>
      </c>
      <c r="H33" s="30"/>
      <c r="I33" s="64">
        <v>16301.117</v>
      </c>
      <c r="J33" s="65">
        <v>3935.6</v>
      </c>
      <c r="K33" s="66">
        <v>765.51700000000005</v>
      </c>
      <c r="L33" s="64">
        <v>0</v>
      </c>
      <c r="M33" s="64">
        <v>5315.0166799999997</v>
      </c>
      <c r="N33" s="64">
        <v>4549.5</v>
      </c>
      <c r="O33" s="64"/>
      <c r="P33" s="64"/>
      <c r="Q33" s="30"/>
    </row>
    <row r="34" spans="1:17" x14ac:dyDescent="0.25">
      <c r="A34" s="100">
        <v>3</v>
      </c>
      <c r="B34" s="99" t="s">
        <v>103</v>
      </c>
      <c r="C34" s="99" t="s">
        <v>92</v>
      </c>
      <c r="D34" s="37" t="s">
        <v>48</v>
      </c>
      <c r="E34" s="37"/>
      <c r="F34" s="37"/>
      <c r="G34" s="37"/>
      <c r="H34" s="37"/>
      <c r="I34" s="40">
        <f t="shared" ref="I34:P34" si="3">SUM(I36:I42)</f>
        <v>0</v>
      </c>
      <c r="J34" s="40">
        <f t="shared" si="3"/>
        <v>0</v>
      </c>
      <c r="K34" s="40">
        <f t="shared" si="3"/>
        <v>0</v>
      </c>
      <c r="L34" s="40">
        <f t="shared" si="3"/>
        <v>0</v>
      </c>
      <c r="M34" s="40">
        <f t="shared" si="3"/>
        <v>0</v>
      </c>
      <c r="N34" s="40">
        <f t="shared" si="3"/>
        <v>0</v>
      </c>
      <c r="O34" s="40">
        <f t="shared" si="3"/>
        <v>0</v>
      </c>
      <c r="P34" s="40">
        <f t="shared" si="3"/>
        <v>0</v>
      </c>
      <c r="Q34" s="35"/>
    </row>
    <row r="35" spans="1:17" x14ac:dyDescent="0.25">
      <c r="A35" s="100"/>
      <c r="B35" s="99"/>
      <c r="C35" s="99"/>
      <c r="D35" s="30" t="s">
        <v>47</v>
      </c>
      <c r="E35" s="30"/>
      <c r="F35" s="30"/>
      <c r="G35" s="30"/>
      <c r="H35" s="30"/>
      <c r="I35" s="39"/>
      <c r="J35" s="39"/>
      <c r="K35" s="39"/>
      <c r="L35" s="39"/>
      <c r="M35" s="39"/>
      <c r="N35" s="39"/>
      <c r="O35" s="64"/>
      <c r="P35" s="64"/>
      <c r="Q35" s="30"/>
    </row>
    <row r="36" spans="1:17" ht="31.5" customHeight="1" x14ac:dyDescent="0.25">
      <c r="A36" s="100"/>
      <c r="B36" s="99"/>
      <c r="C36" s="99"/>
      <c r="D36" s="30" t="s">
        <v>73</v>
      </c>
      <c r="E36" s="53" t="s">
        <v>80</v>
      </c>
      <c r="F36" s="30"/>
      <c r="G36" s="30"/>
      <c r="H36" s="30"/>
      <c r="I36" s="39"/>
      <c r="J36" s="39"/>
      <c r="K36" s="39"/>
      <c r="L36" s="39"/>
      <c r="M36" s="39"/>
      <c r="N36" s="39"/>
      <c r="O36" s="64"/>
      <c r="P36" s="64"/>
      <c r="Q36" s="30"/>
    </row>
    <row r="37" spans="1:17" ht="15.75" customHeight="1" x14ac:dyDescent="0.25">
      <c r="A37" s="100"/>
      <c r="B37" s="99"/>
      <c r="C37" s="99"/>
      <c r="D37" s="30" t="s">
        <v>74</v>
      </c>
      <c r="E37" s="53" t="s">
        <v>81</v>
      </c>
      <c r="F37" s="30"/>
      <c r="G37" s="30"/>
      <c r="H37" s="30"/>
      <c r="I37" s="39"/>
      <c r="J37" s="39"/>
      <c r="K37" s="39"/>
      <c r="L37" s="39"/>
      <c r="M37" s="39"/>
      <c r="N37" s="39"/>
      <c r="O37" s="64"/>
      <c r="P37" s="64"/>
      <c r="Q37" s="30"/>
    </row>
    <row r="38" spans="1:17" ht="31.5" customHeight="1" x14ac:dyDescent="0.25">
      <c r="A38" s="100"/>
      <c r="B38" s="99"/>
      <c r="C38" s="99"/>
      <c r="D38" s="30" t="s">
        <v>75</v>
      </c>
      <c r="E38" s="53" t="s">
        <v>82</v>
      </c>
      <c r="F38" s="30"/>
      <c r="G38" s="30"/>
      <c r="H38" s="30"/>
      <c r="I38" s="39"/>
      <c r="J38" s="39"/>
      <c r="K38" s="39"/>
      <c r="L38" s="39"/>
      <c r="M38" s="39"/>
      <c r="N38" s="39"/>
      <c r="O38" s="64"/>
      <c r="P38" s="64"/>
      <c r="Q38" s="30"/>
    </row>
    <row r="39" spans="1:17" ht="31.5" customHeight="1" x14ac:dyDescent="0.25">
      <c r="A39" s="100"/>
      <c r="B39" s="99"/>
      <c r="C39" s="99"/>
      <c r="D39" s="30" t="s">
        <v>76</v>
      </c>
      <c r="E39" s="53" t="s">
        <v>83</v>
      </c>
      <c r="F39" s="30"/>
      <c r="G39" s="30"/>
      <c r="H39" s="30"/>
      <c r="I39" s="39"/>
      <c r="J39" s="39"/>
      <c r="K39" s="39"/>
      <c r="L39" s="39"/>
      <c r="M39" s="39"/>
      <c r="N39" s="39"/>
      <c r="O39" s="64"/>
      <c r="P39" s="64"/>
      <c r="Q39" s="30"/>
    </row>
    <row r="40" spans="1:17" ht="47.25" customHeight="1" x14ac:dyDescent="0.25">
      <c r="A40" s="100"/>
      <c r="B40" s="99"/>
      <c r="C40" s="99"/>
      <c r="D40" s="30" t="s">
        <v>77</v>
      </c>
      <c r="E40" s="53" t="s">
        <v>84</v>
      </c>
      <c r="F40" s="30"/>
      <c r="G40" s="30"/>
      <c r="H40" s="30"/>
      <c r="I40" s="39"/>
      <c r="J40" s="39"/>
      <c r="K40" s="39"/>
      <c r="L40" s="39"/>
      <c r="M40" s="39"/>
      <c r="N40" s="39"/>
      <c r="O40" s="64"/>
      <c r="P40" s="64"/>
      <c r="Q40" s="30"/>
    </row>
    <row r="41" spans="1:17" ht="31.5" customHeight="1" x14ac:dyDescent="0.25">
      <c r="A41" s="100"/>
      <c r="B41" s="99"/>
      <c r="C41" s="99"/>
      <c r="D41" s="30" t="s">
        <v>78</v>
      </c>
      <c r="E41" s="53" t="s">
        <v>85</v>
      </c>
      <c r="F41" s="30"/>
      <c r="G41" s="30"/>
      <c r="H41" s="30"/>
      <c r="I41" s="39"/>
      <c r="J41" s="39"/>
      <c r="K41" s="39"/>
      <c r="L41" s="39"/>
      <c r="M41" s="39"/>
      <c r="N41" s="39"/>
      <c r="O41" s="64"/>
      <c r="P41" s="64"/>
      <c r="Q41" s="30"/>
    </row>
    <row r="42" spans="1:17" ht="31.5" customHeight="1" x14ac:dyDescent="0.25">
      <c r="A42" s="100"/>
      <c r="B42" s="99"/>
      <c r="C42" s="99"/>
      <c r="D42" s="30" t="s">
        <v>79</v>
      </c>
      <c r="E42" s="53" t="s">
        <v>86</v>
      </c>
      <c r="F42" s="30"/>
      <c r="G42" s="43" t="s">
        <v>107</v>
      </c>
      <c r="H42" s="30"/>
      <c r="I42" s="39"/>
      <c r="J42" s="39"/>
      <c r="K42" s="39"/>
      <c r="L42" s="39"/>
      <c r="M42" s="39"/>
      <c r="N42" s="39"/>
      <c r="O42" s="64"/>
      <c r="P42" s="64"/>
      <c r="Q42" s="30"/>
    </row>
    <row r="43" spans="1:17" x14ac:dyDescent="0.25">
      <c r="A43" s="100">
        <v>4</v>
      </c>
      <c r="B43" s="99" t="s">
        <v>102</v>
      </c>
      <c r="C43" s="99" t="s">
        <v>93</v>
      </c>
      <c r="D43" s="37" t="s">
        <v>48</v>
      </c>
      <c r="E43" s="37"/>
      <c r="F43" s="37"/>
      <c r="G43" s="37"/>
      <c r="H43" s="37"/>
      <c r="I43" s="40">
        <f t="shared" ref="I43:P43" si="4">SUM(I45:I51)</f>
        <v>0</v>
      </c>
      <c r="J43" s="40">
        <f t="shared" si="4"/>
        <v>0</v>
      </c>
      <c r="K43" s="40">
        <f t="shared" si="4"/>
        <v>0</v>
      </c>
      <c r="L43" s="40">
        <f t="shared" si="4"/>
        <v>0</v>
      </c>
      <c r="M43" s="40">
        <f t="shared" si="4"/>
        <v>0</v>
      </c>
      <c r="N43" s="40">
        <f t="shared" si="4"/>
        <v>0</v>
      </c>
      <c r="O43" s="40">
        <f t="shared" si="4"/>
        <v>0</v>
      </c>
      <c r="P43" s="40">
        <f t="shared" si="4"/>
        <v>0</v>
      </c>
      <c r="Q43" s="35"/>
    </row>
    <row r="44" spans="1:17" x14ac:dyDescent="0.25">
      <c r="A44" s="100"/>
      <c r="B44" s="99"/>
      <c r="C44" s="99"/>
      <c r="D44" s="30" t="s">
        <v>47</v>
      </c>
      <c r="E44" s="30"/>
      <c r="F44" s="30"/>
      <c r="G44" s="30"/>
      <c r="H44" s="30"/>
      <c r="I44" s="39"/>
      <c r="J44" s="39"/>
      <c r="K44" s="39"/>
      <c r="L44" s="39"/>
      <c r="M44" s="39"/>
      <c r="N44" s="39"/>
      <c r="O44" s="64"/>
      <c r="P44" s="64"/>
      <c r="Q44" s="30"/>
    </row>
    <row r="45" spans="1:17" ht="31.5" customHeight="1" x14ac:dyDescent="0.25">
      <c r="A45" s="100"/>
      <c r="B45" s="99"/>
      <c r="C45" s="99"/>
      <c r="D45" s="30" t="s">
        <v>73</v>
      </c>
      <c r="E45" s="53" t="s">
        <v>80</v>
      </c>
      <c r="F45" s="30"/>
      <c r="G45" s="30"/>
      <c r="H45" s="30"/>
      <c r="I45" s="39"/>
      <c r="J45" s="39"/>
      <c r="K45" s="39"/>
      <c r="L45" s="39"/>
      <c r="M45" s="39"/>
      <c r="N45" s="39"/>
      <c r="O45" s="64"/>
      <c r="P45" s="64"/>
      <c r="Q45" s="30"/>
    </row>
    <row r="46" spans="1:17" ht="15.75" customHeight="1" x14ac:dyDescent="0.25">
      <c r="A46" s="100"/>
      <c r="B46" s="99"/>
      <c r="C46" s="99"/>
      <c r="D46" s="30" t="s">
        <v>74</v>
      </c>
      <c r="E46" s="53" t="s">
        <v>81</v>
      </c>
      <c r="F46" s="30"/>
      <c r="G46" s="30"/>
      <c r="H46" s="30"/>
      <c r="I46" s="39"/>
      <c r="J46" s="39"/>
      <c r="K46" s="39"/>
      <c r="L46" s="39"/>
      <c r="M46" s="39"/>
      <c r="N46" s="39"/>
      <c r="O46" s="64"/>
      <c r="P46" s="64"/>
      <c r="Q46" s="30"/>
    </row>
    <row r="47" spans="1:17" ht="31.5" customHeight="1" x14ac:dyDescent="0.25">
      <c r="A47" s="100"/>
      <c r="B47" s="99"/>
      <c r="C47" s="99"/>
      <c r="D47" s="30" t="s">
        <v>75</v>
      </c>
      <c r="E47" s="53" t="s">
        <v>82</v>
      </c>
      <c r="F47" s="30"/>
      <c r="G47" s="30"/>
      <c r="H47" s="30"/>
      <c r="I47" s="39"/>
      <c r="J47" s="39"/>
      <c r="K47" s="39"/>
      <c r="L47" s="39"/>
      <c r="M47" s="39"/>
      <c r="N47" s="39"/>
      <c r="O47" s="64"/>
      <c r="P47" s="64"/>
      <c r="Q47" s="30"/>
    </row>
    <row r="48" spans="1:17" ht="31.5" customHeight="1" x14ac:dyDescent="0.25">
      <c r="A48" s="100"/>
      <c r="B48" s="99"/>
      <c r="C48" s="99"/>
      <c r="D48" s="30" t="s">
        <v>76</v>
      </c>
      <c r="E48" s="53" t="s">
        <v>83</v>
      </c>
      <c r="F48" s="30"/>
      <c r="G48" s="30"/>
      <c r="H48" s="30"/>
      <c r="I48" s="39"/>
      <c r="J48" s="39"/>
      <c r="K48" s="39"/>
      <c r="L48" s="39"/>
      <c r="M48" s="39"/>
      <c r="N48" s="39"/>
      <c r="O48" s="64"/>
      <c r="P48" s="64"/>
      <c r="Q48" s="30"/>
    </row>
    <row r="49" spans="1:17" ht="47.25" customHeight="1" x14ac:dyDescent="0.25">
      <c r="A49" s="100"/>
      <c r="B49" s="99"/>
      <c r="C49" s="99"/>
      <c r="D49" s="30" t="s">
        <v>77</v>
      </c>
      <c r="E49" s="53" t="s">
        <v>84</v>
      </c>
      <c r="F49" s="30"/>
      <c r="G49" s="30"/>
      <c r="H49" s="30"/>
      <c r="I49" s="39"/>
      <c r="J49" s="39"/>
      <c r="K49" s="39"/>
      <c r="L49" s="39"/>
      <c r="M49" s="39"/>
      <c r="N49" s="39"/>
      <c r="O49" s="64"/>
      <c r="P49" s="64"/>
      <c r="Q49" s="30"/>
    </row>
    <row r="50" spans="1:17" ht="31.5" customHeight="1" x14ac:dyDescent="0.25">
      <c r="A50" s="100"/>
      <c r="B50" s="99"/>
      <c r="C50" s="99"/>
      <c r="D50" s="30" t="s">
        <v>78</v>
      </c>
      <c r="E50" s="53" t="s">
        <v>85</v>
      </c>
      <c r="F50" s="30"/>
      <c r="G50" s="30"/>
      <c r="H50" s="30"/>
      <c r="I50" s="39"/>
      <c r="J50" s="39"/>
      <c r="K50" s="39"/>
      <c r="L50" s="39"/>
      <c r="M50" s="39"/>
      <c r="N50" s="39"/>
      <c r="O50" s="64"/>
      <c r="P50" s="64"/>
      <c r="Q50" s="30"/>
    </row>
    <row r="51" spans="1:17" ht="31.5" customHeight="1" x14ac:dyDescent="0.25">
      <c r="A51" s="100"/>
      <c r="B51" s="99"/>
      <c r="C51" s="99"/>
      <c r="D51" s="30" t="s">
        <v>79</v>
      </c>
      <c r="E51" s="53" t="s">
        <v>86</v>
      </c>
      <c r="F51" s="30"/>
      <c r="G51" s="43" t="s">
        <v>107</v>
      </c>
      <c r="H51" s="30"/>
      <c r="I51" s="39"/>
      <c r="J51" s="39"/>
      <c r="K51" s="39"/>
      <c r="L51" s="39"/>
      <c r="M51" s="39"/>
      <c r="N51" s="39"/>
      <c r="O51" s="64"/>
      <c r="P51" s="64"/>
      <c r="Q51" s="30"/>
    </row>
    <row r="52" spans="1:17" x14ac:dyDescent="0.25">
      <c r="A52" s="100">
        <v>5</v>
      </c>
      <c r="B52" s="99" t="s">
        <v>104</v>
      </c>
      <c r="C52" s="99" t="s">
        <v>101</v>
      </c>
      <c r="D52" s="37" t="s">
        <v>48</v>
      </c>
      <c r="E52" s="37"/>
      <c r="F52" s="37"/>
      <c r="G52" s="37"/>
      <c r="H52" s="37"/>
      <c r="I52" s="40">
        <f t="shared" ref="I52:P52" si="5">SUM(I54:I60)</f>
        <v>0</v>
      </c>
      <c r="J52" s="40">
        <f t="shared" si="5"/>
        <v>0</v>
      </c>
      <c r="K52" s="40">
        <f t="shared" si="5"/>
        <v>0</v>
      </c>
      <c r="L52" s="40">
        <f t="shared" si="5"/>
        <v>0</v>
      </c>
      <c r="M52" s="40">
        <f t="shared" si="5"/>
        <v>0</v>
      </c>
      <c r="N52" s="40">
        <f t="shared" si="5"/>
        <v>0</v>
      </c>
      <c r="O52" s="40">
        <f t="shared" si="5"/>
        <v>0</v>
      </c>
      <c r="P52" s="40">
        <f t="shared" si="5"/>
        <v>0</v>
      </c>
      <c r="Q52" s="35"/>
    </row>
    <row r="53" spans="1:17" x14ac:dyDescent="0.25">
      <c r="A53" s="100"/>
      <c r="B53" s="99"/>
      <c r="C53" s="99"/>
      <c r="D53" s="30" t="s">
        <v>47</v>
      </c>
      <c r="E53" s="30"/>
      <c r="F53" s="30"/>
      <c r="G53" s="30"/>
      <c r="H53" s="30"/>
      <c r="I53" s="39"/>
      <c r="J53" s="39"/>
      <c r="K53" s="39"/>
      <c r="L53" s="39"/>
      <c r="M53" s="39"/>
      <c r="N53" s="39"/>
      <c r="O53" s="39"/>
      <c r="P53" s="39"/>
      <c r="Q53" s="30"/>
    </row>
    <row r="54" spans="1:17" ht="31.5" customHeight="1" x14ac:dyDescent="0.25">
      <c r="A54" s="100"/>
      <c r="B54" s="99"/>
      <c r="C54" s="99"/>
      <c r="D54" s="30" t="s">
        <v>73</v>
      </c>
      <c r="E54" s="53" t="s">
        <v>80</v>
      </c>
      <c r="F54" s="30"/>
      <c r="G54" s="30"/>
      <c r="H54" s="30"/>
      <c r="I54" s="39"/>
      <c r="J54" s="39"/>
      <c r="K54" s="39"/>
      <c r="L54" s="39"/>
      <c r="M54" s="39"/>
      <c r="N54" s="39"/>
      <c r="O54" s="39"/>
      <c r="P54" s="39"/>
      <c r="Q54" s="30"/>
    </row>
    <row r="55" spans="1:17" ht="15.75" customHeight="1" x14ac:dyDescent="0.25">
      <c r="A55" s="100"/>
      <c r="B55" s="99"/>
      <c r="C55" s="99"/>
      <c r="D55" s="30" t="s">
        <v>74</v>
      </c>
      <c r="E55" s="53" t="s">
        <v>81</v>
      </c>
      <c r="F55" s="30"/>
      <c r="G55" s="30"/>
      <c r="H55" s="30"/>
      <c r="I55" s="39"/>
      <c r="J55" s="39"/>
      <c r="K55" s="39"/>
      <c r="L55" s="39"/>
      <c r="M55" s="39"/>
      <c r="N55" s="39"/>
      <c r="O55" s="39"/>
      <c r="P55" s="39"/>
      <c r="Q55" s="30"/>
    </row>
    <row r="56" spans="1:17" ht="31.5" customHeight="1" x14ac:dyDescent="0.25">
      <c r="A56" s="100"/>
      <c r="B56" s="99"/>
      <c r="C56" s="99"/>
      <c r="D56" s="30" t="s">
        <v>75</v>
      </c>
      <c r="E56" s="53" t="s">
        <v>82</v>
      </c>
      <c r="F56" s="30"/>
      <c r="G56" s="30"/>
      <c r="H56" s="30"/>
      <c r="I56" s="39"/>
      <c r="J56" s="39"/>
      <c r="K56" s="39"/>
      <c r="L56" s="39"/>
      <c r="M56" s="39"/>
      <c r="N56" s="39"/>
      <c r="O56" s="39"/>
      <c r="P56" s="39"/>
      <c r="Q56" s="30"/>
    </row>
    <row r="57" spans="1:17" ht="31.5" customHeight="1" x14ac:dyDescent="0.25">
      <c r="A57" s="100"/>
      <c r="B57" s="99"/>
      <c r="C57" s="99"/>
      <c r="D57" s="30" t="s">
        <v>76</v>
      </c>
      <c r="E57" s="53" t="s">
        <v>83</v>
      </c>
      <c r="F57" s="30"/>
      <c r="G57" s="30"/>
      <c r="H57" s="30"/>
      <c r="I57" s="39"/>
      <c r="J57" s="39"/>
      <c r="K57" s="39"/>
      <c r="L57" s="39"/>
      <c r="M57" s="39"/>
      <c r="N57" s="39"/>
      <c r="O57" s="39"/>
      <c r="P57" s="39"/>
      <c r="Q57" s="30"/>
    </row>
    <row r="58" spans="1:17" ht="47.25" customHeight="1" x14ac:dyDescent="0.25">
      <c r="A58" s="100"/>
      <c r="B58" s="99"/>
      <c r="C58" s="99"/>
      <c r="D58" s="30" t="s">
        <v>77</v>
      </c>
      <c r="E58" s="53" t="s">
        <v>84</v>
      </c>
      <c r="F58" s="30"/>
      <c r="G58" s="30"/>
      <c r="H58" s="30"/>
      <c r="I58" s="39"/>
      <c r="J58" s="39"/>
      <c r="K58" s="39"/>
      <c r="L58" s="39"/>
      <c r="M58" s="39"/>
      <c r="N58" s="39"/>
      <c r="O58" s="39"/>
      <c r="P58" s="39"/>
      <c r="Q58" s="30"/>
    </row>
    <row r="59" spans="1:17" ht="31.5" customHeight="1" x14ac:dyDescent="0.25">
      <c r="A59" s="100"/>
      <c r="B59" s="99"/>
      <c r="C59" s="99"/>
      <c r="D59" s="30" t="s">
        <v>78</v>
      </c>
      <c r="E59" s="53" t="s">
        <v>85</v>
      </c>
      <c r="F59" s="30"/>
      <c r="G59" s="30"/>
      <c r="H59" s="30"/>
      <c r="I59" s="39"/>
      <c r="J59" s="39"/>
      <c r="K59" s="39"/>
      <c r="L59" s="39"/>
      <c r="M59" s="39"/>
      <c r="N59" s="39"/>
      <c r="O59" s="39"/>
      <c r="P59" s="39"/>
      <c r="Q59" s="30"/>
    </row>
    <row r="60" spans="1:17" ht="31.5" customHeight="1" x14ac:dyDescent="0.25">
      <c r="A60" s="100"/>
      <c r="B60" s="99"/>
      <c r="C60" s="99"/>
      <c r="D60" s="30" t="s">
        <v>79</v>
      </c>
      <c r="E60" s="53" t="s">
        <v>86</v>
      </c>
      <c r="F60" s="30"/>
      <c r="G60" s="43" t="s">
        <v>107</v>
      </c>
      <c r="H60" s="30"/>
      <c r="I60" s="39"/>
      <c r="J60" s="39"/>
      <c r="K60" s="39"/>
      <c r="L60" s="39"/>
      <c r="M60" s="39"/>
      <c r="N60" s="39"/>
      <c r="O60" s="39"/>
      <c r="P60" s="39"/>
      <c r="Q60" s="30"/>
    </row>
    <row r="61" spans="1:17" ht="18.75" x14ac:dyDescent="0.25">
      <c r="A61" s="29"/>
    </row>
    <row r="62" spans="1:17" ht="18.75" x14ac:dyDescent="0.25">
      <c r="A62" s="29"/>
    </row>
    <row r="63" spans="1:17" ht="39" customHeight="1" x14ac:dyDescent="0.25">
      <c r="A63" s="92" t="s">
        <v>96</v>
      </c>
      <c r="B63" s="93"/>
      <c r="C63" s="93"/>
      <c r="D63" s="9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5"/>
    </row>
    <row r="64" spans="1:17" ht="18.75" x14ac:dyDescent="0.25">
      <c r="A64" s="29"/>
    </row>
    <row r="65" spans="1:1" ht="18.75" x14ac:dyDescent="0.25">
      <c r="A65" s="29"/>
    </row>
  </sheetData>
  <mergeCells count="39">
    <mergeCell ref="A34:A42"/>
    <mergeCell ref="B43:B51"/>
    <mergeCell ref="C43:C51"/>
    <mergeCell ref="A52:A60"/>
    <mergeCell ref="B52:B60"/>
    <mergeCell ref="C52:C60"/>
    <mergeCell ref="A16:A24"/>
    <mergeCell ref="B16:B24"/>
    <mergeCell ref="C16:C24"/>
    <mergeCell ref="A25:A33"/>
    <mergeCell ref="B25:B33"/>
    <mergeCell ref="C25:C33"/>
    <mergeCell ref="I11:P11"/>
    <mergeCell ref="A11:A14"/>
    <mergeCell ref="B11:B14"/>
    <mergeCell ref="C11:C14"/>
    <mergeCell ref="D11:D14"/>
    <mergeCell ref="E11:H12"/>
    <mergeCell ref="F13:F14"/>
    <mergeCell ref="G13:G14"/>
    <mergeCell ref="H13:H14"/>
    <mergeCell ref="K13:L13"/>
    <mergeCell ref="M13:N13"/>
    <mergeCell ref="A8:Q8"/>
    <mergeCell ref="A63:Q63"/>
    <mergeCell ref="A6:Q6"/>
    <mergeCell ref="A3:Q3"/>
    <mergeCell ref="A4:Q4"/>
    <mergeCell ref="A5:Q5"/>
    <mergeCell ref="A7:Q7"/>
    <mergeCell ref="B34:B42"/>
    <mergeCell ref="C34:C42"/>
    <mergeCell ref="A43:A51"/>
    <mergeCell ref="A9:Q9"/>
    <mergeCell ref="Q11:Q14"/>
    <mergeCell ref="I12:J13"/>
    <mergeCell ref="K12:N12"/>
    <mergeCell ref="O12:P13"/>
    <mergeCell ref="E13:E14"/>
  </mergeCells>
  <pageMargins left="0.78740157480314965" right="0.78740157480314965" top="1.1811023622047245" bottom="0.67" header="0.31496062992125984" footer="0.31496062992125984"/>
  <pageSetup paperSize="9" scale="6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50"/>
  <sheetViews>
    <sheetView zoomScale="85" zoomScaleNormal="85" workbookViewId="0">
      <selection activeCell="I11" sqref="I11:J11"/>
    </sheetView>
  </sheetViews>
  <sheetFormatPr defaultRowHeight="15.75" x14ac:dyDescent="0.25"/>
  <cols>
    <col min="1" max="1" width="4.7109375" style="28" customWidth="1"/>
    <col min="2" max="2" width="19.7109375" style="28" customWidth="1"/>
    <col min="3" max="3" width="33.28515625" style="28" customWidth="1"/>
    <col min="4" max="4" width="37" style="28" customWidth="1"/>
    <col min="5" max="12" width="15.85546875" style="28" customWidth="1"/>
    <col min="13" max="13" width="14.85546875" style="28" customWidth="1"/>
    <col min="14" max="16384" width="9.140625" style="28"/>
  </cols>
  <sheetData>
    <row r="1" spans="1:13" ht="18.75" x14ac:dyDescent="0.25">
      <c r="J1" s="32" t="s">
        <v>150</v>
      </c>
    </row>
    <row r="2" spans="1:13" ht="18.75" x14ac:dyDescent="0.25">
      <c r="A2" s="29"/>
    </row>
    <row r="3" spans="1:13" ht="18.75" x14ac:dyDescent="0.25">
      <c r="A3" s="96" t="s">
        <v>46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18.75" x14ac:dyDescent="0.25">
      <c r="A4" s="96" t="s">
        <v>72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 ht="18.75" x14ac:dyDescent="0.25">
      <c r="A5" s="96" t="s">
        <v>95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 ht="16.5" customHeight="1" x14ac:dyDescent="0.25">
      <c r="A6" s="98" t="s">
        <v>62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8.75" x14ac:dyDescent="0.25">
      <c r="A7" s="96" t="s">
        <v>71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 ht="18.75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 ht="18.75" x14ac:dyDescent="0.25">
      <c r="M9" s="31" t="s">
        <v>70</v>
      </c>
    </row>
    <row r="10" spans="1:13" x14ac:dyDescent="0.25">
      <c r="A10" s="97" t="s">
        <v>42</v>
      </c>
      <c r="B10" s="97" t="s">
        <v>69</v>
      </c>
      <c r="C10" s="97" t="s">
        <v>58</v>
      </c>
      <c r="D10" s="97" t="s">
        <v>68</v>
      </c>
      <c r="E10" s="97">
        <f>'пр 9 к Пор'!E9</f>
        <v>2016</v>
      </c>
      <c r="F10" s="97"/>
      <c r="G10" s="97">
        <f>'пр 9 к Пор'!G9:J9</f>
        <v>2017</v>
      </c>
      <c r="H10" s="97"/>
      <c r="I10" s="97"/>
      <c r="J10" s="97"/>
      <c r="K10" s="97" t="s">
        <v>38</v>
      </c>
      <c r="L10" s="97"/>
      <c r="M10" s="97" t="s">
        <v>55</v>
      </c>
    </row>
    <row r="11" spans="1:13" x14ac:dyDescent="0.25">
      <c r="A11" s="97"/>
      <c r="B11" s="97"/>
      <c r="C11" s="97"/>
      <c r="D11" s="97"/>
      <c r="E11" s="97"/>
      <c r="F11" s="97"/>
      <c r="G11" s="97" t="s">
        <v>36</v>
      </c>
      <c r="H11" s="97"/>
      <c r="I11" s="97" t="s">
        <v>35</v>
      </c>
      <c r="J11" s="97"/>
      <c r="K11" s="97"/>
      <c r="L11" s="97"/>
      <c r="M11" s="97"/>
    </row>
    <row r="12" spans="1:13" x14ac:dyDescent="0.25">
      <c r="A12" s="97"/>
      <c r="B12" s="97"/>
      <c r="C12" s="97"/>
      <c r="D12" s="97"/>
      <c r="E12" s="53" t="s">
        <v>12</v>
      </c>
      <c r="F12" s="53" t="s">
        <v>13</v>
      </c>
      <c r="G12" s="53" t="s">
        <v>12</v>
      </c>
      <c r="H12" s="53" t="s">
        <v>13</v>
      </c>
      <c r="I12" s="53" t="s">
        <v>12</v>
      </c>
      <c r="J12" s="53" t="s">
        <v>13</v>
      </c>
      <c r="K12" s="53">
        <f>'пр 9 к Пор'!K11</f>
        <v>2018</v>
      </c>
      <c r="L12" s="53">
        <f>'пр 9 к Пор'!L11</f>
        <v>2019</v>
      </c>
      <c r="M12" s="97"/>
    </row>
    <row r="13" spans="1:13" x14ac:dyDescent="0.25">
      <c r="A13" s="53">
        <v>1</v>
      </c>
      <c r="B13" s="53">
        <v>2</v>
      </c>
      <c r="C13" s="53">
        <v>3</v>
      </c>
      <c r="D13" s="53">
        <v>4</v>
      </c>
      <c r="E13" s="53">
        <v>5</v>
      </c>
      <c r="F13" s="53">
        <v>6</v>
      </c>
      <c r="G13" s="53">
        <v>7</v>
      </c>
      <c r="H13" s="53">
        <v>8</v>
      </c>
      <c r="I13" s="53">
        <v>9</v>
      </c>
      <c r="J13" s="53">
        <v>10</v>
      </c>
      <c r="K13" s="53">
        <v>11</v>
      </c>
      <c r="L13" s="53">
        <v>12</v>
      </c>
      <c r="M13" s="53">
        <v>13</v>
      </c>
    </row>
    <row r="14" spans="1:13" x14ac:dyDescent="0.25">
      <c r="A14" s="101">
        <v>1</v>
      </c>
      <c r="B14" s="102" t="s">
        <v>49</v>
      </c>
      <c r="C14" s="99" t="s">
        <v>90</v>
      </c>
      <c r="D14" s="38" t="s">
        <v>67</v>
      </c>
      <c r="E14" s="63">
        <f>SUM(E16:E20)</f>
        <v>16301.116680000001</v>
      </c>
      <c r="F14" s="63">
        <f t="shared" ref="F14:L14" si="0">SUM(F16:F20)</f>
        <v>3935.6</v>
      </c>
      <c r="G14" s="63">
        <f t="shared" si="0"/>
        <v>765.51668000000006</v>
      </c>
      <c r="H14" s="63">
        <f t="shared" si="0"/>
        <v>0</v>
      </c>
      <c r="I14" s="63">
        <f t="shared" si="0"/>
        <v>5315.0166799999997</v>
      </c>
      <c r="J14" s="63">
        <f t="shared" si="0"/>
        <v>4549.5</v>
      </c>
      <c r="K14" s="63">
        <f t="shared" si="0"/>
        <v>0</v>
      </c>
      <c r="L14" s="63">
        <f t="shared" si="0"/>
        <v>0</v>
      </c>
      <c r="M14" s="38"/>
    </row>
    <row r="15" spans="1:13" x14ac:dyDescent="0.25">
      <c r="A15" s="101"/>
      <c r="B15" s="102"/>
      <c r="C15" s="99"/>
      <c r="D15" s="30" t="s">
        <v>66</v>
      </c>
      <c r="E15" s="64"/>
      <c r="F15" s="64"/>
      <c r="G15" s="64"/>
      <c r="H15" s="64"/>
      <c r="I15" s="64"/>
      <c r="J15" s="64"/>
      <c r="K15" s="64"/>
      <c r="L15" s="64"/>
      <c r="M15" s="30"/>
    </row>
    <row r="16" spans="1:13" x14ac:dyDescent="0.25">
      <c r="A16" s="101"/>
      <c r="B16" s="102"/>
      <c r="C16" s="99"/>
      <c r="D16" s="34" t="s">
        <v>87</v>
      </c>
      <c r="E16" s="64">
        <f t="shared" ref="E16:L20" si="1">SUMIF($D$21:$D$48,$D16,E$21:E$48)</f>
        <v>0</v>
      </c>
      <c r="F16" s="64">
        <f t="shared" si="1"/>
        <v>0</v>
      </c>
      <c r="G16" s="64">
        <f t="shared" si="1"/>
        <v>0</v>
      </c>
      <c r="H16" s="64">
        <f t="shared" si="1"/>
        <v>0</v>
      </c>
      <c r="I16" s="64">
        <f t="shared" si="1"/>
        <v>0</v>
      </c>
      <c r="J16" s="64">
        <f t="shared" si="1"/>
        <v>0</v>
      </c>
      <c r="K16" s="64">
        <f t="shared" si="1"/>
        <v>0</v>
      </c>
      <c r="L16" s="64">
        <f t="shared" si="1"/>
        <v>0</v>
      </c>
      <c r="M16" s="30"/>
    </row>
    <row r="17" spans="1:13" x14ac:dyDescent="0.25">
      <c r="A17" s="101"/>
      <c r="B17" s="102"/>
      <c r="C17" s="99"/>
      <c r="D17" s="30" t="s">
        <v>88</v>
      </c>
      <c r="E17" s="64">
        <f t="shared" si="1"/>
        <v>15535.6</v>
      </c>
      <c r="F17" s="64">
        <f t="shared" si="1"/>
        <v>3935.6</v>
      </c>
      <c r="G17" s="64">
        <f t="shared" si="1"/>
        <v>0</v>
      </c>
      <c r="H17" s="64">
        <f t="shared" si="1"/>
        <v>0</v>
      </c>
      <c r="I17" s="64">
        <f t="shared" si="1"/>
        <v>4549.5</v>
      </c>
      <c r="J17" s="64">
        <f t="shared" si="1"/>
        <v>4549.5</v>
      </c>
      <c r="K17" s="64">
        <f t="shared" si="1"/>
        <v>0</v>
      </c>
      <c r="L17" s="64">
        <f t="shared" si="1"/>
        <v>0</v>
      </c>
      <c r="M17" s="30"/>
    </row>
    <row r="18" spans="1:13" x14ac:dyDescent="0.25">
      <c r="A18" s="101"/>
      <c r="B18" s="102"/>
      <c r="C18" s="99"/>
      <c r="D18" s="30" t="s">
        <v>65</v>
      </c>
      <c r="E18" s="64">
        <f t="shared" si="1"/>
        <v>765.51667999999995</v>
      </c>
      <c r="F18" s="64">
        <f t="shared" si="1"/>
        <v>0</v>
      </c>
      <c r="G18" s="64">
        <f t="shared" si="1"/>
        <v>765.51668000000006</v>
      </c>
      <c r="H18" s="64">
        <f t="shared" si="1"/>
        <v>0</v>
      </c>
      <c r="I18" s="64">
        <f t="shared" si="1"/>
        <v>765.51668000000006</v>
      </c>
      <c r="J18" s="64">
        <f t="shared" si="1"/>
        <v>0</v>
      </c>
      <c r="K18" s="64">
        <f t="shared" si="1"/>
        <v>0</v>
      </c>
      <c r="L18" s="64">
        <f t="shared" si="1"/>
        <v>0</v>
      </c>
      <c r="M18" s="30"/>
    </row>
    <row r="19" spans="1:13" ht="31.5" x14ac:dyDescent="0.25">
      <c r="A19" s="101"/>
      <c r="B19" s="102"/>
      <c r="C19" s="99"/>
      <c r="D19" s="33" t="s">
        <v>89</v>
      </c>
      <c r="E19" s="64">
        <f t="shared" si="1"/>
        <v>0</v>
      </c>
      <c r="F19" s="64">
        <f t="shared" si="1"/>
        <v>0</v>
      </c>
      <c r="G19" s="64">
        <f t="shared" si="1"/>
        <v>0</v>
      </c>
      <c r="H19" s="64">
        <f t="shared" si="1"/>
        <v>0</v>
      </c>
      <c r="I19" s="64">
        <f t="shared" si="1"/>
        <v>0</v>
      </c>
      <c r="J19" s="64">
        <f t="shared" si="1"/>
        <v>0</v>
      </c>
      <c r="K19" s="64">
        <f t="shared" si="1"/>
        <v>0</v>
      </c>
      <c r="L19" s="64">
        <f t="shared" si="1"/>
        <v>0</v>
      </c>
      <c r="M19" s="30"/>
    </row>
    <row r="20" spans="1:13" x14ac:dyDescent="0.25">
      <c r="A20" s="101"/>
      <c r="B20" s="102"/>
      <c r="C20" s="99"/>
      <c r="D20" s="30" t="s">
        <v>64</v>
      </c>
      <c r="E20" s="64">
        <f t="shared" si="1"/>
        <v>0</v>
      </c>
      <c r="F20" s="64">
        <f t="shared" si="1"/>
        <v>0</v>
      </c>
      <c r="G20" s="64">
        <f t="shared" si="1"/>
        <v>0</v>
      </c>
      <c r="H20" s="64">
        <f t="shared" si="1"/>
        <v>0</v>
      </c>
      <c r="I20" s="64">
        <f t="shared" si="1"/>
        <v>0</v>
      </c>
      <c r="J20" s="64">
        <f t="shared" si="1"/>
        <v>0</v>
      </c>
      <c r="K20" s="64">
        <f t="shared" si="1"/>
        <v>0</v>
      </c>
      <c r="L20" s="64">
        <f t="shared" si="1"/>
        <v>0</v>
      </c>
      <c r="M20" s="30"/>
    </row>
    <row r="21" spans="1:13" x14ac:dyDescent="0.25">
      <c r="A21" s="101">
        <v>2</v>
      </c>
      <c r="B21" s="103" t="s">
        <v>8</v>
      </c>
      <c r="C21" s="99" t="s">
        <v>91</v>
      </c>
      <c r="D21" s="35" t="s">
        <v>67</v>
      </c>
      <c r="E21" s="67">
        <f>SUM(E23:E27)</f>
        <v>16301.116680000001</v>
      </c>
      <c r="F21" s="67">
        <f t="shared" ref="F21:L21" si="2">SUM(F23:F27)</f>
        <v>3935.6</v>
      </c>
      <c r="G21" s="67">
        <f t="shared" si="2"/>
        <v>765.51668000000006</v>
      </c>
      <c r="H21" s="67">
        <f t="shared" si="2"/>
        <v>0</v>
      </c>
      <c r="I21" s="67">
        <f t="shared" si="2"/>
        <v>5315.0166799999997</v>
      </c>
      <c r="J21" s="67">
        <f t="shared" si="2"/>
        <v>4549.5</v>
      </c>
      <c r="K21" s="67">
        <f t="shared" si="2"/>
        <v>0</v>
      </c>
      <c r="L21" s="67">
        <f t="shared" si="2"/>
        <v>0</v>
      </c>
      <c r="M21" s="35"/>
    </row>
    <row r="22" spans="1:13" x14ac:dyDescent="0.25">
      <c r="A22" s="101"/>
      <c r="B22" s="104"/>
      <c r="C22" s="99"/>
      <c r="D22" s="30" t="s">
        <v>66</v>
      </c>
      <c r="E22" s="64"/>
      <c r="F22" s="64"/>
      <c r="G22" s="64"/>
      <c r="H22" s="64"/>
      <c r="I22" s="64"/>
      <c r="J22" s="64"/>
      <c r="K22" s="64"/>
      <c r="L22" s="64"/>
      <c r="M22" s="30"/>
    </row>
    <row r="23" spans="1:13" x14ac:dyDescent="0.25">
      <c r="A23" s="101"/>
      <c r="B23" s="104"/>
      <c r="C23" s="99"/>
      <c r="D23" s="34" t="s">
        <v>87</v>
      </c>
      <c r="E23" s="64"/>
      <c r="F23" s="64"/>
      <c r="G23" s="64"/>
      <c r="H23" s="64"/>
      <c r="I23" s="64"/>
      <c r="J23" s="64"/>
      <c r="K23" s="64"/>
      <c r="L23" s="64"/>
      <c r="M23" s="30"/>
    </row>
    <row r="24" spans="1:13" x14ac:dyDescent="0.25">
      <c r="A24" s="101"/>
      <c r="B24" s="104"/>
      <c r="C24" s="99"/>
      <c r="D24" s="30" t="s">
        <v>88</v>
      </c>
      <c r="E24" s="68">
        <v>15535.6</v>
      </c>
      <c r="F24" s="69">
        <v>3935.6</v>
      </c>
      <c r="G24" s="68">
        <v>0</v>
      </c>
      <c r="H24" s="64">
        <v>0</v>
      </c>
      <c r="I24" s="66">
        <v>4549.5</v>
      </c>
      <c r="J24" s="64">
        <v>4549.5</v>
      </c>
      <c r="K24" s="64">
        <v>0</v>
      </c>
      <c r="L24" s="64">
        <v>0</v>
      </c>
      <c r="M24" s="30"/>
    </row>
    <row r="25" spans="1:13" x14ac:dyDescent="0.25">
      <c r="A25" s="101"/>
      <c r="B25" s="104"/>
      <c r="C25" s="99"/>
      <c r="D25" s="30" t="s">
        <v>65</v>
      </c>
      <c r="E25" s="69">
        <v>765.51667999999995</v>
      </c>
      <c r="F25" s="68">
        <v>0</v>
      </c>
      <c r="G25" s="64">
        <v>765.51668000000006</v>
      </c>
      <c r="H25" s="64">
        <v>0</v>
      </c>
      <c r="I25" s="66">
        <v>765.51668000000006</v>
      </c>
      <c r="J25" s="64">
        <v>0</v>
      </c>
      <c r="K25" s="64">
        <v>0</v>
      </c>
      <c r="L25" s="64">
        <v>0</v>
      </c>
      <c r="M25" s="30"/>
    </row>
    <row r="26" spans="1:13" ht="31.5" x14ac:dyDescent="0.25">
      <c r="A26" s="101"/>
      <c r="B26" s="104"/>
      <c r="C26" s="99"/>
      <c r="D26" s="33" t="s">
        <v>89</v>
      </c>
      <c r="E26" s="64"/>
      <c r="F26" s="64"/>
      <c r="G26" s="64"/>
      <c r="H26" s="64"/>
      <c r="I26" s="64"/>
      <c r="J26" s="64"/>
      <c r="K26" s="64"/>
      <c r="L26" s="64"/>
      <c r="M26" s="30"/>
    </row>
    <row r="27" spans="1:13" x14ac:dyDescent="0.25">
      <c r="A27" s="101"/>
      <c r="B27" s="105"/>
      <c r="C27" s="99"/>
      <c r="D27" s="30" t="s">
        <v>64</v>
      </c>
      <c r="E27" s="39"/>
      <c r="F27" s="39"/>
      <c r="G27" s="39"/>
      <c r="H27" s="39"/>
      <c r="I27" s="39"/>
      <c r="J27" s="39"/>
      <c r="K27" s="64"/>
      <c r="L27" s="64"/>
      <c r="M27" s="30"/>
    </row>
    <row r="28" spans="1:13" x14ac:dyDescent="0.25">
      <c r="A28" s="101">
        <v>3</v>
      </c>
      <c r="B28" s="102" t="s">
        <v>103</v>
      </c>
      <c r="C28" s="103" t="s">
        <v>92</v>
      </c>
      <c r="D28" s="35" t="s">
        <v>67</v>
      </c>
      <c r="E28" s="41">
        <f>SUM(E30:E34)</f>
        <v>0</v>
      </c>
      <c r="F28" s="41">
        <f t="shared" ref="F28:L28" si="3">SUM(F30:F34)</f>
        <v>0</v>
      </c>
      <c r="G28" s="41">
        <f t="shared" si="3"/>
        <v>0</v>
      </c>
      <c r="H28" s="41">
        <f t="shared" si="3"/>
        <v>0</v>
      </c>
      <c r="I28" s="41">
        <f t="shared" si="3"/>
        <v>0</v>
      </c>
      <c r="J28" s="41">
        <f t="shared" si="3"/>
        <v>0</v>
      </c>
      <c r="K28" s="67">
        <f t="shared" si="3"/>
        <v>0</v>
      </c>
      <c r="L28" s="67">
        <f t="shared" si="3"/>
        <v>0</v>
      </c>
      <c r="M28" s="35"/>
    </row>
    <row r="29" spans="1:13" x14ac:dyDescent="0.25">
      <c r="A29" s="101"/>
      <c r="B29" s="102"/>
      <c r="C29" s="104"/>
      <c r="D29" s="30" t="s">
        <v>66</v>
      </c>
      <c r="E29" s="39"/>
      <c r="F29" s="39"/>
      <c r="G29" s="39"/>
      <c r="H29" s="39"/>
      <c r="I29" s="39"/>
      <c r="J29" s="39"/>
      <c r="K29" s="64"/>
      <c r="L29" s="64"/>
      <c r="M29" s="30"/>
    </row>
    <row r="30" spans="1:13" x14ac:dyDescent="0.25">
      <c r="A30" s="101"/>
      <c r="B30" s="102"/>
      <c r="C30" s="104"/>
      <c r="D30" s="34" t="s">
        <v>87</v>
      </c>
      <c r="E30" s="39"/>
      <c r="F30" s="39"/>
      <c r="G30" s="39"/>
      <c r="H30" s="39"/>
      <c r="I30" s="39"/>
      <c r="J30" s="39"/>
      <c r="K30" s="64"/>
      <c r="L30" s="64"/>
      <c r="M30" s="30"/>
    </row>
    <row r="31" spans="1:13" x14ac:dyDescent="0.25">
      <c r="A31" s="101"/>
      <c r="B31" s="102"/>
      <c r="C31" s="104"/>
      <c r="D31" s="30" t="s">
        <v>88</v>
      </c>
      <c r="E31" s="39"/>
      <c r="F31" s="39"/>
      <c r="G31" s="39"/>
      <c r="H31" s="39"/>
      <c r="I31" s="39"/>
      <c r="J31" s="39"/>
      <c r="K31" s="64"/>
      <c r="L31" s="64"/>
      <c r="M31" s="30"/>
    </row>
    <row r="32" spans="1:13" x14ac:dyDescent="0.25">
      <c r="A32" s="101"/>
      <c r="B32" s="102"/>
      <c r="C32" s="104"/>
      <c r="D32" s="30" t="s">
        <v>65</v>
      </c>
      <c r="E32" s="39"/>
      <c r="F32" s="39"/>
      <c r="G32" s="39"/>
      <c r="H32" s="39"/>
      <c r="I32" s="39"/>
      <c r="J32" s="39"/>
      <c r="K32" s="64"/>
      <c r="L32" s="64"/>
      <c r="M32" s="30"/>
    </row>
    <row r="33" spans="1:13" ht="31.5" x14ac:dyDescent="0.25">
      <c r="A33" s="101"/>
      <c r="B33" s="102"/>
      <c r="C33" s="104"/>
      <c r="D33" s="33" t="s">
        <v>89</v>
      </c>
      <c r="E33" s="39"/>
      <c r="F33" s="39"/>
      <c r="G33" s="39"/>
      <c r="H33" s="39"/>
      <c r="I33" s="39"/>
      <c r="J33" s="39"/>
      <c r="K33" s="64"/>
      <c r="L33" s="64"/>
      <c r="M33" s="30"/>
    </row>
    <row r="34" spans="1:13" x14ac:dyDescent="0.25">
      <c r="A34" s="101"/>
      <c r="B34" s="102"/>
      <c r="C34" s="105"/>
      <c r="D34" s="30" t="s">
        <v>64</v>
      </c>
      <c r="E34" s="39"/>
      <c r="F34" s="39"/>
      <c r="G34" s="39"/>
      <c r="H34" s="39"/>
      <c r="I34" s="39"/>
      <c r="J34" s="39"/>
      <c r="K34" s="64"/>
      <c r="L34" s="64"/>
      <c r="M34" s="30"/>
    </row>
    <row r="35" spans="1:13" x14ac:dyDescent="0.25">
      <c r="A35" s="101">
        <v>4</v>
      </c>
      <c r="B35" s="102" t="s">
        <v>102</v>
      </c>
      <c r="C35" s="99" t="s">
        <v>93</v>
      </c>
      <c r="D35" s="35" t="s">
        <v>67</v>
      </c>
      <c r="E35" s="41">
        <f>SUM(E37:E41)</f>
        <v>0</v>
      </c>
      <c r="F35" s="41">
        <f t="shared" ref="F35:L35" si="4">SUM(F37:F41)</f>
        <v>0</v>
      </c>
      <c r="G35" s="41">
        <f t="shared" si="4"/>
        <v>0</v>
      </c>
      <c r="H35" s="41">
        <f t="shared" si="4"/>
        <v>0</v>
      </c>
      <c r="I35" s="41">
        <f t="shared" si="4"/>
        <v>0</v>
      </c>
      <c r="J35" s="41">
        <f t="shared" si="4"/>
        <v>0</v>
      </c>
      <c r="K35" s="67">
        <f t="shared" si="4"/>
        <v>0</v>
      </c>
      <c r="L35" s="67">
        <f t="shared" si="4"/>
        <v>0</v>
      </c>
      <c r="M35" s="35"/>
    </row>
    <row r="36" spans="1:13" x14ac:dyDescent="0.25">
      <c r="A36" s="101"/>
      <c r="B36" s="102"/>
      <c r="C36" s="99"/>
      <c r="D36" s="30" t="s">
        <v>66</v>
      </c>
      <c r="E36" s="39"/>
      <c r="F36" s="39"/>
      <c r="G36" s="39"/>
      <c r="H36" s="39"/>
      <c r="I36" s="39"/>
      <c r="J36" s="39"/>
      <c r="K36" s="64"/>
      <c r="L36" s="64"/>
      <c r="M36" s="30"/>
    </row>
    <row r="37" spans="1:13" x14ac:dyDescent="0.25">
      <c r="A37" s="101"/>
      <c r="B37" s="102"/>
      <c r="C37" s="99"/>
      <c r="D37" s="34" t="s">
        <v>87</v>
      </c>
      <c r="E37" s="39"/>
      <c r="F37" s="39"/>
      <c r="G37" s="39"/>
      <c r="H37" s="39"/>
      <c r="I37" s="39"/>
      <c r="J37" s="39"/>
      <c r="K37" s="64"/>
      <c r="L37" s="64"/>
      <c r="M37" s="30"/>
    </row>
    <row r="38" spans="1:13" x14ac:dyDescent="0.25">
      <c r="A38" s="101"/>
      <c r="B38" s="102"/>
      <c r="C38" s="99"/>
      <c r="D38" s="30" t="s">
        <v>88</v>
      </c>
      <c r="E38" s="39"/>
      <c r="F38" s="39"/>
      <c r="G38" s="39"/>
      <c r="H38" s="39"/>
      <c r="I38" s="39"/>
      <c r="J38" s="39"/>
      <c r="K38" s="64"/>
      <c r="L38" s="64"/>
      <c r="M38" s="30"/>
    </row>
    <row r="39" spans="1:13" x14ac:dyDescent="0.25">
      <c r="A39" s="101"/>
      <c r="B39" s="102"/>
      <c r="C39" s="99"/>
      <c r="D39" s="30" t="s">
        <v>65</v>
      </c>
      <c r="E39" s="39"/>
      <c r="F39" s="39"/>
      <c r="G39" s="39"/>
      <c r="H39" s="39"/>
      <c r="I39" s="39"/>
      <c r="J39" s="39"/>
      <c r="K39" s="64"/>
      <c r="L39" s="64"/>
      <c r="M39" s="30"/>
    </row>
    <row r="40" spans="1:13" ht="31.5" x14ac:dyDescent="0.25">
      <c r="A40" s="101"/>
      <c r="B40" s="102"/>
      <c r="C40" s="99"/>
      <c r="D40" s="33" t="s">
        <v>89</v>
      </c>
      <c r="E40" s="39"/>
      <c r="F40" s="39"/>
      <c r="G40" s="39"/>
      <c r="H40" s="39"/>
      <c r="I40" s="39"/>
      <c r="J40" s="39"/>
      <c r="K40" s="64"/>
      <c r="L40" s="64"/>
      <c r="M40" s="30"/>
    </row>
    <row r="41" spans="1:13" ht="22.5" customHeight="1" x14ac:dyDescent="0.25">
      <c r="A41" s="101"/>
      <c r="B41" s="102"/>
      <c r="C41" s="99"/>
      <c r="D41" s="30" t="s">
        <v>64</v>
      </c>
      <c r="E41" s="39"/>
      <c r="F41" s="39"/>
      <c r="G41" s="39"/>
      <c r="H41" s="39"/>
      <c r="I41" s="39"/>
      <c r="J41" s="39"/>
      <c r="K41" s="64"/>
      <c r="L41" s="64"/>
      <c r="M41" s="30"/>
    </row>
    <row r="42" spans="1:13" ht="15.75" customHeight="1" x14ac:dyDescent="0.25">
      <c r="A42" s="101">
        <v>5</v>
      </c>
      <c r="B42" s="102" t="s">
        <v>104</v>
      </c>
      <c r="C42" s="99" t="s">
        <v>101</v>
      </c>
      <c r="D42" s="35" t="s">
        <v>67</v>
      </c>
      <c r="E42" s="41">
        <f>SUM(E44:E48)</f>
        <v>0</v>
      </c>
      <c r="F42" s="41">
        <f t="shared" ref="F42:L42" si="5">SUM(F44:F48)</f>
        <v>0</v>
      </c>
      <c r="G42" s="41">
        <f t="shared" si="5"/>
        <v>0</v>
      </c>
      <c r="H42" s="41">
        <f t="shared" si="5"/>
        <v>0</v>
      </c>
      <c r="I42" s="41">
        <f t="shared" si="5"/>
        <v>0</v>
      </c>
      <c r="J42" s="41">
        <f t="shared" si="5"/>
        <v>0</v>
      </c>
      <c r="K42" s="67">
        <f t="shared" si="5"/>
        <v>0</v>
      </c>
      <c r="L42" s="67">
        <f t="shared" si="5"/>
        <v>0</v>
      </c>
      <c r="M42" s="35"/>
    </row>
    <row r="43" spans="1:13" x14ac:dyDescent="0.25">
      <c r="A43" s="101"/>
      <c r="B43" s="102"/>
      <c r="C43" s="99"/>
      <c r="D43" s="30" t="s">
        <v>66</v>
      </c>
      <c r="E43" s="39"/>
      <c r="F43" s="39"/>
      <c r="G43" s="39"/>
      <c r="H43" s="39"/>
      <c r="I43" s="39"/>
      <c r="J43" s="39"/>
      <c r="K43" s="64"/>
      <c r="L43" s="64"/>
      <c r="M43" s="30"/>
    </row>
    <row r="44" spans="1:13" x14ac:dyDescent="0.25">
      <c r="A44" s="101"/>
      <c r="B44" s="102"/>
      <c r="C44" s="99"/>
      <c r="D44" s="34" t="s">
        <v>87</v>
      </c>
      <c r="E44" s="39"/>
      <c r="F44" s="39"/>
      <c r="G44" s="39"/>
      <c r="H44" s="39"/>
      <c r="I44" s="39"/>
      <c r="J44" s="39"/>
      <c r="K44" s="39"/>
      <c r="L44" s="39"/>
      <c r="M44" s="30"/>
    </row>
    <row r="45" spans="1:13" x14ac:dyDescent="0.25">
      <c r="A45" s="101"/>
      <c r="B45" s="102"/>
      <c r="C45" s="99"/>
      <c r="D45" s="30" t="s">
        <v>88</v>
      </c>
      <c r="E45" s="39"/>
      <c r="F45" s="39"/>
      <c r="G45" s="39"/>
      <c r="H45" s="39"/>
      <c r="I45" s="39"/>
      <c r="J45" s="39"/>
      <c r="K45" s="39"/>
      <c r="L45" s="39"/>
      <c r="M45" s="30"/>
    </row>
    <row r="46" spans="1:13" x14ac:dyDescent="0.25">
      <c r="A46" s="101"/>
      <c r="B46" s="102"/>
      <c r="C46" s="99"/>
      <c r="D46" s="30" t="s">
        <v>65</v>
      </c>
      <c r="E46" s="39"/>
      <c r="F46" s="39"/>
      <c r="G46" s="39"/>
      <c r="H46" s="39"/>
      <c r="I46" s="39"/>
      <c r="J46" s="39"/>
      <c r="K46" s="39"/>
      <c r="L46" s="39"/>
      <c r="M46" s="30"/>
    </row>
    <row r="47" spans="1:13" ht="31.5" x14ac:dyDescent="0.25">
      <c r="A47" s="101"/>
      <c r="B47" s="102"/>
      <c r="C47" s="99"/>
      <c r="D47" s="33" t="s">
        <v>89</v>
      </c>
      <c r="E47" s="39"/>
      <c r="F47" s="39"/>
      <c r="G47" s="39"/>
      <c r="H47" s="39"/>
      <c r="I47" s="39"/>
      <c r="J47" s="39"/>
      <c r="K47" s="39"/>
      <c r="L47" s="39"/>
      <c r="M47" s="30"/>
    </row>
    <row r="48" spans="1:13" x14ac:dyDescent="0.25">
      <c r="A48" s="101"/>
      <c r="B48" s="102"/>
      <c r="C48" s="99"/>
      <c r="D48" s="30" t="s">
        <v>64</v>
      </c>
      <c r="E48" s="39"/>
      <c r="F48" s="39"/>
      <c r="G48" s="39"/>
      <c r="H48" s="39"/>
      <c r="I48" s="39"/>
      <c r="J48" s="39"/>
      <c r="K48" s="39"/>
      <c r="L48" s="39"/>
      <c r="M48" s="30"/>
    </row>
    <row r="50" spans="1:17" ht="39" customHeight="1" x14ac:dyDescent="0.25">
      <c r="A50" s="92" t="s">
        <v>96</v>
      </c>
      <c r="B50" s="93"/>
      <c r="C50" s="93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/>
    </row>
  </sheetData>
  <mergeCells count="31">
    <mergeCell ref="A42:A48"/>
    <mergeCell ref="B42:B48"/>
    <mergeCell ref="C42:C48"/>
    <mergeCell ref="G10:J10"/>
    <mergeCell ref="C28:C34"/>
    <mergeCell ref="B35:B41"/>
    <mergeCell ref="C35:C41"/>
    <mergeCell ref="A21:A27"/>
    <mergeCell ref="B21:B27"/>
    <mergeCell ref="C21:C27"/>
    <mergeCell ref="A10:A12"/>
    <mergeCell ref="B10:B12"/>
    <mergeCell ref="C10:C12"/>
    <mergeCell ref="D10:D12"/>
    <mergeCell ref="E10:F11"/>
    <mergeCell ref="A3:M3"/>
    <mergeCell ref="A4:M4"/>
    <mergeCell ref="A5:M5"/>
    <mergeCell ref="A35:A41"/>
    <mergeCell ref="A50:Q50"/>
    <mergeCell ref="A28:A34"/>
    <mergeCell ref="B28:B34"/>
    <mergeCell ref="A7:M7"/>
    <mergeCell ref="A6:M6"/>
    <mergeCell ref="K10:L11"/>
    <mergeCell ref="M10:M12"/>
    <mergeCell ref="G11:H11"/>
    <mergeCell ref="I11:J11"/>
    <mergeCell ref="A14:A20"/>
    <mergeCell ref="B14:B20"/>
    <mergeCell ref="C14:C20"/>
  </mergeCells>
  <pageMargins left="0.78740157480314965" right="0.78740157480314965" top="1.1811023622047245" bottom="0.36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6"/>
  <sheetViews>
    <sheetView zoomScaleNormal="100" workbookViewId="0">
      <selection activeCell="F5" sqref="F5"/>
    </sheetView>
  </sheetViews>
  <sheetFormatPr defaultRowHeight="15" x14ac:dyDescent="0.25"/>
  <cols>
    <col min="1" max="1" width="56.5703125" style="4" customWidth="1"/>
    <col min="2" max="2" width="20.42578125" style="4" customWidth="1"/>
    <col min="3" max="3" width="15.7109375" style="4" customWidth="1"/>
    <col min="4" max="4" width="14.5703125" style="4" customWidth="1"/>
    <col min="5" max="5" width="22.7109375" style="4" customWidth="1"/>
    <col min="6" max="6" width="27.7109375" style="4" customWidth="1"/>
    <col min="7" max="16384" width="9.140625" style="4"/>
  </cols>
  <sheetData>
    <row r="1" spans="1:6" ht="48.75" customHeight="1" x14ac:dyDescent="0.25">
      <c r="D1" s="108" t="s">
        <v>151</v>
      </c>
      <c r="E1" s="108"/>
    </row>
    <row r="2" spans="1:6" ht="30.75" customHeight="1" x14ac:dyDescent="0.25">
      <c r="A2" s="106" t="s">
        <v>0</v>
      </c>
      <c r="B2" s="106"/>
      <c r="C2" s="106"/>
      <c r="D2" s="106"/>
      <c r="E2" s="106"/>
    </row>
    <row r="3" spans="1:6" x14ac:dyDescent="0.25">
      <c r="A3" s="5"/>
      <c r="B3" s="5"/>
      <c r="C3" s="5"/>
      <c r="D3" s="5"/>
      <c r="E3" s="5"/>
    </row>
    <row r="4" spans="1:6" x14ac:dyDescent="0.25">
      <c r="A4" s="107" t="s">
        <v>1</v>
      </c>
      <c r="B4" s="107" t="s">
        <v>2</v>
      </c>
      <c r="C4" s="107"/>
      <c r="D4" s="107"/>
      <c r="E4" s="107" t="s">
        <v>3</v>
      </c>
    </row>
    <row r="5" spans="1:6" ht="90" x14ac:dyDescent="0.25">
      <c r="A5" s="107"/>
      <c r="B5" s="14" t="s">
        <v>4</v>
      </c>
      <c r="C5" s="14" t="s">
        <v>5</v>
      </c>
      <c r="D5" s="14" t="s">
        <v>6</v>
      </c>
      <c r="E5" s="107"/>
    </row>
    <row r="6" spans="1:6" x14ac:dyDescent="0.25">
      <c r="A6" s="1">
        <v>1</v>
      </c>
      <c r="B6" s="1">
        <v>2</v>
      </c>
      <c r="C6" s="1">
        <v>3</v>
      </c>
      <c r="D6" s="1">
        <v>4</v>
      </c>
      <c r="E6" s="1" t="s">
        <v>10</v>
      </c>
    </row>
    <row r="7" spans="1:6" ht="15.75" x14ac:dyDescent="0.25">
      <c r="A7" s="19" t="s">
        <v>7</v>
      </c>
      <c r="B7" s="20">
        <f>B8+B11+B13</f>
        <v>4549.5</v>
      </c>
      <c r="C7" s="20">
        <f>C8+C11+C13</f>
        <v>765.51667999999995</v>
      </c>
      <c r="D7" s="20">
        <f>D8+D11+D13</f>
        <v>5315.0166799999997</v>
      </c>
      <c r="E7" s="23">
        <f>(B7+C7)/D7</f>
        <v>1</v>
      </c>
    </row>
    <row r="8" spans="1:6" ht="31.5" x14ac:dyDescent="0.25">
      <c r="A8" s="2" t="s">
        <v>100</v>
      </c>
      <c r="B8" s="21">
        <f>SUM(B9:B10)</f>
        <v>4549.5</v>
      </c>
      <c r="C8" s="21">
        <f>SUM(C9:C10)</f>
        <v>765.51667999999995</v>
      </c>
      <c r="D8" s="21">
        <f>SUM(D9:D10)</f>
        <v>5315.0166799999997</v>
      </c>
      <c r="E8" s="24">
        <f t="shared" ref="E8:E10" si="0">(B8+C8)/D8</f>
        <v>1</v>
      </c>
    </row>
    <row r="9" spans="1:6" ht="31.5" x14ac:dyDescent="0.25">
      <c r="A9" s="3" t="s">
        <v>97</v>
      </c>
      <c r="B9" s="22">
        <v>4549.5</v>
      </c>
      <c r="C9" s="22">
        <f>D9-B9</f>
        <v>0</v>
      </c>
      <c r="D9" s="22">
        <v>4549.5</v>
      </c>
      <c r="E9" s="25">
        <f t="shared" si="0"/>
        <v>1</v>
      </c>
    </row>
    <row r="10" spans="1:6" ht="47.25" x14ac:dyDescent="0.25">
      <c r="A10" s="3" t="s">
        <v>98</v>
      </c>
      <c r="B10" s="22">
        <v>0</v>
      </c>
      <c r="C10" s="22">
        <f>D10-B10</f>
        <v>765.51667999999995</v>
      </c>
      <c r="D10" s="22">
        <v>765.51667999999995</v>
      </c>
      <c r="E10" s="25">
        <f t="shared" si="0"/>
        <v>1</v>
      </c>
      <c r="F10" s="51"/>
    </row>
    <row r="11" spans="1:6" ht="15.75" x14ac:dyDescent="0.25">
      <c r="A11" s="2" t="s">
        <v>103</v>
      </c>
      <c r="B11" s="21">
        <f>SUM(B12:B12)</f>
        <v>0</v>
      </c>
      <c r="C11" s="21">
        <f t="shared" ref="C11:D11" si="1">SUM(C12:C14)</f>
        <v>0</v>
      </c>
      <c r="D11" s="21">
        <f t="shared" si="1"/>
        <v>0</v>
      </c>
      <c r="E11" s="24"/>
    </row>
    <row r="12" spans="1:6" ht="15.75" x14ac:dyDescent="0.25">
      <c r="A12" s="3" t="s">
        <v>92</v>
      </c>
      <c r="B12" s="22"/>
      <c r="C12" s="44">
        <v>0</v>
      </c>
      <c r="D12" s="22"/>
      <c r="E12" s="25"/>
    </row>
    <row r="13" spans="1:6" ht="15.75" x14ac:dyDescent="0.25">
      <c r="A13" s="2" t="s">
        <v>102</v>
      </c>
      <c r="B13" s="21">
        <f>SUM(B14:B16)</f>
        <v>0</v>
      </c>
      <c r="C13" s="21">
        <f>SUM(C14:C16)</f>
        <v>0</v>
      </c>
      <c r="D13" s="21">
        <f>SUM(D14:D16)</f>
        <v>0</v>
      </c>
      <c r="E13" s="24"/>
    </row>
    <row r="14" spans="1:6" ht="63" x14ac:dyDescent="0.25">
      <c r="A14" s="3" t="s">
        <v>93</v>
      </c>
      <c r="B14" s="22"/>
      <c r="C14" s="22">
        <v>0</v>
      </c>
      <c r="D14" s="22">
        <v>0</v>
      </c>
      <c r="E14" s="25"/>
    </row>
    <row r="15" spans="1:6" ht="15.75" x14ac:dyDescent="0.25">
      <c r="A15" s="2" t="s">
        <v>104</v>
      </c>
      <c r="B15" s="21">
        <f>SUM(B16:B23)</f>
        <v>0</v>
      </c>
      <c r="C15" s="21">
        <f t="shared" ref="C15:D15" si="2">SUM(C16:C23)</f>
        <v>0</v>
      </c>
      <c r="D15" s="21">
        <f t="shared" si="2"/>
        <v>0</v>
      </c>
      <c r="E15" s="24"/>
    </row>
    <row r="16" spans="1:6" ht="31.5" x14ac:dyDescent="0.25">
      <c r="A16" s="3" t="s">
        <v>101</v>
      </c>
      <c r="B16" s="22"/>
      <c r="C16" s="22">
        <v>0</v>
      </c>
      <c r="D16" s="22">
        <v>0</v>
      </c>
      <c r="E16" s="25"/>
    </row>
  </sheetData>
  <mergeCells count="5">
    <mergeCell ref="A2:E2"/>
    <mergeCell ref="A4:A5"/>
    <mergeCell ref="B4:D4"/>
    <mergeCell ref="E4:E5"/>
    <mergeCell ref="D1:E1"/>
  </mergeCells>
  <pageMargins left="0.78740157480314965" right="0.78740157480314965" top="1.1811023622047245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2"/>
  <sheetViews>
    <sheetView zoomScaleNormal="100" zoomScaleSheetLayoutView="115" workbookViewId="0">
      <selection activeCell="H1" sqref="H1"/>
    </sheetView>
  </sheetViews>
  <sheetFormatPr defaultRowHeight="15" x14ac:dyDescent="0.25"/>
  <cols>
    <col min="1" max="1" width="44.7109375" style="70" customWidth="1"/>
    <col min="2" max="2" width="10.42578125" style="70" customWidth="1"/>
    <col min="3" max="4" width="10.85546875" style="70" customWidth="1"/>
    <col min="5" max="5" width="20.85546875" style="70" customWidth="1"/>
    <col min="6" max="7" width="16" style="70" customWidth="1"/>
    <col min="8" max="8" width="17.28515625" style="70" customWidth="1"/>
    <col min="9" max="16384" width="9.140625" style="70"/>
  </cols>
  <sheetData>
    <row r="1" spans="1:7" ht="48.75" customHeight="1" x14ac:dyDescent="0.25">
      <c r="E1" s="109" t="s">
        <v>152</v>
      </c>
      <c r="F1" s="109"/>
      <c r="G1" s="109"/>
    </row>
    <row r="2" spans="1:7" ht="46.5" customHeight="1" x14ac:dyDescent="0.25">
      <c r="A2" s="110" t="s">
        <v>22</v>
      </c>
      <c r="B2" s="110"/>
      <c r="C2" s="110"/>
      <c r="D2" s="110"/>
      <c r="E2" s="110"/>
      <c r="F2" s="110"/>
      <c r="G2" s="110"/>
    </row>
    <row r="3" spans="1:7" x14ac:dyDescent="0.25">
      <c r="A3" s="71"/>
      <c r="B3" s="71"/>
      <c r="C3" s="71"/>
      <c r="D3" s="71"/>
      <c r="E3" s="71"/>
      <c r="F3" s="71"/>
      <c r="G3" s="71"/>
    </row>
    <row r="4" spans="1:7" ht="93" customHeight="1" x14ac:dyDescent="0.25">
      <c r="A4" s="111" t="s">
        <v>31</v>
      </c>
      <c r="B4" s="111" t="s">
        <v>11</v>
      </c>
      <c r="C4" s="112" t="s">
        <v>23</v>
      </c>
      <c r="D4" s="113"/>
      <c r="E4" s="114" t="s">
        <v>147</v>
      </c>
      <c r="F4" s="116" t="s">
        <v>24</v>
      </c>
      <c r="G4" s="118" t="s">
        <v>29</v>
      </c>
    </row>
    <row r="5" spans="1:7" x14ac:dyDescent="0.25">
      <c r="A5" s="111"/>
      <c r="B5" s="111"/>
      <c r="C5" s="72" t="s">
        <v>12</v>
      </c>
      <c r="D5" s="73" t="s">
        <v>13</v>
      </c>
      <c r="E5" s="115"/>
      <c r="F5" s="117"/>
      <c r="G5" s="118"/>
    </row>
    <row r="6" spans="1:7" x14ac:dyDescent="0.25">
      <c r="A6" s="74">
        <v>1</v>
      </c>
      <c r="B6" s="74">
        <f>A6+1</f>
        <v>2</v>
      </c>
      <c r="C6" s="74">
        <f t="shared" ref="C6:G6" si="0">B6+1</f>
        <v>3</v>
      </c>
      <c r="D6" s="74">
        <f t="shared" si="0"/>
        <v>4</v>
      </c>
      <c r="E6" s="74">
        <f t="shared" si="0"/>
        <v>5</v>
      </c>
      <c r="F6" s="74">
        <f t="shared" si="0"/>
        <v>6</v>
      </c>
      <c r="G6" s="74">
        <f t="shared" si="0"/>
        <v>7</v>
      </c>
    </row>
    <row r="7" spans="1:7" s="76" customFormat="1" ht="14.25" x14ac:dyDescent="0.2">
      <c r="A7" s="17" t="s">
        <v>7</v>
      </c>
      <c r="B7" s="18" t="s">
        <v>14</v>
      </c>
      <c r="C7" s="18" t="s">
        <v>14</v>
      </c>
      <c r="D7" s="18" t="s">
        <v>14</v>
      </c>
      <c r="E7" s="18" t="s">
        <v>14</v>
      </c>
      <c r="F7" s="18" t="s">
        <v>14</v>
      </c>
      <c r="G7" s="75">
        <f>AVERAGE(F8:F12)</f>
        <v>0.8</v>
      </c>
    </row>
    <row r="8" spans="1:7" ht="31.5" x14ac:dyDescent="0.25">
      <c r="A8" s="55" t="str">
        <f>'пр 9 к Пор'!B14</f>
        <v>Количество построенных полигонов твердых бытовых отходов</v>
      </c>
      <c r="B8" s="56" t="str">
        <f>'пр 9 к Пор'!C14</f>
        <v>шт.</v>
      </c>
      <c r="C8" s="78">
        <f>'пр 9 к Пор'!I14</f>
        <v>0</v>
      </c>
      <c r="D8" s="78">
        <f>'пр 9 к Пор'!J14</f>
        <v>0</v>
      </c>
      <c r="E8" s="78" t="s">
        <v>141</v>
      </c>
      <c r="F8" s="82">
        <f t="shared" ref="F8:F10" si="1">IF(AND(C8=0,D8=0),1,IF(E8="нет или увеличение",IF(D8/C8&gt;1,1,D8/C8),IF(E8="снижение",IF(D8=0,1,IF(C8/D8&gt;1,1,C8/D8)))))</f>
        <v>1</v>
      </c>
      <c r="G8" s="80" t="s">
        <v>14</v>
      </c>
    </row>
    <row r="9" spans="1:7" ht="94.5" x14ac:dyDescent="0.25">
      <c r="A9" s="55" t="str">
        <f>'пр 9 к Пор'!B15</f>
        <v>Доля ликвидированных несанкционированных свалок бытовых отходов и мусора к общему числу выявленных несанкционированных свалок на землях общего пользования на территории муниципального образования</v>
      </c>
      <c r="B9" s="56" t="str">
        <f>'пр 9 к Пор'!C15</f>
        <v>%</v>
      </c>
      <c r="C9" s="78">
        <f>'пр 9 к Пор'!I15</f>
        <v>0</v>
      </c>
      <c r="D9" s="78">
        <f>'пр 9 к Пор'!J15</f>
        <v>0</v>
      </c>
      <c r="E9" s="78" t="s">
        <v>141</v>
      </c>
      <c r="F9" s="82">
        <f t="shared" si="1"/>
        <v>1</v>
      </c>
      <c r="G9" s="80"/>
    </row>
    <row r="10" spans="1:7" ht="47.25" x14ac:dyDescent="0.25">
      <c r="A10" s="55" t="str">
        <f>'пр 9 к Пор'!B16</f>
        <v>Количество  площадок временного складирования и хранения твердых бытовых отходов</v>
      </c>
      <c r="B10" s="56" t="str">
        <f>'пр 9 к Пор'!C16</f>
        <v>шт.</v>
      </c>
      <c r="C10" s="78">
        <f>'пр 9 к Пор'!I16</f>
        <v>1</v>
      </c>
      <c r="D10" s="78">
        <f>'пр 9 к Пор'!J16</f>
        <v>0</v>
      </c>
      <c r="E10" s="78" t="s">
        <v>141</v>
      </c>
      <c r="F10" s="82">
        <f t="shared" si="1"/>
        <v>0</v>
      </c>
      <c r="G10" s="80" t="s">
        <v>14</v>
      </c>
    </row>
    <row r="11" spans="1:7" ht="50.25" customHeight="1" x14ac:dyDescent="0.25">
      <c r="A11" s="55" t="str">
        <f>'пр 9 к Пор'!B17</f>
        <v>Количество отведенных земельных участков под площадки временного складирования и хранения твердых бытовых отходов</v>
      </c>
      <c r="B11" s="56" t="str">
        <f>'пр 9 к Пор'!C17</f>
        <v>шт.</v>
      </c>
      <c r="C11" s="78">
        <f>'пр 9 к Пор'!I17</f>
        <v>0</v>
      </c>
      <c r="D11" s="78">
        <f>'пр 9 к Пор'!J17</f>
        <v>0</v>
      </c>
      <c r="E11" s="78" t="s">
        <v>141</v>
      </c>
      <c r="F11" s="82">
        <f t="shared" ref="F11" si="2">IF(AND(C11=0,D11=0),1,IF(E11="нет или увеличение",IF(D11/C11&gt;1,1,D11/C11),IF(E11="снижение",IF(D11=0,1,IF(C11/D11&gt;1,1,C11/D11)))))</f>
        <v>1</v>
      </c>
      <c r="G11" s="80" t="s">
        <v>14</v>
      </c>
    </row>
    <row r="12" spans="1:7" ht="31.5" x14ac:dyDescent="0.25">
      <c r="A12" s="55" t="str">
        <f>'пр 9 к Пор'!B18</f>
        <v>Количество приобретенных комплексов по обезвреживанию отходов</v>
      </c>
      <c r="B12" s="56" t="str">
        <f>'пр 9 к Пор'!C18</f>
        <v>шт.</v>
      </c>
      <c r="C12" s="78">
        <f>'пр 9 к Пор'!I18</f>
        <v>1</v>
      </c>
      <c r="D12" s="78">
        <f>'пр 9 к Пор'!J18</f>
        <v>1</v>
      </c>
      <c r="E12" s="78" t="s">
        <v>141</v>
      </c>
      <c r="F12" s="82">
        <f>IF(AND(C12=0,D12=0),1,IF(E12="нет или увеличение",IF(D12/C12&gt;1,1,D12/C12),IF(E12="снижение",IF(D12=0,1,IF(C12/D12&gt;1,1,C12/D12)))))</f>
        <v>1</v>
      </c>
      <c r="G12" s="80" t="s">
        <v>14</v>
      </c>
    </row>
  </sheetData>
  <mergeCells count="8">
    <mergeCell ref="E1:G1"/>
    <mergeCell ref="A2:G2"/>
    <mergeCell ref="A4:A5"/>
    <mergeCell ref="B4:B5"/>
    <mergeCell ref="C4:D4"/>
    <mergeCell ref="E4:E5"/>
    <mergeCell ref="F4:F5"/>
    <mergeCell ref="G4:G5"/>
  </mergeCells>
  <conditionalFormatting sqref="A8:E12">
    <cfRule type="expression" dxfId="1" priority="2">
      <formula>A8=""</formula>
    </cfRule>
  </conditionalFormatting>
  <pageMargins left="0.78740157480314965" right="0.78740157480314965" top="1.1811023622047245" bottom="0.74803149606299213" header="0.31496062992125984" footer="0.31496062992125984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3"/>
  <sheetViews>
    <sheetView view="pageBreakPreview" zoomScale="85" zoomScaleNormal="100" zoomScaleSheetLayoutView="85" workbookViewId="0">
      <selection activeCell="I5" sqref="I5"/>
    </sheetView>
  </sheetViews>
  <sheetFormatPr defaultRowHeight="15" x14ac:dyDescent="0.25"/>
  <cols>
    <col min="1" max="1" width="50.140625" style="70" customWidth="1"/>
    <col min="2" max="2" width="13.7109375" style="83" customWidth="1"/>
    <col min="3" max="4" width="7.5703125" style="70" customWidth="1"/>
    <col min="5" max="5" width="15.42578125" style="70" customWidth="1"/>
    <col min="6" max="6" width="8.7109375" style="70" customWidth="1"/>
    <col min="7" max="8" width="26.28515625" style="70" customWidth="1"/>
    <col min="9" max="9" width="23.140625" style="70" customWidth="1"/>
    <col min="10" max="16384" width="9.140625" style="70"/>
  </cols>
  <sheetData>
    <row r="1" spans="1:8" ht="48.75" customHeight="1" x14ac:dyDescent="0.25">
      <c r="G1" s="119" t="s">
        <v>153</v>
      </c>
      <c r="H1" s="119"/>
    </row>
    <row r="2" spans="1:8" ht="46.5" customHeight="1" x14ac:dyDescent="0.25">
      <c r="A2" s="110" t="s">
        <v>34</v>
      </c>
      <c r="B2" s="110"/>
      <c r="C2" s="110"/>
      <c r="D2" s="110"/>
      <c r="E2" s="110"/>
      <c r="F2" s="110"/>
      <c r="G2" s="110"/>
      <c r="H2" s="110"/>
    </row>
    <row r="3" spans="1:8" x14ac:dyDescent="0.25">
      <c r="A3" s="71"/>
      <c r="B3" s="84"/>
      <c r="C3" s="71"/>
      <c r="D3" s="71"/>
      <c r="E3" s="71"/>
      <c r="F3" s="71"/>
      <c r="G3" s="71"/>
      <c r="H3" s="71"/>
    </row>
    <row r="4" spans="1:8" ht="70.5" customHeight="1" x14ac:dyDescent="0.25">
      <c r="A4" s="111" t="s">
        <v>31</v>
      </c>
      <c r="B4" s="111" t="s">
        <v>11</v>
      </c>
      <c r="C4" s="112" t="s">
        <v>25</v>
      </c>
      <c r="D4" s="113"/>
      <c r="E4" s="114" t="s">
        <v>147</v>
      </c>
      <c r="F4" s="116" t="s">
        <v>26</v>
      </c>
      <c r="G4" s="116" t="s">
        <v>30</v>
      </c>
      <c r="H4" s="118" t="s">
        <v>27</v>
      </c>
    </row>
    <row r="5" spans="1:8" ht="102.75" customHeight="1" x14ac:dyDescent="0.25">
      <c r="A5" s="111"/>
      <c r="B5" s="111"/>
      <c r="C5" s="72" t="s">
        <v>12</v>
      </c>
      <c r="D5" s="73" t="s">
        <v>13</v>
      </c>
      <c r="E5" s="115"/>
      <c r="F5" s="117"/>
      <c r="G5" s="117"/>
      <c r="H5" s="118"/>
    </row>
    <row r="6" spans="1:8" x14ac:dyDescent="0.25">
      <c r="A6" s="74">
        <v>1</v>
      </c>
      <c r="B6" s="74">
        <f>A6+1</f>
        <v>2</v>
      </c>
      <c r="C6" s="74">
        <f t="shared" ref="C6:F6" si="0">B6+1</f>
        <v>3</v>
      </c>
      <c r="D6" s="74">
        <f t="shared" si="0"/>
        <v>4</v>
      </c>
      <c r="E6" s="74">
        <f t="shared" si="0"/>
        <v>5</v>
      </c>
      <c r="F6" s="74">
        <f t="shared" si="0"/>
        <v>6</v>
      </c>
      <c r="G6" s="74">
        <f t="shared" ref="G6:H6" si="1">F6+1</f>
        <v>7</v>
      </c>
      <c r="H6" s="74">
        <f t="shared" si="1"/>
        <v>8</v>
      </c>
    </row>
    <row r="7" spans="1:8" s="76" customFormat="1" ht="14.25" x14ac:dyDescent="0.2">
      <c r="A7" s="17" t="s">
        <v>7</v>
      </c>
      <c r="B7" s="18" t="s">
        <v>14</v>
      </c>
      <c r="C7" s="18" t="s">
        <v>14</v>
      </c>
      <c r="D7" s="18" t="s">
        <v>14</v>
      </c>
      <c r="E7" s="18" t="s">
        <v>14</v>
      </c>
      <c r="F7" s="18" t="s">
        <v>14</v>
      </c>
      <c r="G7" s="48">
        <f>(G8*H8+G18*H18+G20*H20+G22*H22)/H7</f>
        <v>0.88888888888888884</v>
      </c>
      <c r="H7" s="75">
        <f>H8+H18+H20+H22</f>
        <v>4549.5</v>
      </c>
    </row>
    <row r="8" spans="1:8" s="76" customFormat="1" ht="42.75" x14ac:dyDescent="0.2">
      <c r="A8" s="16" t="s">
        <v>108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27">
        <f>AVERAGE(F9:F17)</f>
        <v>0.88888888888888884</v>
      </c>
      <c r="H8" s="77">
        <f>'бюджетные ассигнования'!B8</f>
        <v>4549.5</v>
      </c>
    </row>
    <row r="9" spans="1:8" ht="31.5" x14ac:dyDescent="0.25">
      <c r="A9" s="57" t="str">
        <f>'пр 9 к Пор'!B21</f>
        <v>Обустройство природных резерватов местного значения</v>
      </c>
      <c r="B9" s="56" t="str">
        <f>'пр 9 к Пор'!C21</f>
        <v>комплекс сооружений</v>
      </c>
      <c r="C9" s="78">
        <f>'пр 9 к Пор'!I21</f>
        <v>0</v>
      </c>
      <c r="D9" s="78">
        <f>'пр 9 к Пор'!J21</f>
        <v>0</v>
      </c>
      <c r="E9" s="79" t="s">
        <v>141</v>
      </c>
      <c r="F9" s="80">
        <f t="shared" ref="F9:F17" si="2">IF(AND(C9=0,D9=0),1,IF(E9="нет или увеличение",IF(D9/C9&gt;1,1,D9/C9),IF(E9="снижение",IF(D9=0,1,IF(C9/D9&gt;1,1,C9/D9)))))</f>
        <v>1</v>
      </c>
      <c r="G9" s="80" t="s">
        <v>14</v>
      </c>
      <c r="H9" s="80" t="s">
        <v>14</v>
      </c>
    </row>
    <row r="10" spans="1:8" ht="56.25" customHeight="1" x14ac:dyDescent="0.25">
      <c r="A10" s="57" t="str">
        <f>'пр 9 к Пор'!B22</f>
        <v>Проведение в пределах резерватов учетных работ и биотехнических мероприятий по воспроизводству фауны;</v>
      </c>
      <c r="B10" s="56" t="str">
        <f>'пр 9 к Пор'!C22</f>
        <v>мероприятие</v>
      </c>
      <c r="C10" s="78">
        <f>'пр 9 к Пор'!I22</f>
        <v>0</v>
      </c>
      <c r="D10" s="78">
        <f>'пр 9 к Пор'!J22</f>
        <v>0</v>
      </c>
      <c r="E10" s="78" t="s">
        <v>141</v>
      </c>
      <c r="F10" s="80">
        <f t="shared" si="2"/>
        <v>1</v>
      </c>
      <c r="G10" s="80" t="s">
        <v>14</v>
      </c>
      <c r="H10" s="80" t="s">
        <v>14</v>
      </c>
    </row>
    <row r="11" spans="1:8" ht="54.75" customHeight="1" x14ac:dyDescent="0.25">
      <c r="A11" s="57" t="str">
        <f>'пр 9 к Пор'!B23</f>
        <v>Структурирование охраняемой территории с выделением участков особой охраны, традиционного и рекреационного использования</v>
      </c>
      <c r="B11" s="56" t="str">
        <f>'пр 9 к Пор'!C23</f>
        <v>тыс.га</v>
      </c>
      <c r="C11" s="78">
        <f>'пр 9 к Пор'!I23</f>
        <v>0</v>
      </c>
      <c r="D11" s="78">
        <f>'пр 9 к Пор'!J23</f>
        <v>0</v>
      </c>
      <c r="E11" s="78" t="s">
        <v>141</v>
      </c>
      <c r="F11" s="80">
        <f t="shared" si="2"/>
        <v>1</v>
      </c>
      <c r="G11" s="80" t="s">
        <v>14</v>
      </c>
      <c r="H11" s="80" t="s">
        <v>14</v>
      </c>
    </row>
    <row r="12" spans="1:8" ht="44.25" customHeight="1" x14ac:dyDescent="0.25">
      <c r="A12" s="57" t="str">
        <f>'пр 9 к Пор'!B24</f>
        <v>Осуществление управления рекреационной нагрузкой в пределах резерватов</v>
      </c>
      <c r="B12" s="56" t="str">
        <f>'пр 9 к Пор'!C24</f>
        <v xml:space="preserve"> размеченный маршрут</v>
      </c>
      <c r="C12" s="78">
        <f>'пр 9 к Пор'!I24</f>
        <v>0</v>
      </c>
      <c r="D12" s="78">
        <f>'пр 9 к Пор'!J24</f>
        <v>0</v>
      </c>
      <c r="E12" s="78" t="s">
        <v>141</v>
      </c>
      <c r="F12" s="80">
        <f t="shared" si="2"/>
        <v>1</v>
      </c>
      <c r="G12" s="80" t="s">
        <v>14</v>
      </c>
      <c r="H12" s="80" t="s">
        <v>14</v>
      </c>
    </row>
    <row r="13" spans="1:8" ht="57" customHeight="1" x14ac:dyDescent="0.25">
      <c r="A13" s="57" t="str">
        <f>'пр 9 к Пор'!B25</f>
        <v>Организация биологической рекультивации возвращенных недропользователями земельных участков</v>
      </c>
      <c r="B13" s="56" t="str">
        <f>'пр 9 к Пор'!C25</f>
        <v>га</v>
      </c>
      <c r="C13" s="78">
        <f>'пр 9 к Пор'!I25</f>
        <v>0</v>
      </c>
      <c r="D13" s="78">
        <f>'пр 9 к Пор'!J25</f>
        <v>0</v>
      </c>
      <c r="E13" s="78" t="s">
        <v>141</v>
      </c>
      <c r="F13" s="80">
        <f t="shared" si="2"/>
        <v>1</v>
      </c>
      <c r="G13" s="80" t="s">
        <v>14</v>
      </c>
      <c r="H13" s="80" t="s">
        <v>14</v>
      </c>
    </row>
    <row r="14" spans="1:8" ht="102" customHeight="1" x14ac:dyDescent="0.25">
      <c r="A14" s="57" t="str">
        <f>'пр 9 к Пор'!B26</f>
        <v xml:space="preserve"> Осуществление муниципального земельного контроля, муниципальный контроль за разработкой общераспространенных полезных ископаемых, мониторинг исполнения  природоохранного законодательства на объектах недропользования;</v>
      </c>
      <c r="B14" s="56" t="str">
        <f>'пр 9 к Пор'!C26</f>
        <v>контрольное мероприятие</v>
      </c>
      <c r="C14" s="78">
        <f>'пр 9 к Пор'!I26</f>
        <v>0</v>
      </c>
      <c r="D14" s="78">
        <f>'пр 9 к Пор'!J26</f>
        <v>0</v>
      </c>
      <c r="E14" s="78" t="s">
        <v>141</v>
      </c>
      <c r="F14" s="80">
        <f t="shared" si="2"/>
        <v>1</v>
      </c>
      <c r="G14" s="80" t="s">
        <v>14</v>
      </c>
      <c r="H14" s="80" t="s">
        <v>14</v>
      </c>
    </row>
    <row r="15" spans="1:8" ht="39.75" customHeight="1" x14ac:dyDescent="0.25">
      <c r="A15" s="57" t="str">
        <f>'пр 9 к Пор'!B27</f>
        <v>Природоохранное взаимодействие с недропользователями</v>
      </c>
      <c r="B15" s="56" t="str">
        <f>'пр 9 к Пор'!C27</f>
        <v>совместное мероприятие</v>
      </c>
      <c r="C15" s="78">
        <f>'пр 9 к Пор'!I27</f>
        <v>0</v>
      </c>
      <c r="D15" s="78">
        <f>'пр 9 к Пор'!J27</f>
        <v>0</v>
      </c>
      <c r="E15" s="78" t="s">
        <v>141</v>
      </c>
      <c r="F15" s="80">
        <f t="shared" si="2"/>
        <v>1</v>
      </c>
      <c r="G15" s="80" t="s">
        <v>14</v>
      </c>
      <c r="H15" s="80" t="s">
        <v>14</v>
      </c>
    </row>
    <row r="16" spans="1:8" ht="71.25" customHeight="1" x14ac:dyDescent="0.25">
      <c r="A16" s="57" t="str">
        <f>'пр 9 к Пор'!B28</f>
        <v>«Инженерные комплексные изыскания на участке проектирования полигона ТБО и объекта для складирования промышленных отходов для г. Игарка»</v>
      </c>
      <c r="B16" s="56" t="str">
        <f>'пр 9 к Пор'!C28</f>
        <v>шт.</v>
      </c>
      <c r="C16" s="78">
        <f>'пр 9 к Пор'!I28</f>
        <v>1</v>
      </c>
      <c r="D16" s="78">
        <f>'пр 9 к Пор'!J28</f>
        <v>0</v>
      </c>
      <c r="E16" s="78" t="s">
        <v>141</v>
      </c>
      <c r="F16" s="80">
        <f t="shared" si="2"/>
        <v>0</v>
      </c>
      <c r="G16" s="80" t="s">
        <v>14</v>
      </c>
      <c r="H16" s="80" t="s">
        <v>14</v>
      </c>
    </row>
    <row r="17" spans="1:10" ht="39.75" customHeight="1" x14ac:dyDescent="0.25">
      <c r="A17" s="57" t="str">
        <f>'пр 9 к Пор'!B29</f>
        <v xml:space="preserve">Приобритение и монтаж комплекса по обезвреживанию отходов </v>
      </c>
      <c r="B17" s="56" t="str">
        <f>'пр 9 к Пор'!C29</f>
        <v>шт.</v>
      </c>
      <c r="C17" s="78">
        <f>'пр 9 к Пор'!I29</f>
        <v>1</v>
      </c>
      <c r="D17" s="78">
        <f>'пр 9 к Пор'!J29</f>
        <v>1</v>
      </c>
      <c r="E17" s="78" t="s">
        <v>141</v>
      </c>
      <c r="F17" s="80">
        <f t="shared" si="2"/>
        <v>1</v>
      </c>
      <c r="G17" s="80" t="s">
        <v>14</v>
      </c>
      <c r="H17" s="80" t="s">
        <v>14</v>
      </c>
    </row>
    <row r="18" spans="1:10" ht="42.75" x14ac:dyDescent="0.25">
      <c r="A18" s="16" t="s">
        <v>144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27">
        <f>AVERAGE(F19:F19)</f>
        <v>1</v>
      </c>
      <c r="H18" s="77">
        <f>'бюджетные ассигнования'!B11</f>
        <v>0</v>
      </c>
      <c r="I18" s="81"/>
      <c r="J18" s="81"/>
    </row>
    <row r="19" spans="1:10" ht="31.5" x14ac:dyDescent="0.25">
      <c r="A19" s="57" t="str">
        <f>'пр 9 к Пор'!B32</f>
        <v>Оформленный земельный участок под строительство полигона ТБО в г.Игарка</v>
      </c>
      <c r="B19" s="56" t="str">
        <f>'пр 9 к Пор'!C32</f>
        <v>ед.</v>
      </c>
      <c r="C19" s="78">
        <f>'пр 9 к Пор'!I32</f>
        <v>0</v>
      </c>
      <c r="D19" s="78">
        <f>'пр 9 к Пор'!J32</f>
        <v>0</v>
      </c>
      <c r="E19" s="78" t="s">
        <v>141</v>
      </c>
      <c r="F19" s="80">
        <f t="shared" ref="F19" si="3">IF(AND(C19=0,D19=0),1,IF(E19="нет или увеличение",IF(D19/C19&gt;1,1,D19/C19),IF(E19="снижение",IF(D19=0,1,IF(C19/D19&gt;1,1,C19/D19)))))</f>
        <v>1</v>
      </c>
      <c r="G19" s="80" t="s">
        <v>14</v>
      </c>
      <c r="H19" s="80" t="s">
        <v>14</v>
      </c>
      <c r="I19" s="81"/>
      <c r="J19" s="81"/>
    </row>
    <row r="20" spans="1:10" ht="42.75" x14ac:dyDescent="0.25">
      <c r="A20" s="16" t="s">
        <v>145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27">
        <f>AVERAGE(F21:F21)</f>
        <v>1</v>
      </c>
      <c r="H20" s="77">
        <f>'бюджетные ассигнования'!B13</f>
        <v>0</v>
      </c>
      <c r="I20" s="81"/>
      <c r="J20" s="81"/>
    </row>
    <row r="21" spans="1:10" ht="47.25" x14ac:dyDescent="0.25">
      <c r="A21" s="57" t="str">
        <f>'пр 9 к Пор'!B35</f>
        <v>Количество ликвидированных несанкционированных свалок бытовых отходов и мусора</v>
      </c>
      <c r="B21" s="56" t="str">
        <f>'пр 9 к Пор'!C35</f>
        <v>шт.</v>
      </c>
      <c r="C21" s="78">
        <f>'пр 9 к Пор'!I35</f>
        <v>0</v>
      </c>
      <c r="D21" s="78">
        <f>'пр 9 к Пор'!J35</f>
        <v>0</v>
      </c>
      <c r="E21" s="78" t="s">
        <v>141</v>
      </c>
      <c r="F21" s="80">
        <f t="shared" ref="F21" si="4">IF(AND(C21=0,D21=0),1,IF(E21="нет или увеличение",IF(D21/C21&gt;1,1,D21/C21),IF(E21="снижение",IF(D21=0,1,IF(C21/D21&gt;1,1,C21/D21)))))</f>
        <v>1</v>
      </c>
      <c r="G21" s="80" t="s">
        <v>14</v>
      </c>
      <c r="H21" s="80" t="s">
        <v>14</v>
      </c>
      <c r="I21" s="81"/>
      <c r="J21" s="81"/>
    </row>
    <row r="22" spans="1:10" ht="99.75" x14ac:dyDescent="0.25">
      <c r="A22" s="16" t="s">
        <v>146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27">
        <f>AVERAGE(F23:F23)</f>
        <v>1</v>
      </c>
      <c r="H22" s="77">
        <f>'бюджетные ассигнования'!B15</f>
        <v>0</v>
      </c>
      <c r="I22" s="81"/>
      <c r="J22" s="81"/>
    </row>
    <row r="23" spans="1:10" ht="47.25" x14ac:dyDescent="0.25">
      <c r="A23" s="57" t="str">
        <f>'пр 9 к Пор'!B38</f>
        <v>Количество отведенных земельных участков под площадки временного складирования и хранения твердых бытовых отходов</v>
      </c>
      <c r="B23" s="56" t="str">
        <f>'пр 9 к Пор'!C38</f>
        <v>шт.</v>
      </c>
      <c r="C23" s="78">
        <f>'пр 9 к Пор'!I38</f>
        <v>0</v>
      </c>
      <c r="D23" s="78">
        <f>'пр 9 к Пор'!J38</f>
        <v>0</v>
      </c>
      <c r="E23" s="78" t="s">
        <v>141</v>
      </c>
      <c r="F23" s="80">
        <f t="shared" ref="F23" si="5">IF(AND(C23=0,D23=0),1,IF(E23="нет или увеличение",IF(D23/C23&gt;1,1,D23/C23),IF(E23="снижение",IF(D23=0,1,IF(C23/D23&gt;1,1,C23/D23)))))</f>
        <v>1</v>
      </c>
      <c r="G23" s="80" t="s">
        <v>14</v>
      </c>
      <c r="H23" s="80" t="s">
        <v>14</v>
      </c>
      <c r="I23" s="81"/>
      <c r="J23" s="81"/>
    </row>
  </sheetData>
  <mergeCells count="9">
    <mergeCell ref="G1:H1"/>
    <mergeCell ref="A2:H2"/>
    <mergeCell ref="A4:A5"/>
    <mergeCell ref="B4:B5"/>
    <mergeCell ref="C4:D4"/>
    <mergeCell ref="E4:E5"/>
    <mergeCell ref="F4:F5"/>
    <mergeCell ref="H4:H5"/>
    <mergeCell ref="G4:G5"/>
  </mergeCells>
  <conditionalFormatting sqref="A9:E17 A19:E19 A21:E21 A23:E23">
    <cfRule type="expression" dxfId="0" priority="9">
      <formula>A9=""</formula>
    </cfRule>
  </conditionalFormatting>
  <pageMargins left="0.78740157480314965" right="0.78740157480314965" top="1.1811023622047245" bottom="0.74803149606299213" header="0.31496062992125984" footer="0.31496062992125984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view="pageBreakPreview" zoomScale="145" zoomScaleNormal="100" zoomScaleSheetLayoutView="145" workbookViewId="0">
      <selection activeCell="E10" sqref="E10"/>
    </sheetView>
  </sheetViews>
  <sheetFormatPr defaultRowHeight="15" x14ac:dyDescent="0.25"/>
  <cols>
    <col min="1" max="1" width="23.140625" style="4" customWidth="1"/>
    <col min="2" max="3" width="28.42578125" style="4" customWidth="1"/>
    <col min="4" max="4" width="24.7109375" style="4" customWidth="1"/>
    <col min="5" max="5" width="25.85546875" style="4" customWidth="1"/>
    <col min="6" max="16384" width="9.140625" style="4"/>
  </cols>
  <sheetData>
    <row r="1" spans="1:5" ht="44.25" customHeight="1" x14ac:dyDescent="0.25">
      <c r="D1" s="121" t="s">
        <v>32</v>
      </c>
      <c r="E1" s="122"/>
    </row>
    <row r="2" spans="1:5" x14ac:dyDescent="0.25">
      <c r="D2" s="12"/>
      <c r="E2" s="13"/>
    </row>
    <row r="4" spans="1:5" ht="19.5" customHeight="1" x14ac:dyDescent="0.25">
      <c r="A4" s="106" t="s">
        <v>15</v>
      </c>
      <c r="B4" s="106"/>
      <c r="C4" s="106"/>
      <c r="D4" s="106"/>
      <c r="E4" s="106"/>
    </row>
    <row r="5" spans="1:5" x14ac:dyDescent="0.25">
      <c r="A5" s="5"/>
      <c r="B5" s="5"/>
      <c r="C5" s="5"/>
      <c r="D5" s="5"/>
      <c r="E5" s="5"/>
    </row>
    <row r="6" spans="1:5" x14ac:dyDescent="0.25">
      <c r="A6" s="107" t="s">
        <v>16</v>
      </c>
      <c r="B6" s="107" t="s">
        <v>17</v>
      </c>
      <c r="C6" s="107"/>
      <c r="D6" s="107"/>
      <c r="E6" s="120" t="s">
        <v>18</v>
      </c>
    </row>
    <row r="7" spans="1:5" ht="90" x14ac:dyDescent="0.25">
      <c r="A7" s="107"/>
      <c r="B7" s="49" t="s">
        <v>19</v>
      </c>
      <c r="C7" s="6" t="s">
        <v>28</v>
      </c>
      <c r="D7" s="49" t="s">
        <v>33</v>
      </c>
      <c r="E7" s="120"/>
    </row>
    <row r="8" spans="1:5" x14ac:dyDescent="0.25">
      <c r="A8" s="7">
        <v>1</v>
      </c>
      <c r="B8" s="7">
        <f>A8+1</f>
        <v>2</v>
      </c>
      <c r="C8" s="7">
        <f t="shared" ref="C8:E8" si="0">B8+1</f>
        <v>3</v>
      </c>
      <c r="D8" s="7">
        <f t="shared" si="0"/>
        <v>4</v>
      </c>
      <c r="E8" s="7">
        <f t="shared" si="0"/>
        <v>5</v>
      </c>
    </row>
    <row r="9" spans="1:5" x14ac:dyDescent="0.25">
      <c r="A9" s="9" t="s">
        <v>20</v>
      </c>
      <c r="B9" s="10">
        <f>'бюджетные ассигнования'!E7</f>
        <v>1</v>
      </c>
      <c r="C9" s="10">
        <f>'целевые показатели'!G7</f>
        <v>0.8</v>
      </c>
      <c r="D9" s="10">
        <f>'показатели результативности'!G7</f>
        <v>0.88888888888888884</v>
      </c>
      <c r="E9" s="11">
        <f>POWER((B9*C9*D9),(1/3))</f>
        <v>0.89257726677622606</v>
      </c>
    </row>
    <row r="10" spans="1:5" ht="15.75" x14ac:dyDescent="0.25">
      <c r="A10" s="8" t="s">
        <v>21</v>
      </c>
      <c r="B10" s="26" t="str">
        <f>IF(B9&gt;=0.9,"Высокая",IF(B9&gt;=0.8,"Средняя",IF(B9&gt;=0.7,"Удовлетворительная","Неудовлетворительная")))</f>
        <v>Высокая</v>
      </c>
      <c r="C10" s="26" t="str">
        <f>IF(C9&gt;=0.9,"Высокая",IF(C9&gt;=0.8,"Средняя",IF(C9&gt;=0.7,"Удовлетворительная","Неудовлетворительная")))</f>
        <v>Средняя</v>
      </c>
      <c r="D10" s="26" t="str">
        <f>IF(D9&gt;=0.9,"Высокая",IF(D9&gt;=0.8,"Средняя",IF(D9&gt;=0.7,"Удовлетворительная","Неудовлетворительная")))</f>
        <v>Средняя</v>
      </c>
      <c r="E10" s="26" t="str">
        <f>IF(E9&gt;=0.9,"Высокая",IF(E9&gt;=0.8,"Средняя",IF(E9&gt;=0.7,"Удовлетворительная","Неудовлетворительная")))</f>
        <v>Средняя</v>
      </c>
    </row>
  </sheetData>
  <mergeCells count="5">
    <mergeCell ref="A4:E4"/>
    <mergeCell ref="A6:A7"/>
    <mergeCell ref="B6:D6"/>
    <mergeCell ref="E6:E7"/>
    <mergeCell ref="D1:E1"/>
  </mergeCells>
  <pageMargins left="0.78740157480314965" right="0.78740157480314965" top="1.1811023622047245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 9 к Пор</vt:lpstr>
      <vt:lpstr>пр 10 к Пор</vt:lpstr>
      <vt:lpstr>пр 11 к Пор</vt:lpstr>
      <vt:lpstr>бюджетные ассигнования</vt:lpstr>
      <vt:lpstr>целевые показатели</vt:lpstr>
      <vt:lpstr>показатели результативности</vt:lpstr>
      <vt:lpstr>свод</vt:lpstr>
      <vt:lpstr>'бюджетные ассигнования'!Заголовки_для_печати</vt:lpstr>
      <vt:lpstr>'показатели результативности'!Заголовки_для_печати</vt:lpstr>
      <vt:lpstr>'пр 10 к Пор'!Заголовки_для_печати</vt:lpstr>
      <vt:lpstr>'пр 11 к Пор'!Заголовки_для_печати</vt:lpstr>
      <vt:lpstr>'пр 9 к Пор'!Заголовки_для_печати</vt:lpstr>
      <vt:lpstr>'целевые показатели'!Заголовки_для_печати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2018-04-18T09:49:55Z</dcterms:modified>
</cp:coreProperties>
</file>