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0\МУНИЦИПАЛЬНЫЕ ПРОГРАММЫ ИЗМЕНЕНИЯ 2020\МП Развитие образования от 05.10.2020\"/>
    </mc:Choice>
  </mc:AlternateContent>
  <bookViews>
    <workbookView xWindow="0" yWindow="0" windowWidth="25125" windowHeight="9525" activeTab="3"/>
  </bookViews>
  <sheets>
    <sheet name="пр 2 к ПП 1" sheetId="1" r:id="rId1"/>
    <sheet name="пр 2 к ПП 2" sheetId="2" r:id="rId2"/>
    <sheet name="пр 2 к ПП 3" sheetId="3" r:id="rId3"/>
    <sheet name="ОМ пр" sheetId="4" r:id="rId4"/>
  </sheets>
  <definedNames>
    <definedName name="_xlnm._FilterDatabase" localSheetId="0" hidden="1">'пр 2 к ПП 1'!$A$5:$O$118</definedName>
    <definedName name="Z_2166B299_1DBB_4BE8_98C9_E9EFB21DCA26_.wvu.FilterData" localSheetId="0" hidden="1">'пр 2 к ПП 1'!$A$5:$O$118</definedName>
    <definedName name="Z_2715DACA_7FC2_4162_875B_92B3FB82D8B1_.wvu.FilterData" localSheetId="0" hidden="1">'пр 2 к ПП 1'!$A$5:$O$118</definedName>
    <definedName name="Z_29BFB567_1C85_481C_A8AF_8210D8E0792F_.wvu.FilterData" localSheetId="0" hidden="1">'пр 2 к ПП 1'!$A$5:$O$118</definedName>
    <definedName name="Z_3AB5DFBB_09FD_4C2F_9D3D_E333A248F7A4_.wvu.FilterData" localSheetId="0" hidden="1">'пр 2 к ПП 1'!$A$5:$O$118</definedName>
    <definedName name="Z_3AB5DFBB_09FD_4C2F_9D3D_E333A248F7A4_.wvu.PrintArea" localSheetId="3" hidden="1">'ОМ пр'!$A$2:$L$12</definedName>
    <definedName name="Z_3AB5DFBB_09FD_4C2F_9D3D_E333A248F7A4_.wvu.PrintArea" localSheetId="0" hidden="1">'пр 2 к ПП 1'!$A$2:$L$120</definedName>
    <definedName name="Z_3AB5DFBB_09FD_4C2F_9D3D_E333A248F7A4_.wvu.PrintArea" localSheetId="1" hidden="1">'пр 2 к ПП 2'!$A$2:$L$28</definedName>
    <definedName name="Z_3AB5DFBB_09FD_4C2F_9D3D_E333A248F7A4_.wvu.PrintArea" localSheetId="2" hidden="1">'пр 2 к ПП 3'!$A$2:$L$23</definedName>
    <definedName name="Z_3AB5DFBB_09FD_4C2F_9D3D_E333A248F7A4_.wvu.PrintTitles" localSheetId="3" hidden="1">'ОМ пр'!$A$4:$IT$5</definedName>
    <definedName name="Z_3AB5DFBB_09FD_4C2F_9D3D_E333A248F7A4_.wvu.PrintTitles" localSheetId="0" hidden="1">'пр 2 к ПП 1'!$4:$5</definedName>
    <definedName name="Z_3AB5DFBB_09FD_4C2F_9D3D_E333A248F7A4_.wvu.PrintTitles" localSheetId="1" hidden="1">'пр 2 к ПП 2'!$4:$5</definedName>
    <definedName name="Z_3AB5DFBB_09FD_4C2F_9D3D_E333A248F7A4_.wvu.PrintTitles" localSheetId="2" hidden="1">'пр 2 к ПП 3'!$4:$5</definedName>
    <definedName name="Z_3AB5DFBB_09FD_4C2F_9D3D_E333A248F7A4_.wvu.Rows" localSheetId="3" hidden="1">'ОМ пр'!#REF!,'ОМ пр'!#REF!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3AB5DFBB_09FD_4C2F_9D3D_E333A248F7A4_.wvu.Rows" localSheetId="1" hidden="1">'пр 2 к ПП 2'!#REF!,'пр 2 к ПП 2'!#REF!,'пр 2 к ПП 2'!#REF!,'пр 2 к ПП 2'!#REF!,'пр 2 к ПП 2'!#REF!,'пр 2 к ПП 2'!#REF!,'пр 2 к ПП 2'!$19:$19,'пр 2 к ПП 2'!$26:$27</definedName>
    <definedName name="Z_3AB5DFBB_09FD_4C2F_9D3D_E333A248F7A4_.wvu.Rows" localSheetId="2" hidden="1">'пр 2 к ПП 3'!#REF!,'пр 2 к ПП 3'!#REF!</definedName>
    <definedName name="Z_4767DD30_F6FB_4FF0_A429_8866A8232500_.wvu.FilterData" localSheetId="0" hidden="1">'пр 2 к ПП 1'!$A$5:$O$118</definedName>
    <definedName name="Z_4767DD30_F6FB_4FF0_A429_8866A8232500_.wvu.PrintArea" localSheetId="3" hidden="1">'ОМ пр'!$A$2:$L$12</definedName>
    <definedName name="Z_4767DD30_F6FB_4FF0_A429_8866A8232500_.wvu.PrintArea" localSheetId="0" hidden="1">'пр 2 к ПП 1'!$A$2:$L$120</definedName>
    <definedName name="Z_4767DD30_F6FB_4FF0_A429_8866A8232500_.wvu.PrintArea" localSheetId="1" hidden="1">'пр 2 к ПП 2'!$A$2:$L$28</definedName>
    <definedName name="Z_4767DD30_F6FB_4FF0_A429_8866A8232500_.wvu.PrintArea" localSheetId="2" hidden="1">'пр 2 к ПП 3'!$A$2:$L$23</definedName>
    <definedName name="Z_4767DD30_F6FB_4FF0_A429_8866A8232500_.wvu.PrintTitles" localSheetId="3" hidden="1">'ОМ пр'!$A$4:$IT$5</definedName>
    <definedName name="Z_4767DD30_F6FB_4FF0_A429_8866A8232500_.wvu.PrintTitles" localSheetId="0" hidden="1">'пр 2 к ПП 1'!$4:$5</definedName>
    <definedName name="Z_4767DD30_F6FB_4FF0_A429_8866A8232500_.wvu.PrintTitles" localSheetId="1" hidden="1">'пр 2 к ПП 2'!$4:$5</definedName>
    <definedName name="Z_4767DD30_F6FB_4FF0_A429_8866A8232500_.wvu.PrintTitles" localSheetId="2" hidden="1">'пр 2 к ПП 3'!$4:$5</definedName>
    <definedName name="Z_4767DD30_F6FB_4FF0_A429_8866A8232500_.wvu.Rows" localSheetId="3" hidden="1">'ОМ пр'!#REF!,'ОМ пр'!#REF!</definedName>
    <definedName name="Z_4767DD30_F6FB_4FF0_A429_8866A8232500_.wvu.Rows" localSheetId="0" hidden="1">'пр 2 к ПП 1'!$12:$12,'пр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1" hidden="1">'пр 2 к ПП 2'!#REF!,'пр 2 к ПП 2'!#REF!,'пр 2 к ПП 2'!#REF!,'пр 2 к ПП 2'!#REF!,'пр 2 к ПП 2'!#REF!,'пр 2 к ПП 2'!#REF!,'пр 2 к ПП 2'!$19:$19,'пр 2 к ПП 2'!$26:$27</definedName>
    <definedName name="Z_4767DD30_F6FB_4FF0_A429_8866A8232500_.wvu.Rows" localSheetId="2" hidden="1">'пр 2 к ПП 3'!#REF!,'пр 2 к ПП 3'!#REF!</definedName>
    <definedName name="Z_484BD7FD_1D3D_4528_954E_A98D5B59AC9C_.wvu.FilterData" localSheetId="0" hidden="1">'пр 2 к ПП 1'!$A$5:$O$118</definedName>
    <definedName name="Z_7C917F30_361A_4C86_9002_2134EAE2E3CF_.wvu.FilterData" localSheetId="0" hidden="1">'пр 2 к ПП 1'!$A$5:$O$118</definedName>
    <definedName name="Z_7C917F30_361A_4C86_9002_2134EAE2E3CF_.wvu.PrintArea" localSheetId="0" hidden="1">'пр 2 к ПП 1'!$A$2:$L$120</definedName>
    <definedName name="Z_7C917F30_361A_4C86_9002_2134EAE2E3CF_.wvu.PrintTitles" localSheetId="3" hidden="1">'ОМ пр'!$A$4:$IT$5</definedName>
    <definedName name="Z_7C917F30_361A_4C86_9002_2134EAE2E3CF_.wvu.PrintTitles" localSheetId="0" hidden="1">'пр 2 к ПП 1'!$4:$5</definedName>
    <definedName name="Z_7C917F30_361A_4C86_9002_2134EAE2E3CF_.wvu.PrintTitles" localSheetId="1" hidden="1">'пр 2 к ПП 2'!$4:$5</definedName>
    <definedName name="Z_7C917F30_361A_4C86_9002_2134EAE2E3CF_.wvu.PrintTitles" localSheetId="2" hidden="1">'пр 2 к ПП 3'!$4:$5</definedName>
    <definedName name="Z_7C917F30_361A_4C86_9002_2134EAE2E3CF_.wvu.Rows" localSheetId="3" hidden="1">'ОМ пр'!#REF!,'ОМ пр'!#REF!</definedName>
    <definedName name="Z_7C917F30_361A_4C86_9002_2134EAE2E3CF_.wvu.Rows" localSheetId="0" hidden="1">'пр 2 к ПП 1'!$12:$12,'пр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1" hidden="1">'пр 2 к ПП 2'!#REF!,'пр 2 к ПП 2'!#REF!,'пр 2 к ПП 2'!#REF!,'пр 2 к ПП 2'!#REF!,'пр 2 к ПП 2'!$26:$27</definedName>
    <definedName name="Z_7C917F30_361A_4C86_9002_2134EAE2E3CF_.wvu.Rows" localSheetId="2" hidden="1">'пр 2 к ПП 3'!#REF!,'пр 2 к ПП 3'!#REF!</definedName>
    <definedName name="Z_81F2AFB8_21DA_4513_90AB_0A09D7D72D56_.wvu.FilterData" localSheetId="0" hidden="1">'пр 2 к ПП 1'!$A$5:$O$118</definedName>
    <definedName name="Z_AD6F79BD_847B_4421_A1AA_268A55FACAB4_.wvu.FilterData" localSheetId="0" hidden="1">'пр 2 к ПП 1'!$A$5:$O$118</definedName>
    <definedName name="Z_B45C2115_52AF_4E7B_8578_551FB3CF371E_.wvu.FilterData" localSheetId="0" hidden="1">'пр 2 к ПП 1'!$A$5:$O$118</definedName>
    <definedName name="Z_C75D4C66_EC35_48DB_8FCD_E29923CDB091_.wvu.FilterData" localSheetId="0" hidden="1">'пр 2 к ПП 1'!$A$5:$O$118</definedName>
    <definedName name="Z_CDE1D6F6_68DF_42F8_B01A_FF6465B24CCD_.wvu.FilterData" localSheetId="0" hidden="1">'пр 2 к ПП 1'!$A$5:$O$118</definedName>
    <definedName name="Z_CDE1D6F6_68DF_42F8_B01A_FF6465B24CCD_.wvu.PrintArea" localSheetId="3" hidden="1">'ОМ пр'!$A$2:$L$12</definedName>
    <definedName name="Z_CDE1D6F6_68DF_42F8_B01A_FF6465B24CCD_.wvu.PrintArea" localSheetId="0" hidden="1">'пр 2 к ПП 1'!$A$2:$L$120</definedName>
    <definedName name="Z_CDE1D6F6_68DF_42F8_B01A_FF6465B24CCD_.wvu.PrintArea" localSheetId="1" hidden="1">'пр 2 к ПП 2'!$A$2:$L$28</definedName>
    <definedName name="Z_CDE1D6F6_68DF_42F8_B01A_FF6465B24CCD_.wvu.PrintArea" localSheetId="2" hidden="1">'пр 2 к ПП 3'!$A$2:$L$23</definedName>
    <definedName name="Z_CDE1D6F6_68DF_42F8_B01A_FF6465B24CCD_.wvu.PrintTitles" localSheetId="3" hidden="1">'ОМ пр'!$A$4:$IT$5</definedName>
    <definedName name="Z_CDE1D6F6_68DF_42F8_B01A_FF6465B24CCD_.wvu.PrintTitles" localSheetId="0" hidden="1">'пр 2 к ПП 1'!$4:$5</definedName>
    <definedName name="Z_CDE1D6F6_68DF_42F8_B01A_FF6465B24CCD_.wvu.PrintTitles" localSheetId="1" hidden="1">'пр 2 к ПП 2'!$4:$5</definedName>
    <definedName name="Z_CDE1D6F6_68DF_42F8_B01A_FF6465B24CCD_.wvu.PrintTitles" localSheetId="2" hidden="1">'пр 2 к ПП 3'!$4:$5</definedName>
    <definedName name="Z_CDE1D6F6_68DF_42F8_B01A_FF6465B24CCD_.wvu.Rows" localSheetId="3" hidden="1">'ОМ пр'!#REF!,'ОМ пр'!#REF!</definedName>
    <definedName name="Z_CDE1D6F6_68DF_42F8_B01A_FF6465B24CCD_.wvu.Rows" localSheetId="1" hidden="1">'пр 2 к ПП 2'!#REF!,'пр 2 к ПП 2'!#REF!,'пр 2 к ПП 2'!#REF!,'пр 2 к ПП 2'!#REF!,'пр 2 к ПП 2'!#REF!,'пр 2 к ПП 2'!#REF!,'пр 2 к ПП 2'!$19:$19,'пр 2 к ПП 2'!$26:$27</definedName>
    <definedName name="Z_CDE1D6F6_68DF_42F8_B01A_FF6465B24CCD_.wvu.Rows" localSheetId="2" hidden="1">'пр 2 к ПП 3'!#REF!,'пр 2 к ПП 3'!#REF!</definedName>
    <definedName name="Z_D97B14A5_4ECD_4EB7_B8A7_D41E462F19A2_.wvu.FilterData" localSheetId="0" hidden="1">'пр 2 к ПП 1'!$A$5:$O$118</definedName>
    <definedName name="Z_FAC3C627_8E23_41AB_B3FB_95B33614D8DB_.wvu.FilterData" localSheetId="0" hidden="1">'пр 2 к ПП 1'!$A$5:$O$118</definedName>
    <definedName name="_xlnm.Print_Area" localSheetId="0">'пр 2 к ПП 1'!$A$2:$L$118</definedName>
    <definedName name="_xlnm.Print_Area" localSheetId="1">'пр 2 к ПП 2'!$A$2:$L$27</definedName>
    <definedName name="_xlnm.Print_Area" localSheetId="2">'пр 2 к ПП 3'!$A$2:$L$23</definedName>
  </definedNames>
  <calcPr calcId="152511"/>
</workbook>
</file>

<file path=xl/calcChain.xml><?xml version="1.0" encoding="utf-8"?>
<calcChain xmlns="http://schemas.openxmlformats.org/spreadsheetml/2006/main">
  <c r="K61" i="1" l="1"/>
  <c r="H41" i="1"/>
  <c r="H125" i="1" s="1"/>
  <c r="H20" i="2"/>
  <c r="H22" i="3"/>
  <c r="J11" i="4"/>
  <c r="I11" i="4"/>
  <c r="H11" i="4"/>
  <c r="K10" i="4"/>
  <c r="K9" i="4"/>
  <c r="K8" i="4"/>
  <c r="K11" i="4" s="1"/>
  <c r="K7" i="4"/>
  <c r="J42" i="1"/>
  <c r="J41" i="1"/>
  <c r="J77" i="1" s="1"/>
  <c r="I42" i="1"/>
  <c r="I41" i="1"/>
  <c r="I124" i="1" s="1"/>
  <c r="P43" i="1"/>
  <c r="P44" i="1"/>
  <c r="H42" i="1"/>
  <c r="K42" i="1" s="1"/>
  <c r="N43" i="1"/>
  <c r="N44" i="1" s="1"/>
  <c r="J22" i="3"/>
  <c r="I22" i="3"/>
  <c r="K21" i="3"/>
  <c r="K19" i="3"/>
  <c r="K18" i="3"/>
  <c r="K17" i="3"/>
  <c r="K16" i="3"/>
  <c r="K15" i="3"/>
  <c r="K14" i="3"/>
  <c r="K13" i="3"/>
  <c r="K12" i="3"/>
  <c r="K11" i="3"/>
  <c r="K10" i="3"/>
  <c r="K9" i="3"/>
  <c r="J36" i="2"/>
  <c r="I36" i="2"/>
  <c r="K36" i="2" s="1"/>
  <c r="H36" i="2"/>
  <c r="J35" i="2"/>
  <c r="I35" i="2"/>
  <c r="H35" i="2"/>
  <c r="J29" i="2"/>
  <c r="I29" i="2"/>
  <c r="H29" i="2"/>
  <c r="H26" i="2"/>
  <c r="J24" i="2"/>
  <c r="I24" i="2"/>
  <c r="H24" i="2"/>
  <c r="K23" i="2"/>
  <c r="K22" i="2"/>
  <c r="J20" i="2"/>
  <c r="I20" i="2"/>
  <c r="H30" i="2"/>
  <c r="K19" i="2"/>
  <c r="K18" i="2"/>
  <c r="K17" i="2"/>
  <c r="K15" i="2"/>
  <c r="K14" i="2"/>
  <c r="J12" i="2"/>
  <c r="J31" i="2" s="1"/>
  <c r="I12" i="2"/>
  <c r="I31" i="2" s="1"/>
  <c r="H12" i="2"/>
  <c r="H31" i="2" s="1"/>
  <c r="K11" i="2"/>
  <c r="K10" i="2"/>
  <c r="K9" i="2"/>
  <c r="J128" i="1"/>
  <c r="I128" i="1"/>
  <c r="H128" i="1"/>
  <c r="J127" i="1"/>
  <c r="I127" i="1"/>
  <c r="H127" i="1"/>
  <c r="J126" i="1"/>
  <c r="I126" i="1"/>
  <c r="K126" i="1" s="1"/>
  <c r="H126" i="1"/>
  <c r="J125" i="1"/>
  <c r="K123" i="1"/>
  <c r="J121" i="1"/>
  <c r="I121" i="1"/>
  <c r="J117" i="1"/>
  <c r="I117" i="1"/>
  <c r="H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J95" i="1"/>
  <c r="I95" i="1"/>
  <c r="H95" i="1"/>
  <c r="K94" i="1"/>
  <c r="K93" i="1"/>
  <c r="K92" i="1"/>
  <c r="J90" i="1"/>
  <c r="I90" i="1"/>
  <c r="H90" i="1"/>
  <c r="K89" i="1"/>
  <c r="K88" i="1"/>
  <c r="K87" i="1"/>
  <c r="K86" i="1"/>
  <c r="K85" i="1"/>
  <c r="K84" i="1"/>
  <c r="K83" i="1"/>
  <c r="K82" i="1"/>
  <c r="K81" i="1"/>
  <c r="K80" i="1"/>
  <c r="K79" i="1"/>
  <c r="K76" i="1"/>
  <c r="H75" i="1"/>
  <c r="K75" i="1" s="1"/>
  <c r="K74" i="1"/>
  <c r="K73" i="1"/>
  <c r="K72" i="1"/>
  <c r="K71" i="1"/>
  <c r="K70" i="1"/>
  <c r="H69" i="1"/>
  <c r="H121" i="1" s="1"/>
  <c r="K68" i="1"/>
  <c r="K67" i="1"/>
  <c r="K66" i="1"/>
  <c r="K65" i="1"/>
  <c r="K64" i="1"/>
  <c r="K63" i="1"/>
  <c r="K62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0" i="1"/>
  <c r="K39" i="1"/>
  <c r="K38" i="1"/>
  <c r="K37" i="1"/>
  <c r="K36" i="1"/>
  <c r="K35" i="1"/>
  <c r="J33" i="1"/>
  <c r="I33" i="1"/>
  <c r="H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69" i="1"/>
  <c r="K20" i="2"/>
  <c r="I30" i="2"/>
  <c r="K127" i="1"/>
  <c r="J30" i="2"/>
  <c r="H136" i="1" l="1"/>
  <c r="H133" i="1"/>
  <c r="H38" i="2"/>
  <c r="K33" i="1"/>
  <c r="K12" i="2"/>
  <c r="H27" i="2"/>
  <c r="K30" i="2"/>
  <c r="K95" i="1"/>
  <c r="J124" i="1"/>
  <c r="K128" i="1"/>
  <c r="I25" i="2"/>
  <c r="K35" i="2"/>
  <c r="H25" i="2"/>
  <c r="J118" i="1"/>
  <c r="J122" i="1" s="1"/>
  <c r="K90" i="1"/>
  <c r="K117" i="1"/>
  <c r="K31" i="2"/>
  <c r="K24" i="2"/>
  <c r="J25" i="2"/>
  <c r="K29" i="2"/>
  <c r="K22" i="3"/>
  <c r="K25" i="2"/>
  <c r="K41" i="1"/>
  <c r="K124" i="1" s="1"/>
  <c r="I125" i="1"/>
  <c r="H124" i="1"/>
  <c r="H77" i="1"/>
  <c r="H118" i="1" s="1"/>
  <c r="K125" i="1"/>
  <c r="I77" i="1"/>
  <c r="I118" i="1" s="1"/>
  <c r="I122" i="1" s="1"/>
  <c r="K121" i="1"/>
  <c r="K77" i="1" l="1"/>
  <c r="K118" i="1" s="1"/>
  <c r="I131" i="1"/>
  <c r="H122" i="1"/>
  <c r="K122" i="1" s="1"/>
  <c r="J131" i="1"/>
</calcChain>
</file>

<file path=xl/sharedStrings.xml><?xml version="1.0" encoding="utf-8"?>
<sst xmlns="http://schemas.openxmlformats.org/spreadsheetml/2006/main" count="402" uniqueCount="224">
  <si>
    <t>Приложение № 1
к подпрограмме 1 «Развитие дошкольного, общего и дополнительного образования»</t>
  </si>
  <si>
    <t xml:space="preserve">Перечень мероприятий подпрограммы </t>
  </si>
  <si>
    <t>№ п/п</t>
  </si>
  <si>
    <t>Цели, задачи, мероприятия подпрограммы</t>
  </si>
  <si>
    <t>ГРБС</t>
  </si>
  <si>
    <t>Код бюджетной классификации</t>
  </si>
  <si>
    <t>Расходы по годам реализации программы (тыс.руб.)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</si>
  <si>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</si>
  <si>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Рз Пр</t>
  </si>
  <si>
    <t>ЦСР</t>
  </si>
  <si>
    <t>ВР</t>
  </si>
  <si>
    <t>итого на очередной финансовый год и плановый период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</si>
  <si>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</si>
  <si>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</si>
  <si>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</si>
  <si>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</si>
  <si>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</si>
  <si>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Управление образования администрации Туруханского района</t>
  </si>
  <si>
    <t>07 01</t>
  </si>
  <si>
    <t xml:space="preserve">0110075880 </t>
  </si>
  <si>
    <t>900 детей получат услуги дошкольного образования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</si>
  <si>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</si>
  <si>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</si>
  <si>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</si>
  <si>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</si>
  <si>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</si>
  <si>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</si>
  <si>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</si>
  <si>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Управление ЖКХ и строительства администрации Туруханского района</t>
  </si>
  <si>
    <t xml:space="preserve">0110080610 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</si>
  <si>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</si>
  <si>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</si>
  <si>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</si>
  <si>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</si>
  <si>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</si>
  <si>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</si>
  <si>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</si>
  <si>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>10 03</t>
  </si>
  <si>
    <t xml:space="preserve">0110075540 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</si>
  <si>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</si>
  <si>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0110084420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</si>
  <si>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</si>
  <si>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</si>
  <si>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</si>
  <si>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</si>
  <si>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</si>
  <si>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</si>
  <si>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</si>
  <si>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07 03</t>
  </si>
  <si>
    <t>0110053030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</si>
  <si>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</si>
  <si>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</si>
  <si>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</si>
  <si>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>0110084210</t>
  </si>
  <si>
    <t>Средства выделенные ЗАО "Ванкорнефть"</t>
  </si>
  <si>
    <t>0110082710</t>
  </si>
  <si>
    <t>1.2.3</t>
  </si>
  <si>
    <t>Капитальный ремонт учреждений образования</t>
  </si>
  <si>
    <t>1.2.4</t>
  </si>
  <si>
    <t>Текущий ремонт учреждений образования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</si>
  <si>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</si>
  <si>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</si>
  <si>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 xml:space="preserve">0110075660 </t>
  </si>
  <si>
    <t>1174 учащихся общеобразовательных учреждений получат социальную поддержку</t>
  </si>
  <si>
    <t>1.2.6</t>
  </si>
  <si>
    <t>Обеспечение горячим питанием учащихя начальных классов в муниципальных образовательных организациях, без взимания платы</t>
  </si>
  <si>
    <t>01100R3040</t>
  </si>
  <si>
    <t>0110074420</t>
  </si>
  <si>
    <t>1.2.7</t>
  </si>
  <si>
    <t>Устранение предписаний надзорных органов за счет средств субсидии из краевого бюджета</t>
  </si>
  <si>
    <t>0110075630</t>
  </si>
  <si>
    <t>1.2.8</t>
  </si>
  <si>
    <t xml:space="preserve">Устранение предписаний надзорных органов за счет средств районного бюджета </t>
  </si>
  <si>
    <t>01100S5630</t>
  </si>
  <si>
    <t>1.2.9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</si>
  <si>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краевого бюджета</t>
  </si>
  <si>
    <t>0110015980</t>
  </si>
  <si>
    <t>1.3.0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</si>
  <si>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</si>
  <si>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01100S5980</t>
  </si>
  <si>
    <t>1.3.1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</si>
  <si>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</si>
  <si>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011E151690</t>
  </si>
  <si>
    <t>Национальный проект "Образование"</t>
  </si>
  <si>
    <t>1.3.2</t>
  </si>
  <si>
    <t xml:space="preserve">Внедрение целевой модели цифровой образовательной среды в общеобразовательных организациях и профессиональных образовательных организациях </t>
  </si>
  <si>
    <t>011E452100</t>
  </si>
  <si>
    <t>Итого по задаче 2</t>
  </si>
  <si>
    <t>Задача № 3. Обеспечить  развитие  системы дополнительного образования детей</t>
  </si>
  <si>
    <t>243</t>
  </si>
  <si>
    <t xml:space="preserve">Не менее 2000 человек получат услуги дополнительного образования ежегодно в муниципальных учреждениях;
</t>
  </si>
  <si>
    <t>Капитальный ремонт учреждений дополнительного образования</t>
  </si>
  <si>
    <t>0110074370</t>
  </si>
  <si>
    <t>01100S4370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</si>
  <si>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</si>
  <si>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</si>
  <si>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</si>
  <si>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</si>
  <si>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</si>
  <si>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</si>
  <si>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</si>
  <si>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</si>
  <si>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</si>
  <si>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</si>
  <si>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</si>
  <si>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</si>
  <si>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</si>
  <si>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0110080650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</si>
  <si>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</si>
  <si>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</si>
  <si>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</si>
  <si>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</si>
  <si>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244</t>
  </si>
  <si>
    <t>5.3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</si>
  <si>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</si>
  <si>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0110076490</t>
  </si>
  <si>
    <t>5.4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</si>
  <si>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</t>
  </si>
  <si>
    <t>321</t>
  </si>
  <si>
    <t xml:space="preserve">243 </t>
  </si>
  <si>
    <t>111</t>
  </si>
  <si>
    <t>119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</si>
  <si>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</si>
  <si>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</si>
  <si>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0110082760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</si>
  <si>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</si>
  <si>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</si>
  <si>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5.7</t>
  </si>
  <si>
    <t>Организация отдыха подростков и молодежи в профильных палаточных лагерях</t>
  </si>
  <si>
    <t>Администрация Туруханского района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</si>
  <si>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</si>
  <si>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</si>
  <si>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</si>
  <si>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Территориальное управление</t>
  </si>
  <si>
    <t>242</t>
  </si>
  <si>
    <t>0110082800</t>
  </si>
  <si>
    <t>360</t>
  </si>
  <si>
    <t>5.9</t>
  </si>
  <si>
    <t>Управление культуры и молодежной политики администрации Туруханского района</t>
  </si>
  <si>
    <t>540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</si>
  <si>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</si>
  <si>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</si>
  <si>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</si>
  <si>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</si>
  <si>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</si>
  <si>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краевой бюджет</t>
  </si>
  <si>
    <t>районный бюджет</t>
  </si>
  <si>
    <t>внебюджетные</t>
  </si>
  <si>
    <t>федеральный бюджет</t>
  </si>
  <si>
    <t>управление образования</t>
  </si>
  <si>
    <t>управление жкх</t>
  </si>
  <si>
    <t>территориальное управление</t>
  </si>
  <si>
    <t>управление культуры</t>
  </si>
  <si>
    <t>администрация района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</si>
  <si>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</si>
  <si>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Наименование программы, подпрограммы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</si>
  <si>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</si>
  <si>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</si>
  <si>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</si>
  <si>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</si>
  <si>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</si>
  <si>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</si>
  <si>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</si>
  <si>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</si>
  <si>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</t>
  </si>
  <si>
    <t>1.2</t>
  </si>
  <si>
    <t>Профилактика безнадзорности правонарушений</t>
  </si>
  <si>
    <t>241</t>
  </si>
  <si>
    <t>01 13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</si>
  <si>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</si>
  <si>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</si>
  <si>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</si>
  <si>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</si>
  <si>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</si>
  <si>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</si>
  <si>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</si>
  <si>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</si>
  <si>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</si>
  <si>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122</t>
  </si>
  <si>
    <t>129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</si>
  <si>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</si>
  <si>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</si>
  <si>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</si>
  <si>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0120075870</t>
  </si>
  <si>
    <t>412</t>
  </si>
  <si>
    <t>Приобретение жилого помещения для 1 ребенка и числа детей-сирот и детей, оставшихся без попечения родителей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</si>
  <si>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</si>
  <si>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</si>
  <si>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</si>
  <si>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>администрация</t>
  </si>
  <si>
    <t>Приложение 1 
к подпрограмме 3 «Обеспечение реализации муниципальной программы»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</si>
  <si>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</si>
  <si>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</si>
  <si>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</si>
  <si>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</si>
  <si>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</si>
  <si>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</si>
  <si>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</si>
  <si>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</si>
  <si>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</si>
  <si>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</si>
  <si>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</si>
  <si>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</si>
  <si>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0250027000</t>
  </si>
  <si>
    <t>Количество проведенных в соответствии с законодательством процедур проверок - не менее 2 ежегодно</t>
  </si>
  <si>
    <t>Приложение 1 
к постановлению                                                                администрации Туруханского района                                                                    от "______"_____________ № ______ - п</t>
  </si>
  <si>
    <t>Отдельные мероприятия программы</t>
  </si>
  <si>
    <t>Ожидаемый результат от реализации подпрограммного мероприятия (в натуральном выражении)</t>
  </si>
  <si>
    <t>Итого на период</t>
  </si>
  <si>
    <t xml:space="preserve">Муниципальная программаТуруханского района «Развитие образования Туруханского района», отдельные мероприятия программы </t>
  </si>
  <si>
    <t>247</t>
  </si>
  <si>
    <t>0140084210</t>
  </si>
  <si>
    <t>Средства ООО "РН-Ванкор"</t>
  </si>
  <si>
    <t>0140083390</t>
  </si>
  <si>
    <t>Приложение 1 
к Отдельному мероприятию программы</t>
  </si>
  <si>
    <t>Субсидия на организацию школьного питания</t>
  </si>
  <si>
    <t>1.3.3</t>
  </si>
  <si>
    <t xml:space="preserve"> </t>
  </si>
  <si>
    <t xml:space="preserve"> 01 13</t>
  </si>
  <si>
    <t>Субсидия на организацию школьного питания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</si>
  <si>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0110084260</t>
  </si>
  <si>
    <t>Приложение 2 
к постановлению администрации Туруханского района                                                                                                                                     от     ________________________ № ______ - п</t>
  </si>
  <si>
    <t>Приложение 3 
к постановлению администрации Туруханского района                                                                                        от ____________________________ № ______ - п</t>
  </si>
  <si>
    <t>Приложение 4
к постановлению                                                                администрации Туруханского района                                                                    от 05.10.2020 № 895 -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</si>
</sst>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"/>
    <numFmt numFmtId="166" formatCode="#,##0.000"/>
    <numFmt numFmtId="167" formatCode="_-* #,##0.000_р_._-;\-* #,##0.000_р_._-;_-* &quot;-&quot;?_р_._-;_-@_-"/>
    <numFmt numFmtId="168" formatCode="_-* #,##0.0_р_._-;\-* #,##0.0_р_._-;_-* &quot;-&quot;?_р_._-;_-@_-"/>
    <numFmt numFmtId="169" formatCode="#,##0.000_ ;\-#,##0.000\ "/>
    <numFmt numFmtId="170" formatCode="_-* #,##0.000_р_._-;\-* #,##0.000_р_._-;_-* &quot;-&quot;???_р_._-;_-@_-"/>
    <numFmt numFmtId="171" formatCode="_-* #,##0.000\ _₽_-;\-* #,##0.000\ _₽_-;_-* &quot;-&quot;???\ _₽_-;_-@_-"/>
  </numFmts>
  <fonts count="17" x14ac:knownFonts="1"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45"/>
      <name val="Times New Roman"/>
      <family val="1"/>
      <charset val="204"/>
    </font>
    <font>
      <sz val="12"/>
      <color indexed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2"/>
      <charset val="204"/>
    </font>
    <font>
      <b/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indexed="5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sz val="8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70">
    <xf numFmtId="0" fontId="0" fillId="0" borderId="0" xfId="0"/>
    <xf numFmtId="49" fontId="2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left" vertical="top" wrapText="1"/>
    </xf>
    <xf numFmtId="0" fontId="2" fillId="0" borderId="0" xfId="1" applyFont="1" applyFill="1" applyBorder="1"/>
    <xf numFmtId="0" fontId="6" fillId="0" borderId="0" xfId="1" applyFont="1" applyFill="1" applyAlignment="1">
      <alignment vertical="top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/>
    <xf numFmtId="0" fontId="2" fillId="0" borderId="2" xfId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Alignment="1">
      <alignment wrapText="1"/>
    </xf>
    <xf numFmtId="0" fontId="2" fillId="0" borderId="3" xfId="1" applyFont="1" applyFill="1" applyBorder="1" applyAlignment="1">
      <alignment horizontal="center" vertical="center" wrapText="1" readingOrder="1"/>
    </xf>
    <xf numFmtId="0" fontId="2" fillId="0" borderId="4" xfId="1" applyFont="1" applyFill="1" applyBorder="1" applyAlignment="1">
      <alignment horizontal="center" vertical="center" wrapText="1" readingOrder="1"/>
    </xf>
    <xf numFmtId="166" fontId="2" fillId="0" borderId="5" xfId="1" applyNumberFormat="1" applyFont="1" applyFill="1" applyBorder="1" applyAlignment="1">
      <alignment horizontal="center" vertical="center" wrapText="1" readingOrder="1"/>
    </xf>
    <xf numFmtId="0" fontId="10" fillId="0" borderId="0" xfId="1" applyFont="1" applyFill="1"/>
    <xf numFmtId="166" fontId="2" fillId="0" borderId="2" xfId="1" applyNumberFormat="1" applyFont="1" applyFill="1" applyBorder="1" applyAlignment="1">
      <alignment horizontal="center" vertical="center" wrapText="1" readingOrder="1"/>
    </xf>
    <xf numFmtId="49" fontId="6" fillId="0" borderId="1" xfId="1" applyNumberFormat="1" applyFont="1" applyFill="1" applyBorder="1" applyAlignment="1">
      <alignment horizontal="center" vertical="center" wrapText="1" readingOrder="1"/>
    </xf>
    <xf numFmtId="166" fontId="2" fillId="0" borderId="6" xfId="1" applyNumberFormat="1" applyFont="1" applyFill="1" applyBorder="1" applyAlignment="1">
      <alignment horizontal="center" vertical="center" wrapText="1" readingOrder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 readingOrder="1"/>
    </xf>
    <xf numFmtId="0" fontId="2" fillId="0" borderId="1" xfId="1" quotePrefix="1" applyFont="1" applyFill="1" applyBorder="1" applyAlignment="1">
      <alignment horizontal="center" vertical="center" wrapText="1" readingOrder="1"/>
    </xf>
    <xf numFmtId="49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16" fontId="2" fillId="0" borderId="0" xfId="1" applyNumberFormat="1" applyFont="1" applyFill="1"/>
    <xf numFmtId="49" fontId="2" fillId="0" borderId="8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1" quotePrefix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top"/>
    </xf>
    <xf numFmtId="49" fontId="7" fillId="0" borderId="1" xfId="1" applyNumberFormat="1" applyFont="1" applyFill="1" applyBorder="1" applyAlignment="1">
      <alignment horizontal="center" vertical="top"/>
    </xf>
    <xf numFmtId="166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/>
    <xf numFmtId="0" fontId="6" fillId="0" borderId="2" xfId="1" applyFont="1" applyFill="1" applyBorder="1" applyAlignment="1">
      <alignment horizontal="center" vertical="center" wrapText="1" readingOrder="1"/>
    </xf>
    <xf numFmtId="0" fontId="6" fillId="0" borderId="9" xfId="1" applyFont="1" applyFill="1" applyBorder="1" applyAlignment="1">
      <alignment horizontal="center" vertical="center" wrapText="1" readingOrder="1"/>
    </xf>
    <xf numFmtId="0" fontId="6" fillId="0" borderId="1" xfId="1" applyFont="1" applyFill="1" applyBorder="1" applyAlignment="1">
      <alignment horizontal="center" vertical="center" wrapText="1" readingOrder="1"/>
    </xf>
    <xf numFmtId="0" fontId="6" fillId="0" borderId="5" xfId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 readingOrder="1"/>
    </xf>
    <xf numFmtId="0" fontId="6" fillId="0" borderId="4" xfId="1" applyFont="1" applyFill="1" applyBorder="1" applyAlignment="1">
      <alignment horizontal="center" vertical="center" wrapText="1" readingOrder="1"/>
    </xf>
    <xf numFmtId="0" fontId="2" fillId="0" borderId="0" xfId="1" applyFont="1" applyFill="1" applyBorder="1" applyAlignment="1">
      <alignment horizontal="center" vertical="center" wrapText="1" readingOrder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quotePrefix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49" fontId="6" fillId="0" borderId="13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49" fontId="2" fillId="0" borderId="10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49" fontId="6" fillId="0" borderId="13" xfId="1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49" fontId="2" fillId="0" borderId="13" xfId="1" applyNumberFormat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 wrapText="1"/>
    </xf>
    <xf numFmtId="0" fontId="2" fillId="0" borderId="14" xfId="1" applyNumberFormat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166" fontId="9" fillId="0" borderId="16" xfId="1" applyNumberFormat="1" applyFont="1" applyFill="1" applyBorder="1" applyAlignment="1">
      <alignment vertical="center"/>
    </xf>
    <xf numFmtId="0" fontId="9" fillId="0" borderId="14" xfId="1" applyFont="1" applyFill="1" applyBorder="1" applyAlignment="1">
      <alignment vertical="center"/>
    </xf>
    <xf numFmtId="0" fontId="2" fillId="0" borderId="0" xfId="1" applyFont="1" applyFill="1" applyAlignment="1"/>
    <xf numFmtId="0" fontId="2" fillId="0" borderId="17" xfId="1" applyFont="1" applyFill="1" applyBorder="1" applyAlignment="1">
      <alignment horizontal="left" vertical="center" wrapText="1"/>
    </xf>
    <xf numFmtId="49" fontId="2" fillId="0" borderId="13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vertical="top" wrapText="1"/>
    </xf>
    <xf numFmtId="0" fontId="2" fillId="0" borderId="0" xfId="1" applyFont="1" applyFill="1" applyAlignment="1">
      <alignment vertical="center"/>
    </xf>
    <xf numFmtId="167" fontId="2" fillId="0" borderId="1" xfId="1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7" fillId="0" borderId="1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167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168" fontId="2" fillId="0" borderId="1" xfId="1" applyNumberFormat="1" applyFont="1" applyFill="1" applyBorder="1"/>
    <xf numFmtId="0" fontId="2" fillId="0" borderId="1" xfId="1" applyFont="1" applyFill="1" applyBorder="1"/>
    <xf numFmtId="49" fontId="2" fillId="0" borderId="1" xfId="1" quotePrefix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top" wrapText="1"/>
    </xf>
    <xf numFmtId="49" fontId="7" fillId="0" borderId="1" xfId="1" applyNumberFormat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center" vertical="top" wrapText="1"/>
    </xf>
    <xf numFmtId="49" fontId="6" fillId="0" borderId="0" xfId="1" applyNumberFormat="1" applyFont="1" applyFill="1" applyBorder="1" applyAlignment="1">
      <alignment horizontal="center" vertical="top" wrapText="1"/>
    </xf>
    <xf numFmtId="168" fontId="12" fillId="0" borderId="0" xfId="2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0" fontId="2" fillId="0" borderId="0" xfId="1" applyFont="1" applyFill="1" applyBorder="1" applyAlignment="1">
      <alignment horizontal="center" vertical="top"/>
    </xf>
    <xf numFmtId="49" fontId="2" fillId="0" borderId="0" xfId="1" applyNumberFormat="1" applyFont="1" applyFill="1" applyBorder="1" applyAlignment="1">
      <alignment horizontal="center" vertical="top"/>
    </xf>
    <xf numFmtId="168" fontId="7" fillId="0" borderId="0" xfId="1" applyNumberFormat="1" applyFont="1" applyFill="1" applyBorder="1" applyAlignment="1"/>
    <xf numFmtId="49" fontId="2" fillId="0" borderId="0" xfId="1" applyNumberFormat="1" applyFont="1" applyFill="1" applyAlignment="1">
      <alignment horizontal="center" vertical="top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top"/>
    </xf>
    <xf numFmtId="0" fontId="2" fillId="0" borderId="0" xfId="1" applyFont="1" applyFill="1" applyAlignment="1">
      <alignment horizontal="left" vertical="top"/>
    </xf>
    <xf numFmtId="49" fontId="2" fillId="0" borderId="0" xfId="1" applyNumberFormat="1" applyFont="1" applyFill="1" applyAlignment="1">
      <alignment horizontal="left" vertical="top"/>
    </xf>
    <xf numFmtId="166" fontId="2" fillId="0" borderId="0" xfId="1" applyNumberFormat="1" applyFont="1" applyFill="1"/>
    <xf numFmtId="0" fontId="13" fillId="0" borderId="0" xfId="1" applyFont="1" applyFill="1" applyAlignment="1">
      <alignment horizontal="left" vertical="center"/>
    </xf>
    <xf numFmtId="49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right" vertical="center"/>
    </xf>
    <xf numFmtId="4" fontId="2" fillId="0" borderId="0" xfId="1" applyNumberFormat="1" applyFont="1" applyFill="1" applyAlignment="1">
      <alignment horizontal="center" vertical="center"/>
    </xf>
    <xf numFmtId="166" fontId="2" fillId="0" borderId="0" xfId="1" applyNumberFormat="1" applyFont="1" applyFill="1" applyAlignment="1">
      <alignment horizontal="right"/>
    </xf>
    <xf numFmtId="166" fontId="2" fillId="0" borderId="0" xfId="1" applyNumberFormat="1" applyFont="1" applyFill="1" applyAlignment="1">
      <alignment horizontal="right" vertical="top"/>
    </xf>
    <xf numFmtId="4" fontId="2" fillId="0" borderId="0" xfId="1" applyNumberFormat="1" applyFont="1" applyFill="1"/>
    <xf numFmtId="0" fontId="2" fillId="0" borderId="0" xfId="1" applyFont="1" applyFill="1" applyAlignment="1">
      <alignment horizontal="center"/>
    </xf>
    <xf numFmtId="164" fontId="4" fillId="0" borderId="0" xfId="1" applyNumberFormat="1" applyFont="1" applyFill="1" applyBorder="1"/>
    <xf numFmtId="165" fontId="6" fillId="0" borderId="0" xfId="1" applyNumberFormat="1" applyFont="1" applyFill="1" applyBorder="1" applyAlignment="1">
      <alignment horizontal="left" vertical="top" wrapText="1"/>
    </xf>
    <xf numFmtId="49" fontId="2" fillId="0" borderId="8" xfId="1" applyNumberFormat="1" applyFont="1" applyFill="1" applyBorder="1" applyAlignment="1">
      <alignment horizontal="left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/>
    </xf>
    <xf numFmtId="0" fontId="14" fillId="0" borderId="0" xfId="1" applyFont="1" applyFill="1"/>
    <xf numFmtId="0" fontId="2" fillId="0" borderId="0" xfId="1" applyFont="1" applyFill="1" applyAlignment="1">
      <alignment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8" fontId="2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wrapText="1"/>
    </xf>
    <xf numFmtId="0" fontId="2" fillId="0" borderId="8" xfId="1" applyNumberFormat="1" applyFont="1" applyFill="1" applyBorder="1" applyAlignment="1">
      <alignment horizontal="left" vertical="center" wrapText="1"/>
    </xf>
    <xf numFmtId="169" fontId="2" fillId="0" borderId="1" xfId="1" applyNumberFormat="1" applyFont="1" applyFill="1" applyBorder="1" applyAlignment="1">
      <alignment horizontal="center" vertical="center"/>
    </xf>
    <xf numFmtId="168" fontId="15" fillId="0" borderId="0" xfId="1" applyNumberFormat="1" applyFont="1" applyFill="1" applyBorder="1" applyAlignment="1"/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right"/>
    </xf>
    <xf numFmtId="0" fontId="2" fillId="0" borderId="0" xfId="1" applyFont="1" applyFill="1" applyAlignment="1">
      <alignment vertical="top"/>
    </xf>
    <xf numFmtId="169" fontId="2" fillId="0" borderId="0" xfId="1" applyNumberFormat="1" applyFont="1" applyFill="1"/>
    <xf numFmtId="168" fontId="2" fillId="0" borderId="0" xfId="1" applyNumberFormat="1" applyFont="1" applyFill="1"/>
    <xf numFmtId="167" fontId="2" fillId="0" borderId="0" xfId="1" applyNumberFormat="1" applyFont="1" applyFill="1"/>
    <xf numFmtId="170" fontId="2" fillId="0" borderId="0" xfId="1" applyNumberFormat="1" applyFont="1" applyFill="1"/>
    <xf numFmtId="171" fontId="2" fillId="0" borderId="0" xfId="1" applyNumberFormat="1" applyFont="1" applyFill="1"/>
    <xf numFmtId="164" fontId="2" fillId="0" borderId="0" xfId="1" applyNumberFormat="1" applyFont="1" applyFill="1" applyBorder="1"/>
    <xf numFmtId="165" fontId="6" fillId="0" borderId="0" xfId="1" applyNumberFormat="1" applyFont="1" applyFill="1" applyBorder="1" applyAlignment="1">
      <alignment horizontal="center" vertical="top" wrapText="1"/>
    </xf>
    <xf numFmtId="167" fontId="2" fillId="0" borderId="1" xfId="1" applyNumberFormat="1" applyFont="1" applyFill="1" applyBorder="1" applyAlignment="1">
      <alignment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top" wrapText="1"/>
    </xf>
    <xf numFmtId="167" fontId="2" fillId="0" borderId="0" xfId="1" applyNumberFormat="1" applyFont="1" applyFill="1" applyAlignment="1">
      <alignment horizontal="center"/>
    </xf>
    <xf numFmtId="0" fontId="2" fillId="0" borderId="0" xfId="1" applyFont="1" applyFill="1" applyBorder="1" applyAlignment="1">
      <alignment vertical="top"/>
    </xf>
    <xf numFmtId="168" fontId="2" fillId="0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/>
    <xf numFmtId="0" fontId="2" fillId="0" borderId="14" xfId="1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 readingOrder="1"/>
    </xf>
    <xf numFmtId="166" fontId="7" fillId="0" borderId="1" xfId="1" applyNumberFormat="1" applyFont="1" applyFill="1" applyBorder="1" applyAlignment="1">
      <alignment horizontal="center" vertical="center" readingOrder="1"/>
    </xf>
    <xf numFmtId="49" fontId="2" fillId="2" borderId="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wrapText="1"/>
    </xf>
    <xf numFmtId="49" fontId="2" fillId="0" borderId="8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6" fillId="0" borderId="7" xfId="1" quotePrefix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49" fontId="0" fillId="0" borderId="13" xfId="0" applyNumberForma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wrapText="1"/>
    </xf>
    <xf numFmtId="49" fontId="6" fillId="0" borderId="8" xfId="1" applyNumberFormat="1" applyFont="1" applyFill="1" applyBorder="1" applyAlignment="1">
      <alignment horizontal="center" vertical="center" wrapText="1" readingOrder="1"/>
    </xf>
    <xf numFmtId="49" fontId="6" fillId="0" borderId="7" xfId="1" quotePrefix="1" applyNumberFormat="1" applyFont="1" applyFill="1" applyBorder="1" applyAlignment="1">
      <alignment horizontal="center" vertical="center" wrapText="1" readingOrder="1"/>
    </xf>
    <xf numFmtId="49" fontId="6" fillId="0" borderId="13" xfId="1" quotePrefix="1" applyNumberFormat="1" applyFont="1" applyFill="1" applyBorder="1" applyAlignment="1">
      <alignment horizontal="center" vertical="center" wrapText="1" readingOrder="1"/>
    </xf>
    <xf numFmtId="49" fontId="6" fillId="0" borderId="22" xfId="1" applyNumberFormat="1" applyFont="1" applyFill="1" applyBorder="1" applyAlignment="1">
      <alignment horizontal="center" vertical="center" wrapText="1" readingOrder="1"/>
    </xf>
    <xf numFmtId="49" fontId="6" fillId="0" borderId="23" xfId="1" applyNumberFormat="1" applyFont="1" applyFill="1" applyBorder="1" applyAlignment="1">
      <alignment horizontal="center" vertical="center" wrapText="1" readingOrder="1"/>
    </xf>
    <xf numFmtId="49" fontId="10" fillId="0" borderId="17" xfId="1" applyNumberFormat="1" applyFont="1" applyFill="1" applyBorder="1" applyAlignment="1">
      <alignment horizontal="center" vertical="center" wrapText="1" readingOrder="1"/>
    </xf>
    <xf numFmtId="0" fontId="2" fillId="0" borderId="8" xfId="1" applyNumberFormat="1" applyFont="1" applyFill="1" applyBorder="1" applyAlignment="1">
      <alignment horizontal="left" vertical="center" wrapText="1"/>
    </xf>
    <xf numFmtId="0" fontId="2" fillId="0" borderId="7" xfId="1" applyNumberFormat="1" applyFont="1" applyFill="1" applyBorder="1" applyAlignment="1">
      <alignment horizontal="left" vertical="center" wrapText="1"/>
    </xf>
    <xf numFmtId="0" fontId="10" fillId="0" borderId="13" xfId="1" applyNumberFormat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 readingOrder="1"/>
    </xf>
    <xf numFmtId="0" fontId="6" fillId="0" borderId="7" xfId="1" applyFont="1" applyFill="1" applyBorder="1" applyAlignment="1">
      <alignment horizontal="center" vertical="center" wrapText="1" readingOrder="1"/>
    </xf>
    <xf numFmtId="0" fontId="6" fillId="0" borderId="13" xfId="1" applyFont="1" applyFill="1" applyBorder="1" applyAlignment="1">
      <alignment horizontal="center" vertical="center" wrapText="1" readingOrder="1"/>
    </xf>
    <xf numFmtId="0" fontId="6" fillId="0" borderId="8" xfId="1" quotePrefix="1" applyFont="1" applyFill="1" applyBorder="1" applyAlignment="1">
      <alignment horizontal="center" vertical="center" wrapText="1" readingOrder="1"/>
    </xf>
    <xf numFmtId="0" fontId="6" fillId="0" borderId="7" xfId="1" quotePrefix="1" applyFont="1" applyFill="1" applyBorder="1" applyAlignment="1">
      <alignment horizontal="center" vertical="center" wrapText="1" readingOrder="1"/>
    </xf>
    <xf numFmtId="0" fontId="6" fillId="0" borderId="13" xfId="1" quotePrefix="1" applyFont="1" applyFill="1" applyBorder="1" applyAlignment="1">
      <alignment horizontal="center" vertical="center" wrapText="1" readingOrder="1"/>
    </xf>
    <xf numFmtId="49" fontId="6" fillId="0" borderId="1" xfId="1" applyNumberFormat="1" applyFont="1" applyFill="1" applyBorder="1" applyAlignment="1">
      <alignment horizontal="center" vertical="center" wrapText="1" readingOrder="1"/>
    </xf>
    <xf numFmtId="49" fontId="6" fillId="0" borderId="1" xfId="1" quotePrefix="1" applyNumberFormat="1" applyFont="1" applyFill="1" applyBorder="1" applyAlignment="1">
      <alignment horizontal="center" vertical="center" wrapText="1" readingOrder="1"/>
    </xf>
    <xf numFmtId="0" fontId="7" fillId="0" borderId="15" xfId="1" applyFont="1" applyFill="1" applyBorder="1" applyAlignment="1">
      <alignment horizontal="left" vertical="center" wrapText="1"/>
    </xf>
    <xf numFmtId="0" fontId="7" fillId="0" borderId="16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left" vertical="top" wrapText="1"/>
    </xf>
    <xf numFmtId="49" fontId="7" fillId="0" borderId="24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6" fillId="0" borderId="17" xfId="1" applyNumberFormat="1" applyFont="1" applyFill="1" applyBorder="1" applyAlignment="1">
      <alignment horizontal="center" vertical="center" wrapText="1" readingOrder="1"/>
    </xf>
    <xf numFmtId="0" fontId="6" fillId="0" borderId="8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left" vertical="top"/>
    </xf>
    <xf numFmtId="49" fontId="2" fillId="0" borderId="8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49" fontId="2" fillId="0" borderId="13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/>
    </xf>
    <xf numFmtId="49" fontId="2" fillId="0" borderId="13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3" xfId="1" quotePrefix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quotePrefix="1" applyFont="1" applyFill="1" applyBorder="1" applyAlignment="1">
      <alignment horizontal="center" vertical="center"/>
    </xf>
    <xf numFmtId="49" fontId="6" fillId="0" borderId="21" xfId="1" applyNumberFormat="1" applyFont="1" applyFill="1" applyBorder="1" applyAlignment="1">
      <alignment horizontal="center" vertical="center" wrapText="1"/>
    </xf>
    <xf numFmtId="49" fontId="6" fillId="0" borderId="10" xfId="1" quotePrefix="1" applyNumberFormat="1" applyFont="1" applyFill="1" applyBorder="1" applyAlignment="1">
      <alignment horizontal="center" vertical="center" wrapText="1"/>
    </xf>
    <xf numFmtId="49" fontId="6" fillId="0" borderId="18" xfId="1" applyNumberFormat="1" applyFont="1" applyFill="1" applyBorder="1" applyAlignment="1">
      <alignment horizontal="center" vertical="center" wrapText="1"/>
    </xf>
    <xf numFmtId="49" fontId="6" fillId="0" borderId="19" xfId="1" quotePrefix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49" fontId="6" fillId="0" borderId="7" xfId="1" applyNumberFormat="1" applyFont="1" applyFill="1" applyBorder="1" applyAlignment="1">
      <alignment horizontal="center" vertical="center" wrapText="1" readingOrder="1"/>
    </xf>
    <xf numFmtId="49" fontId="6" fillId="0" borderId="13" xfId="1" applyNumberFormat="1" applyFont="1" applyFill="1" applyBorder="1" applyAlignment="1">
      <alignment horizontal="center" vertical="center" wrapText="1" readingOrder="1"/>
    </xf>
    <xf numFmtId="49" fontId="6" fillId="0" borderId="7" xfId="1" quotePrefix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2" fillId="0" borderId="8" xfId="1" quotePrefix="1" applyFont="1" applyFill="1" applyBorder="1" applyAlignment="1">
      <alignment horizontal="center" vertical="center"/>
    </xf>
    <xf numFmtId="0" fontId="2" fillId="0" borderId="13" xfId="1" quotePrefix="1" applyFont="1" applyFill="1" applyBorder="1" applyAlignment="1">
      <alignment horizontal="center" vertical="center"/>
    </xf>
    <xf numFmtId="49" fontId="2" fillId="0" borderId="8" xfId="1" quotePrefix="1" applyNumberFormat="1" applyFont="1" applyFill="1" applyBorder="1" applyAlignment="1">
      <alignment horizontal="center" vertical="center" wrapText="1"/>
    </xf>
    <xf numFmtId="49" fontId="2" fillId="0" borderId="13" xfId="1" quotePrefix="1" applyNumberFormat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0" fontId="6" fillId="0" borderId="8" xfId="1" quotePrefix="1" applyFont="1" applyFill="1" applyBorder="1" applyAlignment="1">
      <alignment horizontal="center" vertical="center"/>
    </xf>
    <xf numFmtId="0" fontId="6" fillId="0" borderId="7" xfId="1" quotePrefix="1" applyFont="1" applyFill="1" applyBorder="1" applyAlignment="1">
      <alignment horizontal="center" vertical="center"/>
    </xf>
    <xf numFmtId="0" fontId="6" fillId="0" borderId="13" xfId="1" quotePrefix="1" applyFont="1" applyFill="1" applyBorder="1" applyAlignment="1">
      <alignment horizontal="center" vertical="center"/>
    </xf>
    <xf numFmtId="49" fontId="6" fillId="0" borderId="19" xfId="1" applyNumberFormat="1" applyFont="1" applyFill="1" applyBorder="1" applyAlignment="1">
      <alignment horizontal="center" vertical="center" wrapText="1"/>
    </xf>
    <xf numFmtId="49" fontId="6" fillId="0" borderId="20" xfId="1" applyNumberFormat="1" applyFont="1" applyFill="1" applyBorder="1" applyAlignment="1">
      <alignment horizontal="center" vertical="center" wrapText="1"/>
    </xf>
    <xf numFmtId="49" fontId="6" fillId="0" borderId="20" xfId="1" quotePrefix="1" applyNumberFormat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7" fillId="0" borderId="15" xfId="1" applyNumberFormat="1" applyFont="1" applyFill="1" applyBorder="1" applyAlignment="1">
      <alignment horizontal="left" vertical="top"/>
    </xf>
    <xf numFmtId="0" fontId="7" fillId="0" borderId="14" xfId="1" applyNumberFormat="1" applyFont="1" applyFill="1" applyBorder="1" applyAlignment="1">
      <alignment horizontal="left" vertical="top"/>
    </xf>
    <xf numFmtId="49" fontId="6" fillId="0" borderId="1" xfId="1" applyNumberFormat="1" applyFont="1" applyFill="1" applyBorder="1" applyAlignment="1">
      <alignment horizontal="center" vertical="center"/>
    </xf>
    <xf numFmtId="0" fontId="2" fillId="0" borderId="13" xfId="1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7" fillId="0" borderId="10" xfId="1" applyNumberFormat="1" applyFont="1" applyFill="1" applyBorder="1" applyAlignment="1">
      <alignment horizontal="left" vertical="top"/>
    </xf>
    <xf numFmtId="0" fontId="7" fillId="0" borderId="17" xfId="1" applyNumberFormat="1" applyFont="1" applyFill="1" applyBorder="1" applyAlignment="1">
      <alignment horizontal="left" vertical="top"/>
    </xf>
    <xf numFmtId="0" fontId="11" fillId="0" borderId="15" xfId="1" applyFont="1" applyFill="1" applyBorder="1" applyAlignment="1">
      <alignment horizontal="left" vertical="center"/>
    </xf>
    <xf numFmtId="0" fontId="11" fillId="0" borderId="16" xfId="1" applyFont="1" applyFill="1" applyBorder="1" applyAlignment="1">
      <alignment horizontal="left" vertical="center"/>
    </xf>
    <xf numFmtId="0" fontId="11" fillId="0" borderId="14" xfId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left" vertical="center" wrapText="1"/>
    </xf>
    <xf numFmtId="49" fontId="6" fillId="0" borderId="8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center" vertical="center"/>
    </xf>
    <xf numFmtId="49" fontId="6" fillId="0" borderId="13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top"/>
    </xf>
    <xf numFmtId="49" fontId="2" fillId="0" borderId="0" xfId="1" applyNumberFormat="1" applyFont="1" applyFill="1" applyBorder="1" applyAlignment="1">
      <alignment horizontal="left" vertical="top"/>
    </xf>
    <xf numFmtId="49" fontId="9" fillId="0" borderId="1" xfId="1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left" vertical="top" wrapText="1"/>
    </xf>
    <xf numFmtId="49" fontId="2" fillId="0" borderId="7" xfId="1" quotePrefix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8" xfId="1" applyNumberFormat="1" applyFont="1" applyFill="1" applyBorder="1" applyAlignment="1">
      <alignment horizontal="left" vertical="center" wrapText="1"/>
    </xf>
    <xf numFmtId="49" fontId="2" fillId="0" borderId="7" xfId="1" applyNumberFormat="1" applyFont="1" applyFill="1" applyBorder="1" applyAlignment="1">
      <alignment horizontal="left" vertical="center" wrapText="1"/>
    </xf>
    <xf numFmtId="49" fontId="2" fillId="0" borderId="13" xfId="1" applyNumberFormat="1" applyFont="1" applyFill="1" applyBorder="1" applyAlignment="1">
      <alignment horizontal="left" vertical="center" wrapText="1"/>
    </xf>
    <xf numFmtId="49" fontId="2" fillId="0" borderId="1" xfId="1" quotePrefix="1" applyNumberFormat="1" applyFont="1" applyFill="1" applyBorder="1" applyAlignment="1">
      <alignment horizontal="center" vertical="center" wrapText="1"/>
    </xf>
    <xf numFmtId="11" fontId="11" fillId="0" borderId="15" xfId="1" applyNumberFormat="1" applyFont="1" applyFill="1" applyBorder="1" applyAlignment="1">
      <alignment horizontal="left" vertical="center" wrapText="1"/>
    </xf>
    <xf numFmtId="11" fontId="11" fillId="0" borderId="16" xfId="1" applyNumberFormat="1" applyFont="1" applyFill="1" applyBorder="1" applyAlignment="1">
      <alignment horizontal="left" vertical="center" wrapText="1"/>
    </xf>
    <xf numFmtId="11" fontId="11" fillId="0" borderId="14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58"/>
  <sheetViews>
    <sheetView zoomScale="75" zoomScaleNormal="75" zoomScaleSheetLayoutView="50" workbookViewId="0">
      <pane ySplit="5" topLeftCell="A6" activePane="bottomLeft" state="frozen"/>
      <selection pane="bottomLeft" activeCell="G61" sqref="G61"/>
    </sheetView>
  </sheetViews>
  <sheetFormatPr defaultColWidth="8.625" defaultRowHeight="15.75" x14ac:dyDescent="0.25"/>
  <cols>
    <col min="1" max="1" width="7.375" style="103" customWidth="1"/>
    <col min="2" max="2" width="61.5" style="97" customWidth="1"/>
    <col min="3" max="3" width="19.125" style="109" customWidth="1"/>
    <col min="4" max="5" width="8.625" style="109" customWidth="1"/>
    <col min="6" max="6" width="12" style="103" customWidth="1"/>
    <col min="7" max="7" width="8.625" style="109" customWidth="1"/>
    <col min="8" max="11" width="15.625" style="10" customWidth="1"/>
    <col min="12" max="12" width="30.75" style="10" customWidth="1"/>
    <col min="13" max="13" width="36.25" style="10" customWidth="1"/>
    <col min="14" max="14" width="20" style="10" customWidth="1"/>
    <col min="15" max="15" width="11.25" style="10" customWidth="1"/>
    <col min="16" max="16" width="11.125" style="10" customWidth="1"/>
    <col min="17" max="17" width="15.625" style="10" customWidth="1"/>
    <col min="18" max="16384" width="8.625" style="10"/>
  </cols>
  <sheetData>
    <row r="1" spans="1:15" ht="65.25" customHeight="1" x14ac:dyDescent="0.25">
      <c r="K1" s="157" t="s">
        <v>205</v>
      </c>
      <c r="L1" s="157"/>
    </row>
    <row r="2" spans="1:15" s="6" customFormat="1" ht="48" customHeight="1" x14ac:dyDescent="0.25">
      <c r="A2" s="1"/>
      <c r="B2" s="2"/>
      <c r="C2" s="3"/>
      <c r="D2" s="4"/>
      <c r="E2" s="4"/>
      <c r="F2" s="1"/>
      <c r="G2" s="4"/>
      <c r="H2" s="5"/>
      <c r="K2" s="182" t="s">
        <v>0</v>
      </c>
      <c r="L2" s="182"/>
      <c r="M2" s="7"/>
      <c r="N2" s="7"/>
      <c r="O2" s="7"/>
    </row>
    <row r="3" spans="1:15" s="6" customFormat="1" x14ac:dyDescent="0.25">
      <c r="A3" s="183" t="s">
        <v>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5" s="6" customFormat="1" x14ac:dyDescent="0.25">
      <c r="A4" s="184" t="s">
        <v>2</v>
      </c>
      <c r="B4" s="185" t="s">
        <v>3</v>
      </c>
      <c r="C4" s="184" t="s">
        <v>4</v>
      </c>
      <c r="D4" s="184" t="s">
        <v>5</v>
      </c>
      <c r="E4" s="184"/>
      <c r="F4" s="184"/>
      <c r="G4" s="184"/>
      <c r="H4" s="186" t="s">
        <v>6</v>
      </c>
      <c r="I4" s="186"/>
      <c r="J4" s="186"/>
      <c r="K4" s="187"/>
      <c r="L4" s="188" t="s">
        <v>7</v>
      </c>
    </row>
    <row r="5" spans="1:15" s="6" customFormat="1" ht="78.75" x14ac:dyDescent="0.25">
      <c r="A5" s="184"/>
      <c r="B5" s="185"/>
      <c r="C5" s="184"/>
      <c r="D5" s="8" t="s">
        <v>4</v>
      </c>
      <c r="E5" s="8" t="s">
        <v>8</v>
      </c>
      <c r="F5" s="9" t="s">
        <v>9</v>
      </c>
      <c r="G5" s="8" t="s">
        <v>10</v>
      </c>
      <c r="H5" s="8">
        <v>2020</v>
      </c>
      <c r="I5" s="8">
        <v>2021</v>
      </c>
      <c r="J5" s="8">
        <v>2022</v>
      </c>
      <c r="K5" s="8" t="s">
        <v>11</v>
      </c>
      <c r="L5" s="188"/>
    </row>
    <row r="6" spans="1:15" s="6" customFormat="1" x14ac:dyDescent="0.25">
      <c r="A6" s="178" t="s">
        <v>12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80"/>
    </row>
    <row r="7" spans="1:15" x14ac:dyDescent="0.25">
      <c r="A7" s="181" t="s">
        <v>13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</row>
    <row r="8" spans="1:15" x14ac:dyDescent="0.25">
      <c r="A8" s="189" t="s">
        <v>14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</row>
    <row r="9" spans="1:15" x14ac:dyDescent="0.25">
      <c r="A9" s="161" t="s">
        <v>15</v>
      </c>
      <c r="B9" s="191" t="s">
        <v>16</v>
      </c>
      <c r="C9" s="167" t="s">
        <v>17</v>
      </c>
      <c r="D9" s="170">
        <v>243</v>
      </c>
      <c r="E9" s="173" t="s">
        <v>18</v>
      </c>
      <c r="F9" s="214" t="s">
        <v>19</v>
      </c>
      <c r="G9" s="11">
        <v>111</v>
      </c>
      <c r="H9" s="12">
        <v>68647.611999999994</v>
      </c>
      <c r="I9" s="12">
        <v>63464.745999999999</v>
      </c>
      <c r="J9" s="12">
        <v>63464.745999999999</v>
      </c>
      <c r="K9" s="13">
        <f t="shared" ref="K9:K32" si="0">SUM(H9:J9)</f>
        <v>195577.10399999999</v>
      </c>
      <c r="L9" s="167" t="s">
        <v>20</v>
      </c>
    </row>
    <row r="10" spans="1:15" x14ac:dyDescent="0.25">
      <c r="A10" s="162"/>
      <c r="B10" s="192"/>
      <c r="C10" s="168"/>
      <c r="D10" s="171"/>
      <c r="E10" s="174"/>
      <c r="F10" s="159"/>
      <c r="G10" s="11">
        <v>112</v>
      </c>
      <c r="H10" s="12">
        <v>128.452</v>
      </c>
      <c r="I10" s="12">
        <v>560.30499999999995</v>
      </c>
      <c r="J10" s="12">
        <v>560.30499999999995</v>
      </c>
      <c r="K10" s="13">
        <f t="shared" si="0"/>
        <v>1249.0619999999999</v>
      </c>
      <c r="L10" s="168"/>
    </row>
    <row r="11" spans="1:15" x14ac:dyDescent="0.25">
      <c r="A11" s="162"/>
      <c r="B11" s="192"/>
      <c r="C11" s="168"/>
      <c r="D11" s="171"/>
      <c r="E11" s="174"/>
      <c r="F11" s="214"/>
      <c r="G11" s="11">
        <v>119</v>
      </c>
      <c r="H11" s="12">
        <v>20731.578000000001</v>
      </c>
      <c r="I11" s="12">
        <v>19166.353999999999</v>
      </c>
      <c r="J11" s="12">
        <v>19166.353999999999</v>
      </c>
      <c r="K11" s="13">
        <f t="shared" si="0"/>
        <v>59064.286</v>
      </c>
      <c r="L11" s="168"/>
      <c r="N11" s="14"/>
    </row>
    <row r="12" spans="1:15" x14ac:dyDescent="0.25">
      <c r="A12" s="162"/>
      <c r="B12" s="192"/>
      <c r="C12" s="168"/>
      <c r="D12" s="171"/>
      <c r="E12" s="174"/>
      <c r="F12" s="215"/>
      <c r="G12" s="11">
        <v>244</v>
      </c>
      <c r="H12" s="12">
        <v>1860.548</v>
      </c>
      <c r="I12" s="12">
        <v>1428.6949999999999</v>
      </c>
      <c r="J12" s="12">
        <v>1428.6949999999999</v>
      </c>
      <c r="K12" s="13">
        <f t="shared" si="0"/>
        <v>4717.9380000000001</v>
      </c>
      <c r="L12" s="168"/>
    </row>
    <row r="13" spans="1:15" x14ac:dyDescent="0.25">
      <c r="A13" s="162"/>
      <c r="B13" s="192"/>
      <c r="C13" s="168"/>
      <c r="D13" s="171"/>
      <c r="E13" s="174"/>
      <c r="F13" s="158" t="s">
        <v>21</v>
      </c>
      <c r="G13" s="15">
        <v>111</v>
      </c>
      <c r="H13" s="12">
        <v>47395.981</v>
      </c>
      <c r="I13" s="12">
        <v>43457.296999999999</v>
      </c>
      <c r="J13" s="12">
        <v>43457.296999999999</v>
      </c>
      <c r="K13" s="13">
        <f t="shared" si="0"/>
        <v>134310.57499999998</v>
      </c>
      <c r="L13" s="168"/>
    </row>
    <row r="14" spans="1:15" x14ac:dyDescent="0.25">
      <c r="A14" s="162"/>
      <c r="B14" s="192"/>
      <c r="C14" s="168"/>
      <c r="D14" s="171"/>
      <c r="E14" s="174"/>
      <c r="F14" s="159"/>
      <c r="G14" s="15">
        <v>112</v>
      </c>
      <c r="H14" s="12">
        <v>6239.5219999999999</v>
      </c>
      <c r="I14" s="12">
        <v>6239.5219999999999</v>
      </c>
      <c r="J14" s="12">
        <v>6239.5219999999999</v>
      </c>
      <c r="K14" s="13">
        <f t="shared" si="0"/>
        <v>18718.565999999999</v>
      </c>
      <c r="L14" s="168"/>
    </row>
    <row r="15" spans="1:15" x14ac:dyDescent="0.25">
      <c r="A15" s="162"/>
      <c r="B15" s="192"/>
      <c r="C15" s="168"/>
      <c r="D15" s="171"/>
      <c r="E15" s="174"/>
      <c r="F15" s="159"/>
      <c r="G15" s="15">
        <v>119</v>
      </c>
      <c r="H15" s="12">
        <v>14373.429899999999</v>
      </c>
      <c r="I15" s="12">
        <v>13124.102999999999</v>
      </c>
      <c r="J15" s="12">
        <v>13124.102999999999</v>
      </c>
      <c r="K15" s="13">
        <f t="shared" si="0"/>
        <v>40621.635899999994</v>
      </c>
      <c r="L15" s="168"/>
    </row>
    <row r="16" spans="1:15" x14ac:dyDescent="0.25">
      <c r="A16" s="190"/>
      <c r="B16" s="193"/>
      <c r="C16" s="169"/>
      <c r="D16" s="172"/>
      <c r="E16" s="175"/>
      <c r="F16" s="160"/>
      <c r="G16" s="15">
        <v>244</v>
      </c>
      <c r="H16" s="12">
        <v>1907.6780000000001</v>
      </c>
      <c r="I16" s="12">
        <v>1907.6780000000001</v>
      </c>
      <c r="J16" s="12">
        <v>1907.6780000000001</v>
      </c>
      <c r="K16" s="13">
        <f t="shared" si="0"/>
        <v>5723.0340000000006</v>
      </c>
      <c r="L16" s="168"/>
    </row>
    <row r="17" spans="1:14" x14ac:dyDescent="0.25">
      <c r="A17" s="161" t="s">
        <v>22</v>
      </c>
      <c r="B17" s="164" t="s">
        <v>23</v>
      </c>
      <c r="C17" s="167" t="s">
        <v>17</v>
      </c>
      <c r="D17" s="170">
        <v>243</v>
      </c>
      <c r="E17" s="173" t="s">
        <v>18</v>
      </c>
      <c r="F17" s="176" t="s">
        <v>24</v>
      </c>
      <c r="G17" s="16">
        <v>111</v>
      </c>
      <c r="H17" s="17">
        <v>51861.96</v>
      </c>
      <c r="I17" s="17">
        <v>51861.96</v>
      </c>
      <c r="J17" s="17">
        <v>51861.96</v>
      </c>
      <c r="K17" s="13">
        <f t="shared" si="0"/>
        <v>155585.88</v>
      </c>
      <c r="L17" s="168"/>
      <c r="N17" s="18"/>
    </row>
    <row r="18" spans="1:14" x14ac:dyDescent="0.25">
      <c r="A18" s="162"/>
      <c r="B18" s="165"/>
      <c r="C18" s="168"/>
      <c r="D18" s="171"/>
      <c r="E18" s="174"/>
      <c r="F18" s="177"/>
      <c r="G18" s="16">
        <v>112</v>
      </c>
      <c r="H18" s="17">
        <v>2145</v>
      </c>
      <c r="I18" s="17">
        <v>2248</v>
      </c>
      <c r="J18" s="17">
        <v>2248</v>
      </c>
      <c r="K18" s="13">
        <f t="shared" si="0"/>
        <v>6641</v>
      </c>
      <c r="L18" s="168"/>
      <c r="N18" s="18"/>
    </row>
    <row r="19" spans="1:14" x14ac:dyDescent="0.25">
      <c r="A19" s="162"/>
      <c r="B19" s="165"/>
      <c r="C19" s="168"/>
      <c r="D19" s="171"/>
      <c r="E19" s="174"/>
      <c r="F19" s="176"/>
      <c r="G19" s="16">
        <v>119</v>
      </c>
      <c r="H19" s="19">
        <v>15662.313</v>
      </c>
      <c r="I19" s="19">
        <v>15662.313</v>
      </c>
      <c r="J19" s="19">
        <v>15662.313</v>
      </c>
      <c r="K19" s="13">
        <f t="shared" si="0"/>
        <v>46986.938999999998</v>
      </c>
      <c r="L19" s="168"/>
      <c r="N19" s="14"/>
    </row>
    <row r="20" spans="1:14" x14ac:dyDescent="0.25">
      <c r="A20" s="162"/>
      <c r="B20" s="165"/>
      <c r="C20" s="168"/>
      <c r="D20" s="171"/>
      <c r="E20" s="174"/>
      <c r="F20" s="176"/>
      <c r="G20" s="16">
        <v>244</v>
      </c>
      <c r="H20" s="19">
        <v>50357.357000000004</v>
      </c>
      <c r="I20" s="19">
        <v>51184.324999999997</v>
      </c>
      <c r="J20" s="19">
        <v>51184.324999999997</v>
      </c>
      <c r="K20" s="13">
        <f t="shared" si="0"/>
        <v>152726.00699999998</v>
      </c>
      <c r="L20" s="168"/>
    </row>
    <row r="21" spans="1:14" x14ac:dyDescent="0.25">
      <c r="A21" s="162"/>
      <c r="B21" s="165"/>
      <c r="C21" s="168"/>
      <c r="D21" s="171"/>
      <c r="E21" s="174"/>
      <c r="F21" s="176"/>
      <c r="G21" s="16">
        <v>831</v>
      </c>
      <c r="H21" s="19">
        <v>0</v>
      </c>
      <c r="I21" s="19">
        <v>0</v>
      </c>
      <c r="J21" s="19">
        <v>0</v>
      </c>
      <c r="K21" s="13">
        <f t="shared" si="0"/>
        <v>0</v>
      </c>
      <c r="L21" s="168"/>
    </row>
    <row r="22" spans="1:14" x14ac:dyDescent="0.25">
      <c r="A22" s="162"/>
      <c r="B22" s="165"/>
      <c r="C22" s="168"/>
      <c r="D22" s="171"/>
      <c r="E22" s="174"/>
      <c r="F22" s="176"/>
      <c r="G22" s="16">
        <v>852</v>
      </c>
      <c r="H22" s="19">
        <v>0</v>
      </c>
      <c r="I22" s="19">
        <v>0</v>
      </c>
      <c r="J22" s="19">
        <v>0</v>
      </c>
      <c r="K22" s="13">
        <f t="shared" si="0"/>
        <v>0</v>
      </c>
      <c r="L22" s="168"/>
    </row>
    <row r="23" spans="1:14" x14ac:dyDescent="0.25">
      <c r="A23" s="162"/>
      <c r="B23" s="165"/>
      <c r="C23" s="168"/>
      <c r="D23" s="171"/>
      <c r="E23" s="174"/>
      <c r="F23" s="176"/>
      <c r="G23" s="16">
        <v>853</v>
      </c>
      <c r="H23" s="19">
        <v>210</v>
      </c>
      <c r="I23" s="19">
        <v>80</v>
      </c>
      <c r="J23" s="19">
        <v>80</v>
      </c>
      <c r="K23" s="13">
        <f t="shared" si="0"/>
        <v>370</v>
      </c>
      <c r="L23" s="168"/>
    </row>
    <row r="24" spans="1:14" x14ac:dyDescent="0.25">
      <c r="A24" s="162"/>
      <c r="B24" s="165"/>
      <c r="C24" s="168"/>
      <c r="D24" s="171"/>
      <c r="E24" s="174"/>
      <c r="F24" s="20" t="s">
        <v>25</v>
      </c>
      <c r="G24" s="16">
        <v>244</v>
      </c>
      <c r="H24" s="21">
        <v>40760.432999999997</v>
      </c>
      <c r="I24" s="21">
        <v>40480.233</v>
      </c>
      <c r="J24" s="21">
        <v>39883.932999999997</v>
      </c>
      <c r="K24" s="13">
        <f t="shared" si="0"/>
        <v>121124.59899999999</v>
      </c>
      <c r="L24" s="168"/>
    </row>
    <row r="25" spans="1:14" x14ac:dyDescent="0.25">
      <c r="A25" s="162"/>
      <c r="B25" s="165"/>
      <c r="C25" s="168"/>
      <c r="D25" s="171"/>
      <c r="E25" s="174"/>
      <c r="F25" s="20" t="s">
        <v>26</v>
      </c>
      <c r="G25" s="16">
        <v>244</v>
      </c>
      <c r="H25" s="21">
        <v>3356.9639999999999</v>
      </c>
      <c r="I25" s="21">
        <v>3356.9639999999999</v>
      </c>
      <c r="J25" s="21">
        <v>3356.9639999999999</v>
      </c>
      <c r="K25" s="13">
        <f t="shared" si="0"/>
        <v>10070.892</v>
      </c>
      <c r="L25" s="168"/>
    </row>
    <row r="26" spans="1:14" x14ac:dyDescent="0.25">
      <c r="A26" s="162"/>
      <c r="B26" s="165"/>
      <c r="C26" s="169"/>
      <c r="D26" s="172"/>
      <c r="E26" s="175"/>
      <c r="F26" s="20" t="s">
        <v>27</v>
      </c>
      <c r="G26" s="16">
        <v>244</v>
      </c>
      <c r="H26" s="21">
        <v>7802.9129999999996</v>
      </c>
      <c r="I26" s="21">
        <v>8373.1129999999994</v>
      </c>
      <c r="J26" s="21">
        <v>8969.4130000000005</v>
      </c>
      <c r="K26" s="13">
        <f t="shared" si="0"/>
        <v>25145.438999999998</v>
      </c>
      <c r="L26" s="22"/>
    </row>
    <row r="27" spans="1:14" ht="63" x14ac:dyDescent="0.25">
      <c r="A27" s="163"/>
      <c r="B27" s="166"/>
      <c r="C27" s="8" t="s">
        <v>28</v>
      </c>
      <c r="D27" s="23">
        <v>247</v>
      </c>
      <c r="E27" s="24" t="s">
        <v>18</v>
      </c>
      <c r="F27" s="25" t="s">
        <v>29</v>
      </c>
      <c r="G27" s="16">
        <v>243</v>
      </c>
      <c r="H27" s="21">
        <v>9800</v>
      </c>
      <c r="I27" s="21">
        <v>0</v>
      </c>
      <c r="J27" s="21">
        <v>0</v>
      </c>
      <c r="K27" s="13">
        <f t="shared" si="0"/>
        <v>9800</v>
      </c>
      <c r="L27" s="26"/>
    </row>
    <row r="28" spans="1:14" ht="47.25" customHeight="1" x14ac:dyDescent="0.25">
      <c r="A28" s="198" t="s">
        <v>30</v>
      </c>
      <c r="B28" s="200" t="s">
        <v>31</v>
      </c>
      <c r="C28" s="167" t="s">
        <v>17</v>
      </c>
      <c r="D28" s="202">
        <v>243</v>
      </c>
      <c r="E28" s="202" t="s">
        <v>32</v>
      </c>
      <c r="F28" s="204" t="s">
        <v>33</v>
      </c>
      <c r="G28" s="27">
        <v>321</v>
      </c>
      <c r="H28" s="13">
        <v>1506.9</v>
      </c>
      <c r="I28" s="13">
        <v>5004.2</v>
      </c>
      <c r="J28" s="13">
        <v>5004.2</v>
      </c>
      <c r="K28" s="13">
        <f t="shared" si="0"/>
        <v>11515.3</v>
      </c>
      <c r="L28" s="167" t="s">
        <v>34</v>
      </c>
      <c r="M28" s="28"/>
    </row>
    <row r="29" spans="1:14" ht="34.5" customHeight="1" x14ac:dyDescent="0.25">
      <c r="A29" s="199"/>
      <c r="B29" s="201"/>
      <c r="C29" s="169"/>
      <c r="D29" s="203"/>
      <c r="E29" s="203"/>
      <c r="F29" s="205"/>
      <c r="G29" s="27">
        <v>244</v>
      </c>
      <c r="H29" s="13">
        <v>30</v>
      </c>
      <c r="I29" s="13">
        <v>100.1</v>
      </c>
      <c r="J29" s="13">
        <v>100.1</v>
      </c>
      <c r="K29" s="13">
        <f t="shared" si="0"/>
        <v>230.2</v>
      </c>
      <c r="L29" s="169"/>
      <c r="M29" s="28"/>
    </row>
    <row r="30" spans="1:14" ht="110.25" x14ac:dyDescent="0.25">
      <c r="A30" s="29" t="s">
        <v>35</v>
      </c>
      <c r="B30" s="30" t="s">
        <v>36</v>
      </c>
      <c r="C30" s="31" t="s">
        <v>17</v>
      </c>
      <c r="D30" s="32">
        <v>243</v>
      </c>
      <c r="E30" s="32" t="s">
        <v>37</v>
      </c>
      <c r="F30" s="33" t="s">
        <v>38</v>
      </c>
      <c r="G30" s="27">
        <v>244</v>
      </c>
      <c r="H30" s="13">
        <v>573.4</v>
      </c>
      <c r="I30" s="13">
        <v>573.4</v>
      </c>
      <c r="J30" s="13">
        <v>573.4</v>
      </c>
      <c r="K30" s="13">
        <f t="shared" si="0"/>
        <v>1720.1999999999998</v>
      </c>
      <c r="L30" s="31" t="s">
        <v>39</v>
      </c>
    </row>
    <row r="31" spans="1:14" x14ac:dyDescent="0.25">
      <c r="A31" s="29"/>
      <c r="B31" s="30"/>
      <c r="C31" s="31"/>
      <c r="D31" s="32"/>
      <c r="E31" s="32"/>
      <c r="F31" s="34" t="s">
        <v>40</v>
      </c>
      <c r="G31" s="27">
        <v>244</v>
      </c>
      <c r="H31" s="13">
        <v>58.573</v>
      </c>
      <c r="I31" s="13"/>
      <c r="J31" s="13"/>
      <c r="K31" s="13">
        <f t="shared" si="0"/>
        <v>58.573</v>
      </c>
      <c r="L31" s="31"/>
    </row>
    <row r="32" spans="1:14" x14ac:dyDescent="0.25">
      <c r="A32" s="29"/>
      <c r="B32" s="30"/>
      <c r="C32" s="31"/>
      <c r="D32" s="32"/>
      <c r="E32" s="32"/>
      <c r="F32" s="35"/>
      <c r="G32" s="27"/>
      <c r="H32" s="13"/>
      <c r="I32" s="13"/>
      <c r="J32" s="13"/>
      <c r="K32" s="13">
        <f t="shared" si="0"/>
        <v>0</v>
      </c>
      <c r="L32" s="31"/>
    </row>
    <row r="33" spans="1:17" x14ac:dyDescent="0.25">
      <c r="A33" s="194" t="s">
        <v>41</v>
      </c>
      <c r="B33" s="194"/>
      <c r="C33" s="36"/>
      <c r="D33" s="36"/>
      <c r="E33" s="36"/>
      <c r="F33" s="37"/>
      <c r="G33" s="36"/>
      <c r="H33" s="38">
        <f>SUM(H9:H32)</f>
        <v>345410.6139</v>
      </c>
      <c r="I33" s="38">
        <f>SUM(I9:I32)</f>
        <v>328273.30800000002</v>
      </c>
      <c r="J33" s="38">
        <f>SUM(J9:J32)</f>
        <v>328273.30800000002</v>
      </c>
      <c r="K33" s="38">
        <f>SUM(K9:K32)</f>
        <v>1001957.2298999998</v>
      </c>
      <c r="L33" s="39"/>
    </row>
    <row r="34" spans="1:17" x14ac:dyDescent="0.25">
      <c r="A34" s="189" t="s">
        <v>42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</row>
    <row r="35" spans="1:17" x14ac:dyDescent="0.25">
      <c r="A35" s="195" t="s">
        <v>43</v>
      </c>
      <c r="B35" s="167" t="s">
        <v>44</v>
      </c>
      <c r="C35" s="167" t="s">
        <v>17</v>
      </c>
      <c r="D35" s="202">
        <v>243</v>
      </c>
      <c r="E35" s="207" t="s">
        <v>45</v>
      </c>
      <c r="F35" s="210" t="s">
        <v>46</v>
      </c>
      <c r="G35" s="40">
        <v>111</v>
      </c>
      <c r="H35" s="13">
        <v>161478.81700000001</v>
      </c>
      <c r="I35" s="13">
        <v>161079.4</v>
      </c>
      <c r="J35" s="13">
        <v>161079.4</v>
      </c>
      <c r="K35" s="13">
        <f t="shared" ref="K35:K76" si="1">SUM(H35:J35)</f>
        <v>483637.61699999997</v>
      </c>
      <c r="L35" s="184" t="s">
        <v>47</v>
      </c>
    </row>
    <row r="36" spans="1:17" x14ac:dyDescent="0.25">
      <c r="A36" s="196"/>
      <c r="B36" s="168"/>
      <c r="C36" s="168"/>
      <c r="D36" s="219"/>
      <c r="E36" s="207"/>
      <c r="F36" s="211"/>
      <c r="G36" s="40">
        <v>112</v>
      </c>
      <c r="H36" s="13">
        <v>1105.04</v>
      </c>
      <c r="I36" s="13">
        <v>1105.04</v>
      </c>
      <c r="J36" s="13">
        <v>1105.04</v>
      </c>
      <c r="K36" s="13">
        <f t="shared" si="1"/>
        <v>3315.12</v>
      </c>
      <c r="L36" s="184"/>
    </row>
    <row r="37" spans="1:17" x14ac:dyDescent="0.25">
      <c r="A37" s="196"/>
      <c r="B37" s="168"/>
      <c r="C37" s="168"/>
      <c r="D37" s="219"/>
      <c r="E37" s="207"/>
      <c r="F37" s="211"/>
      <c r="G37" s="40">
        <v>119</v>
      </c>
      <c r="H37" s="13">
        <v>48766.603000000003</v>
      </c>
      <c r="I37" s="13">
        <v>48645.98</v>
      </c>
      <c r="J37" s="13">
        <v>48645.98</v>
      </c>
      <c r="K37" s="13">
        <f t="shared" si="1"/>
        <v>146058.56300000002</v>
      </c>
      <c r="L37" s="184"/>
    </row>
    <row r="38" spans="1:17" x14ac:dyDescent="0.25">
      <c r="A38" s="196"/>
      <c r="B38" s="168"/>
      <c r="C38" s="168"/>
      <c r="D38" s="219"/>
      <c r="E38" s="207"/>
      <c r="F38" s="211"/>
      <c r="G38" s="41">
        <v>244</v>
      </c>
      <c r="H38" s="13">
        <v>11539.84</v>
      </c>
      <c r="I38" s="13">
        <v>12425.64</v>
      </c>
      <c r="J38" s="13">
        <v>12425.64</v>
      </c>
      <c r="K38" s="13">
        <f t="shared" si="1"/>
        <v>36391.119999999995</v>
      </c>
      <c r="L38" s="184"/>
    </row>
    <row r="39" spans="1:17" x14ac:dyDescent="0.25">
      <c r="A39" s="196"/>
      <c r="B39" s="168"/>
      <c r="C39" s="168"/>
      <c r="D39" s="219"/>
      <c r="E39" s="206" t="s">
        <v>48</v>
      </c>
      <c r="F39" s="208" t="s">
        <v>46</v>
      </c>
      <c r="G39" s="42">
        <v>111</v>
      </c>
      <c r="H39" s="13">
        <v>681.58199999999999</v>
      </c>
      <c r="I39" s="13">
        <v>1059.5550000000001</v>
      </c>
      <c r="J39" s="13">
        <v>1059.5550000000001</v>
      </c>
      <c r="K39" s="13">
        <f t="shared" si="1"/>
        <v>2800.692</v>
      </c>
      <c r="L39" s="184"/>
    </row>
    <row r="40" spans="1:17" x14ac:dyDescent="0.25">
      <c r="A40" s="196"/>
      <c r="B40" s="168"/>
      <c r="C40" s="168"/>
      <c r="D40" s="219"/>
      <c r="E40" s="207"/>
      <c r="F40" s="209"/>
      <c r="G40" s="43">
        <v>119</v>
      </c>
      <c r="H40" s="13">
        <v>205.83799999999999</v>
      </c>
      <c r="I40" s="13">
        <v>319.98500000000001</v>
      </c>
      <c r="J40" s="13">
        <v>319.98500000000001</v>
      </c>
      <c r="K40" s="13">
        <f t="shared" si="1"/>
        <v>845.80799999999999</v>
      </c>
      <c r="L40" s="184"/>
    </row>
    <row r="41" spans="1:17" x14ac:dyDescent="0.25">
      <c r="A41" s="196"/>
      <c r="B41" s="168"/>
      <c r="C41" s="168"/>
      <c r="D41" s="219"/>
      <c r="E41" s="206" t="s">
        <v>45</v>
      </c>
      <c r="F41" s="210" t="s">
        <v>49</v>
      </c>
      <c r="G41" s="40">
        <v>111</v>
      </c>
      <c r="H41" s="13">
        <f>9401.997-498.003</f>
        <v>8903.9939999999988</v>
      </c>
      <c r="I41" s="13">
        <f>28205.991+1728.418</f>
        <v>29934.409000000003</v>
      </c>
      <c r="J41" s="13">
        <f>28205.991+1728.418</f>
        <v>29934.409000000003</v>
      </c>
      <c r="K41" s="13">
        <f t="shared" si="1"/>
        <v>68772.812000000005</v>
      </c>
      <c r="L41" s="184"/>
    </row>
    <row r="42" spans="1:17" x14ac:dyDescent="0.25">
      <c r="A42" s="196"/>
      <c r="B42" s="168"/>
      <c r="C42" s="168"/>
      <c r="D42" s="219"/>
      <c r="E42" s="207"/>
      <c r="F42" s="211"/>
      <c r="G42" s="40">
        <v>119</v>
      </c>
      <c r="H42" s="13">
        <f>2839.403-150.397</f>
        <v>2689.0059999999999</v>
      </c>
      <c r="I42" s="13">
        <f>8518.209+521.982</f>
        <v>9040.1910000000007</v>
      </c>
      <c r="J42" s="13">
        <f>8518.209+521.982</f>
        <v>9040.1910000000007</v>
      </c>
      <c r="K42" s="13">
        <f t="shared" si="1"/>
        <v>20769.387999999999</v>
      </c>
      <c r="L42" s="184"/>
      <c r="N42" s="10">
        <v>648400</v>
      </c>
      <c r="P42" s="10">
        <v>2250400</v>
      </c>
    </row>
    <row r="43" spans="1:17" x14ac:dyDescent="0.25">
      <c r="A43" s="196"/>
      <c r="B43" s="168"/>
      <c r="C43" s="168"/>
      <c r="D43" s="219"/>
      <c r="E43" s="206" t="s">
        <v>45</v>
      </c>
      <c r="F43" s="210" t="s">
        <v>50</v>
      </c>
      <c r="G43" s="40">
        <v>111</v>
      </c>
      <c r="H43" s="13">
        <v>46531.413999999997</v>
      </c>
      <c r="I43" s="13">
        <v>41568.618000000002</v>
      </c>
      <c r="J43" s="13">
        <v>41568.618000000002</v>
      </c>
      <c r="K43" s="13">
        <f t="shared" si="1"/>
        <v>129668.65000000001</v>
      </c>
      <c r="L43" s="184"/>
      <c r="N43" s="10">
        <f>N42/1.302</f>
        <v>498003.07219662057</v>
      </c>
      <c r="O43" s="10">
        <v>498003</v>
      </c>
      <c r="P43" s="10">
        <f>P42/1.302</f>
        <v>1728417.8187403993</v>
      </c>
      <c r="Q43" s="10">
        <v>1728418</v>
      </c>
    </row>
    <row r="44" spans="1:17" x14ac:dyDescent="0.25">
      <c r="A44" s="196"/>
      <c r="B44" s="168"/>
      <c r="C44" s="168"/>
      <c r="D44" s="219"/>
      <c r="E44" s="207"/>
      <c r="F44" s="211"/>
      <c r="G44" s="40">
        <v>112</v>
      </c>
      <c r="H44" s="13">
        <v>9905.4599999999991</v>
      </c>
      <c r="I44" s="13">
        <v>9905.4599999999991</v>
      </c>
      <c r="J44" s="13">
        <v>9905.4599999999991</v>
      </c>
      <c r="K44" s="13">
        <f t="shared" si="1"/>
        <v>29716.379999999997</v>
      </c>
      <c r="L44" s="184"/>
      <c r="N44" s="10">
        <f>N42-N43</f>
        <v>150396.92780337943</v>
      </c>
      <c r="O44" s="10">
        <v>150397</v>
      </c>
      <c r="P44" s="10">
        <f>P42-P43</f>
        <v>521982.18125960068</v>
      </c>
      <c r="Q44" s="10">
        <v>521982</v>
      </c>
    </row>
    <row r="45" spans="1:17" x14ac:dyDescent="0.25">
      <c r="A45" s="196"/>
      <c r="B45" s="168"/>
      <c r="C45" s="168"/>
      <c r="D45" s="219"/>
      <c r="E45" s="207"/>
      <c r="F45" s="211"/>
      <c r="G45" s="40">
        <v>119</v>
      </c>
      <c r="H45" s="13">
        <v>14052.486000000001</v>
      </c>
      <c r="I45" s="13">
        <v>12553.722</v>
      </c>
      <c r="J45" s="13">
        <v>12553.722</v>
      </c>
      <c r="K45" s="13">
        <f t="shared" si="1"/>
        <v>39159.93</v>
      </c>
      <c r="L45" s="184"/>
    </row>
    <row r="46" spans="1:17" x14ac:dyDescent="0.25">
      <c r="A46" s="197"/>
      <c r="B46" s="169"/>
      <c r="C46" s="169"/>
      <c r="D46" s="203"/>
      <c r="E46" s="207"/>
      <c r="F46" s="230"/>
      <c r="G46" s="40">
        <v>244</v>
      </c>
      <c r="H46" s="13">
        <v>859</v>
      </c>
      <c r="I46" s="13">
        <v>859</v>
      </c>
      <c r="J46" s="13">
        <v>859</v>
      </c>
      <c r="K46" s="13">
        <f t="shared" si="1"/>
        <v>2577</v>
      </c>
      <c r="L46" s="184"/>
    </row>
    <row r="47" spans="1:17" x14ac:dyDescent="0.25">
      <c r="A47" s="212" t="s">
        <v>51</v>
      </c>
      <c r="B47" s="213" t="s">
        <v>52</v>
      </c>
      <c r="C47" s="167" t="s">
        <v>17</v>
      </c>
      <c r="D47" s="202">
        <v>243</v>
      </c>
      <c r="E47" s="225" t="s">
        <v>45</v>
      </c>
      <c r="F47" s="210" t="s">
        <v>29</v>
      </c>
      <c r="G47" s="40">
        <v>111</v>
      </c>
      <c r="H47" s="44">
        <v>76536.042000000001</v>
      </c>
      <c r="I47" s="44">
        <v>76536.042000000001</v>
      </c>
      <c r="J47" s="44">
        <v>76536.042000000001</v>
      </c>
      <c r="K47" s="13">
        <f t="shared" si="1"/>
        <v>229608.12599999999</v>
      </c>
      <c r="L47" s="184"/>
    </row>
    <row r="48" spans="1:17" x14ac:dyDescent="0.25">
      <c r="A48" s="212"/>
      <c r="B48" s="213"/>
      <c r="C48" s="168"/>
      <c r="D48" s="219"/>
      <c r="E48" s="226"/>
      <c r="F48" s="211"/>
      <c r="G48" s="40">
        <v>112</v>
      </c>
      <c r="H48" s="44">
        <v>3570.8433</v>
      </c>
      <c r="I48" s="44">
        <v>3803</v>
      </c>
      <c r="J48" s="44">
        <v>3803</v>
      </c>
      <c r="K48" s="13">
        <f t="shared" si="1"/>
        <v>11176.8433</v>
      </c>
      <c r="L48" s="184"/>
    </row>
    <row r="49" spans="1:13" x14ac:dyDescent="0.25">
      <c r="A49" s="212"/>
      <c r="B49" s="213"/>
      <c r="C49" s="168"/>
      <c r="D49" s="219"/>
      <c r="E49" s="226"/>
      <c r="F49" s="228"/>
      <c r="G49" s="40">
        <v>119</v>
      </c>
      <c r="H49" s="44">
        <v>23113.883000000002</v>
      </c>
      <c r="I49" s="44">
        <v>23113.883000000002</v>
      </c>
      <c r="J49" s="44">
        <v>23113.883000000002</v>
      </c>
      <c r="K49" s="13">
        <f t="shared" si="1"/>
        <v>69341.649000000005</v>
      </c>
      <c r="L49" s="184"/>
    </row>
    <row r="50" spans="1:13" x14ac:dyDescent="0.25">
      <c r="A50" s="212"/>
      <c r="B50" s="213"/>
      <c r="C50" s="168"/>
      <c r="D50" s="219"/>
      <c r="E50" s="226"/>
      <c r="F50" s="228"/>
      <c r="G50" s="40">
        <v>244</v>
      </c>
      <c r="H50" s="13">
        <v>87368.572</v>
      </c>
      <c r="I50" s="13">
        <v>86175.652000000002</v>
      </c>
      <c r="J50" s="13">
        <v>86175.652000000002</v>
      </c>
      <c r="K50" s="13">
        <f t="shared" si="1"/>
        <v>259719.87599999999</v>
      </c>
      <c r="L50" s="184"/>
    </row>
    <row r="51" spans="1:13" x14ac:dyDescent="0.25">
      <c r="A51" s="212"/>
      <c r="B51" s="213"/>
      <c r="C51" s="168"/>
      <c r="D51" s="219"/>
      <c r="E51" s="226"/>
      <c r="F51" s="228"/>
      <c r="G51" s="41">
        <v>831</v>
      </c>
      <c r="H51" s="13">
        <v>1</v>
      </c>
      <c r="I51" s="13">
        <v>0</v>
      </c>
      <c r="J51" s="13">
        <v>0</v>
      </c>
      <c r="K51" s="13">
        <f t="shared" si="1"/>
        <v>1</v>
      </c>
      <c r="L51" s="184"/>
    </row>
    <row r="52" spans="1:13" x14ac:dyDescent="0.25">
      <c r="A52" s="212"/>
      <c r="B52" s="213"/>
      <c r="C52" s="168"/>
      <c r="D52" s="219"/>
      <c r="E52" s="226"/>
      <c r="F52" s="228"/>
      <c r="G52" s="41">
        <v>852</v>
      </c>
      <c r="H52" s="13">
        <v>0</v>
      </c>
      <c r="I52" s="13">
        <v>0</v>
      </c>
      <c r="J52" s="13">
        <v>0</v>
      </c>
      <c r="K52" s="13">
        <f t="shared" si="1"/>
        <v>0</v>
      </c>
      <c r="L52" s="184"/>
    </row>
    <row r="53" spans="1:13" x14ac:dyDescent="0.25">
      <c r="A53" s="212"/>
      <c r="B53" s="213"/>
      <c r="C53" s="168"/>
      <c r="D53" s="219"/>
      <c r="E53" s="226"/>
      <c r="F53" s="229"/>
      <c r="G53" s="41">
        <v>853</v>
      </c>
      <c r="H53" s="13">
        <v>329</v>
      </c>
      <c r="I53" s="13">
        <v>160</v>
      </c>
      <c r="J53" s="13">
        <v>160</v>
      </c>
      <c r="K53" s="13">
        <f t="shared" si="1"/>
        <v>649</v>
      </c>
      <c r="L53" s="184"/>
    </row>
    <row r="54" spans="1:13" x14ac:dyDescent="0.25">
      <c r="A54" s="212"/>
      <c r="B54" s="213"/>
      <c r="C54" s="168"/>
      <c r="D54" s="219"/>
      <c r="E54" s="226"/>
      <c r="F54" s="45" t="s">
        <v>25</v>
      </c>
      <c r="G54" s="42">
        <v>244</v>
      </c>
      <c r="H54" s="13">
        <v>11642.562</v>
      </c>
      <c r="I54" s="13">
        <v>11666.607</v>
      </c>
      <c r="J54" s="13">
        <v>11666.607</v>
      </c>
      <c r="K54" s="13">
        <f t="shared" si="1"/>
        <v>34975.775999999998</v>
      </c>
      <c r="L54" s="31"/>
    </row>
    <row r="55" spans="1:13" x14ac:dyDescent="0.25">
      <c r="A55" s="212"/>
      <c r="B55" s="213"/>
      <c r="C55" s="168"/>
      <c r="D55" s="219"/>
      <c r="E55" s="226"/>
      <c r="F55" s="46" t="s">
        <v>27</v>
      </c>
      <c r="G55" s="42">
        <v>244</v>
      </c>
      <c r="H55" s="13">
        <v>534.62300000000005</v>
      </c>
      <c r="I55" s="13">
        <v>534.62300000000005</v>
      </c>
      <c r="J55" s="13">
        <v>534.62300000000005</v>
      </c>
      <c r="K55" s="13">
        <f t="shared" si="1"/>
        <v>1603.8690000000001</v>
      </c>
      <c r="L55" s="31"/>
    </row>
    <row r="56" spans="1:13" x14ac:dyDescent="0.25">
      <c r="A56" s="212"/>
      <c r="B56" s="213"/>
      <c r="C56" s="168"/>
      <c r="D56" s="219"/>
      <c r="E56" s="226"/>
      <c r="F56" s="47" t="s">
        <v>53</v>
      </c>
      <c r="G56" s="48">
        <v>244</v>
      </c>
      <c r="H56" s="13">
        <v>4000</v>
      </c>
      <c r="I56" s="13">
        <v>0</v>
      </c>
      <c r="J56" s="13">
        <v>0</v>
      </c>
      <c r="K56" s="13">
        <f t="shared" si="1"/>
        <v>4000</v>
      </c>
      <c r="L56" s="167" t="s">
        <v>54</v>
      </c>
    </row>
    <row r="57" spans="1:13" x14ac:dyDescent="0.25">
      <c r="A57" s="212"/>
      <c r="B57" s="213"/>
      <c r="C57" s="168"/>
      <c r="D57" s="219"/>
      <c r="E57" s="226"/>
      <c r="F57" s="224" t="s">
        <v>55</v>
      </c>
      <c r="G57" s="49">
        <v>119</v>
      </c>
      <c r="H57" s="13">
        <v>0</v>
      </c>
      <c r="I57" s="13">
        <v>0</v>
      </c>
      <c r="J57" s="13">
        <v>0</v>
      </c>
      <c r="K57" s="13">
        <f t="shared" si="1"/>
        <v>0</v>
      </c>
      <c r="L57" s="168"/>
    </row>
    <row r="58" spans="1:13" x14ac:dyDescent="0.25">
      <c r="A58" s="212"/>
      <c r="B58" s="213"/>
      <c r="C58" s="168"/>
      <c r="D58" s="219"/>
      <c r="E58" s="226"/>
      <c r="F58" s="217"/>
      <c r="G58" s="49">
        <v>112</v>
      </c>
      <c r="H58" s="13">
        <v>1525.20279</v>
      </c>
      <c r="I58" s="13">
        <v>0</v>
      </c>
      <c r="J58" s="13">
        <v>0</v>
      </c>
      <c r="K58" s="13">
        <f t="shared" si="1"/>
        <v>1525.20279</v>
      </c>
      <c r="L58" s="168"/>
    </row>
    <row r="59" spans="1:13" x14ac:dyDescent="0.25">
      <c r="A59" s="212"/>
      <c r="B59" s="213"/>
      <c r="C59" s="168"/>
      <c r="D59" s="219"/>
      <c r="E59" s="226"/>
      <c r="F59" s="217"/>
      <c r="G59" s="49">
        <v>244</v>
      </c>
      <c r="H59" s="13">
        <v>2511.3328700000002</v>
      </c>
      <c r="I59" s="13">
        <v>0</v>
      </c>
      <c r="J59" s="13">
        <v>0</v>
      </c>
      <c r="K59" s="13">
        <f t="shared" si="1"/>
        <v>2511.3328700000002</v>
      </c>
      <c r="L59" s="168"/>
    </row>
    <row r="60" spans="1:13" x14ac:dyDescent="0.25">
      <c r="A60" s="212"/>
      <c r="B60" s="213"/>
      <c r="C60" s="169"/>
      <c r="D60" s="203"/>
      <c r="E60" s="227"/>
      <c r="F60" s="218"/>
      <c r="G60" s="49">
        <v>340</v>
      </c>
      <c r="H60" s="13">
        <v>55.5</v>
      </c>
      <c r="I60" s="13">
        <v>0</v>
      </c>
      <c r="J60" s="13">
        <v>0</v>
      </c>
      <c r="K60" s="13">
        <f t="shared" si="1"/>
        <v>55.5</v>
      </c>
      <c r="L60" s="169"/>
    </row>
    <row r="61" spans="1:13" ht="110.25" x14ac:dyDescent="0.25">
      <c r="A61" s="149" t="s">
        <v>56</v>
      </c>
      <c r="B61" s="150" t="s">
        <v>215</v>
      </c>
      <c r="C61" s="152" t="s">
        <v>129</v>
      </c>
      <c r="D61" s="154">
        <v>241</v>
      </c>
      <c r="E61" s="153" t="s">
        <v>218</v>
      </c>
      <c r="F61" s="156" t="s">
        <v>220</v>
      </c>
      <c r="G61" s="49">
        <v>811</v>
      </c>
      <c r="H61" s="13">
        <v>0</v>
      </c>
      <c r="I61" s="13">
        <v>0</v>
      </c>
      <c r="J61" s="13">
        <v>0</v>
      </c>
      <c r="K61" s="13">
        <f t="shared" si="1"/>
        <v>0</v>
      </c>
      <c r="L61" s="151"/>
      <c r="M61" s="148" t="s">
        <v>219</v>
      </c>
    </row>
    <row r="62" spans="1:13" x14ac:dyDescent="0.25">
      <c r="A62" s="195" t="s">
        <v>58</v>
      </c>
      <c r="B62" s="164" t="s">
        <v>57</v>
      </c>
      <c r="C62" s="167" t="s">
        <v>28</v>
      </c>
      <c r="D62" s="231">
        <v>247</v>
      </c>
      <c r="E62" s="220" t="s">
        <v>45</v>
      </c>
      <c r="F62" s="222" t="s">
        <v>24</v>
      </c>
      <c r="G62" s="16">
        <v>243</v>
      </c>
      <c r="H62" s="13">
        <v>4998.1899999999996</v>
      </c>
      <c r="I62" s="13">
        <v>0</v>
      </c>
      <c r="J62" s="13">
        <v>0</v>
      </c>
      <c r="K62" s="13">
        <f t="shared" si="1"/>
        <v>4998.1899999999996</v>
      </c>
      <c r="L62" s="8"/>
    </row>
    <row r="63" spans="1:13" x14ac:dyDescent="0.25">
      <c r="A63" s="197"/>
      <c r="B63" s="238"/>
      <c r="C63" s="169"/>
      <c r="D63" s="233"/>
      <c r="E63" s="221"/>
      <c r="F63" s="223"/>
      <c r="G63" s="50">
        <v>244</v>
      </c>
      <c r="H63" s="13">
        <v>672.8</v>
      </c>
      <c r="I63" s="13"/>
      <c r="J63" s="13"/>
      <c r="K63" s="13">
        <f t="shared" si="1"/>
        <v>672.8</v>
      </c>
      <c r="L63" s="8"/>
    </row>
    <row r="64" spans="1:13" ht="78.75" x14ac:dyDescent="0.25">
      <c r="A64" s="9" t="s">
        <v>60</v>
      </c>
      <c r="B64" s="51" t="s">
        <v>59</v>
      </c>
      <c r="C64" s="8" t="s">
        <v>28</v>
      </c>
      <c r="D64" s="27">
        <v>247</v>
      </c>
      <c r="E64" s="52" t="s">
        <v>45</v>
      </c>
      <c r="F64" s="9" t="s">
        <v>24</v>
      </c>
      <c r="G64" s="27">
        <v>244</v>
      </c>
      <c r="H64" s="13"/>
      <c r="I64" s="13"/>
      <c r="J64" s="13"/>
      <c r="K64" s="13">
        <f t="shared" si="1"/>
        <v>0</v>
      </c>
      <c r="L64" s="51"/>
    </row>
    <row r="65" spans="1:14" x14ac:dyDescent="0.25">
      <c r="A65" s="195" t="s">
        <v>64</v>
      </c>
      <c r="B65" s="164" t="s">
        <v>61</v>
      </c>
      <c r="C65" s="167" t="s">
        <v>17</v>
      </c>
      <c r="D65" s="202">
        <v>243</v>
      </c>
      <c r="E65" s="202" t="s">
        <v>37</v>
      </c>
      <c r="F65" s="204" t="s">
        <v>62</v>
      </c>
      <c r="G65" s="53">
        <v>111</v>
      </c>
      <c r="H65" s="13">
        <v>4414.62</v>
      </c>
      <c r="I65" s="13">
        <v>5876.5079999999998</v>
      </c>
      <c r="J65" s="13">
        <v>5876.5079999999998</v>
      </c>
      <c r="K65" s="13">
        <f t="shared" si="1"/>
        <v>16167.636</v>
      </c>
      <c r="L65" s="167" t="s">
        <v>63</v>
      </c>
    </row>
    <row r="66" spans="1:14" x14ac:dyDescent="0.25">
      <c r="A66" s="196"/>
      <c r="B66" s="165"/>
      <c r="C66" s="168"/>
      <c r="D66" s="219"/>
      <c r="E66" s="219"/>
      <c r="F66" s="216"/>
      <c r="G66" s="53">
        <v>119</v>
      </c>
      <c r="H66" s="13">
        <v>1333.21523</v>
      </c>
      <c r="I66" s="13">
        <v>1774.7054000000001</v>
      </c>
      <c r="J66" s="13">
        <v>1774.7054000000001</v>
      </c>
      <c r="K66" s="13">
        <f t="shared" si="1"/>
        <v>4882.6260300000004</v>
      </c>
      <c r="L66" s="168"/>
    </row>
    <row r="67" spans="1:14" x14ac:dyDescent="0.25">
      <c r="A67" s="196"/>
      <c r="B67" s="165"/>
      <c r="C67" s="168"/>
      <c r="D67" s="219"/>
      <c r="E67" s="219"/>
      <c r="F67" s="216"/>
      <c r="G67" s="53">
        <v>321</v>
      </c>
      <c r="H67" s="13">
        <v>819.23645999999997</v>
      </c>
      <c r="I67" s="13">
        <v>819.23645999999997</v>
      </c>
      <c r="J67" s="13">
        <v>819.23645999999997</v>
      </c>
      <c r="K67" s="13">
        <f t="shared" si="1"/>
        <v>2457.7093799999998</v>
      </c>
      <c r="L67" s="168"/>
    </row>
    <row r="68" spans="1:14" x14ac:dyDescent="0.25">
      <c r="A68" s="197"/>
      <c r="B68" s="238"/>
      <c r="C68" s="169"/>
      <c r="D68" s="203"/>
      <c r="E68" s="203"/>
      <c r="F68" s="205"/>
      <c r="G68" s="53">
        <v>244</v>
      </c>
      <c r="H68" s="13">
        <v>16415.928309999999</v>
      </c>
      <c r="I68" s="13">
        <v>12702.65014</v>
      </c>
      <c r="J68" s="13">
        <v>12702.65014</v>
      </c>
      <c r="K68" s="13">
        <f t="shared" si="1"/>
        <v>41821.228589999999</v>
      </c>
      <c r="L68" s="169"/>
    </row>
    <row r="69" spans="1:14" ht="33.6" customHeight="1" x14ac:dyDescent="0.25">
      <c r="A69" s="195" t="s">
        <v>68</v>
      </c>
      <c r="B69" s="164" t="s">
        <v>65</v>
      </c>
      <c r="C69" s="167" t="s">
        <v>17</v>
      </c>
      <c r="D69" s="54">
        <v>243</v>
      </c>
      <c r="E69" s="54" t="s">
        <v>37</v>
      </c>
      <c r="F69" s="55" t="s">
        <v>66</v>
      </c>
      <c r="G69" s="53">
        <v>244</v>
      </c>
      <c r="H69" s="13">
        <f>24.045+6011.326+2003.775</f>
        <v>8039.1460000000006</v>
      </c>
      <c r="I69" s="13">
        <v>0</v>
      </c>
      <c r="J69" s="13">
        <v>0</v>
      </c>
      <c r="K69" s="13">
        <f t="shared" si="1"/>
        <v>8039.1460000000006</v>
      </c>
      <c r="L69" s="56"/>
    </row>
    <row r="70" spans="1:14" ht="40.5" customHeight="1" x14ac:dyDescent="0.25">
      <c r="A70" s="218"/>
      <c r="B70" s="234"/>
      <c r="C70" s="218"/>
      <c r="D70" s="54">
        <v>243</v>
      </c>
      <c r="E70" s="54" t="s">
        <v>37</v>
      </c>
      <c r="F70" s="55" t="s">
        <v>67</v>
      </c>
      <c r="G70" s="53">
        <v>244</v>
      </c>
      <c r="H70" s="13">
        <v>6083.3249999999998</v>
      </c>
      <c r="I70" s="13">
        <v>0</v>
      </c>
      <c r="J70" s="13">
        <v>0</v>
      </c>
      <c r="K70" s="13">
        <f t="shared" si="1"/>
        <v>6083.3249999999998</v>
      </c>
      <c r="L70" s="56"/>
    </row>
    <row r="71" spans="1:14" ht="78.75" x14ac:dyDescent="0.25">
      <c r="A71" s="57" t="s">
        <v>71</v>
      </c>
      <c r="B71" s="58" t="s">
        <v>69</v>
      </c>
      <c r="C71" s="31" t="s">
        <v>17</v>
      </c>
      <c r="D71" s="54">
        <v>243</v>
      </c>
      <c r="E71" s="54" t="s">
        <v>45</v>
      </c>
      <c r="F71" s="59" t="s">
        <v>70</v>
      </c>
      <c r="G71" s="53">
        <v>244</v>
      </c>
      <c r="H71" s="13">
        <v>1110</v>
      </c>
      <c r="I71" s="13">
        <v>1295</v>
      </c>
      <c r="J71" s="13">
        <v>1480</v>
      </c>
      <c r="K71" s="13">
        <f t="shared" si="1"/>
        <v>3885</v>
      </c>
      <c r="L71" s="56"/>
    </row>
    <row r="72" spans="1:14" ht="78.75" x14ac:dyDescent="0.25">
      <c r="A72" s="57" t="s">
        <v>74</v>
      </c>
      <c r="B72" s="58" t="s">
        <v>72</v>
      </c>
      <c r="C72" s="31" t="s">
        <v>17</v>
      </c>
      <c r="D72" s="54">
        <v>243</v>
      </c>
      <c r="E72" s="54" t="s">
        <v>45</v>
      </c>
      <c r="F72" s="59" t="s">
        <v>73</v>
      </c>
      <c r="G72" s="53">
        <v>244</v>
      </c>
      <c r="H72" s="13">
        <v>390</v>
      </c>
      <c r="I72" s="13">
        <v>555</v>
      </c>
      <c r="J72" s="13">
        <v>634.28599999999994</v>
      </c>
      <c r="K72" s="13">
        <f t="shared" si="1"/>
        <v>1579.2860000000001</v>
      </c>
      <c r="L72" s="56"/>
    </row>
    <row r="73" spans="1:14" ht="78.75" x14ac:dyDescent="0.25">
      <c r="A73" s="57" t="s">
        <v>77</v>
      </c>
      <c r="B73" s="58" t="s">
        <v>75</v>
      </c>
      <c r="C73" s="31" t="s">
        <v>17</v>
      </c>
      <c r="D73" s="60">
        <v>243</v>
      </c>
      <c r="E73" s="60" t="s">
        <v>45</v>
      </c>
      <c r="F73" s="61" t="s">
        <v>76</v>
      </c>
      <c r="G73" s="27">
        <v>244</v>
      </c>
      <c r="H73" s="13">
        <v>1080</v>
      </c>
      <c r="I73" s="13">
        <v>0</v>
      </c>
      <c r="J73" s="13">
        <v>0</v>
      </c>
      <c r="K73" s="13">
        <f t="shared" si="1"/>
        <v>1080</v>
      </c>
      <c r="L73" s="62"/>
    </row>
    <row r="74" spans="1:14" ht="78.75" x14ac:dyDescent="0.25">
      <c r="A74" s="57" t="s">
        <v>80</v>
      </c>
      <c r="B74" s="58" t="s">
        <v>78</v>
      </c>
      <c r="C74" s="31" t="s">
        <v>17</v>
      </c>
      <c r="D74" s="60">
        <v>243</v>
      </c>
      <c r="E74" s="60" t="s">
        <v>45</v>
      </c>
      <c r="F74" s="61" t="s">
        <v>79</v>
      </c>
      <c r="G74" s="27">
        <v>244</v>
      </c>
      <c r="H74" s="13">
        <v>293.75700000000001</v>
      </c>
      <c r="I74" s="13">
        <v>300.95699999999999</v>
      </c>
      <c r="J74" s="13">
        <v>130.55699999999999</v>
      </c>
      <c r="K74" s="13">
        <f t="shared" si="1"/>
        <v>725.27099999999996</v>
      </c>
      <c r="L74" s="62"/>
      <c r="N74" s="10" t="s">
        <v>217</v>
      </c>
    </row>
    <row r="75" spans="1:14" ht="78.75" x14ac:dyDescent="0.25">
      <c r="A75" s="9" t="s">
        <v>84</v>
      </c>
      <c r="B75" s="63" t="s">
        <v>81</v>
      </c>
      <c r="C75" s="31" t="s">
        <v>17</v>
      </c>
      <c r="D75" s="60">
        <v>243</v>
      </c>
      <c r="E75" s="60" t="s">
        <v>45</v>
      </c>
      <c r="F75" s="61" t="s">
        <v>82</v>
      </c>
      <c r="G75" s="27">
        <v>244</v>
      </c>
      <c r="H75" s="13">
        <f>52.2+1601.36655+84.28245</f>
        <v>1737.8489999999999</v>
      </c>
      <c r="I75" s="13">
        <v>1813.2261699999999</v>
      </c>
      <c r="J75" s="13">
        <v>7554.5167499999998</v>
      </c>
      <c r="K75" s="13">
        <f t="shared" si="1"/>
        <v>11105.591919999999</v>
      </c>
      <c r="L75" s="56" t="s">
        <v>83</v>
      </c>
    </row>
    <row r="76" spans="1:14" ht="78.75" x14ac:dyDescent="0.25">
      <c r="A76" s="57" t="s">
        <v>216</v>
      </c>
      <c r="B76" s="63" t="s">
        <v>85</v>
      </c>
      <c r="C76" s="31" t="s">
        <v>17</v>
      </c>
      <c r="D76" s="60">
        <v>243</v>
      </c>
      <c r="E76" s="60" t="s">
        <v>45</v>
      </c>
      <c r="F76" s="61" t="s">
        <v>86</v>
      </c>
      <c r="G76" s="27">
        <v>244</v>
      </c>
      <c r="H76" s="13">
        <v>3895.3501000000001</v>
      </c>
      <c r="I76" s="13">
        <v>3582.9749999999999</v>
      </c>
      <c r="J76" s="13">
        <v>3519.2310600000001</v>
      </c>
      <c r="K76" s="13">
        <f t="shared" si="1"/>
        <v>10997.55616</v>
      </c>
      <c r="L76" s="56" t="s">
        <v>83</v>
      </c>
    </row>
    <row r="77" spans="1:14" x14ac:dyDescent="0.25">
      <c r="A77" s="235" t="s">
        <v>87</v>
      </c>
      <c r="B77" s="236"/>
      <c r="C77" s="36"/>
      <c r="D77" s="36"/>
      <c r="E77" s="36"/>
      <c r="F77" s="37"/>
      <c r="G77" s="36"/>
      <c r="H77" s="38">
        <f>SUM(H35:H76)</f>
        <v>569191.05806000007</v>
      </c>
      <c r="I77" s="38">
        <f>SUM(I35:I76)</f>
        <v>559207.06517000019</v>
      </c>
      <c r="J77" s="38">
        <f>SUM(J35:J76)</f>
        <v>564978.49781000009</v>
      </c>
      <c r="K77" s="38">
        <f>SUM(K35:K74)</f>
        <v>1671273.4729599999</v>
      </c>
      <c r="L77" s="39"/>
    </row>
    <row r="78" spans="1:14" x14ac:dyDescent="0.25">
      <c r="A78" s="64" t="s">
        <v>88</v>
      </c>
      <c r="B78" s="65"/>
      <c r="C78" s="65"/>
      <c r="D78" s="65"/>
      <c r="E78" s="65"/>
      <c r="F78" s="66"/>
      <c r="G78" s="65"/>
      <c r="H78" s="67"/>
      <c r="I78" s="67"/>
      <c r="J78" s="67"/>
      <c r="K78" s="67"/>
      <c r="L78" s="68"/>
    </row>
    <row r="79" spans="1:14" x14ac:dyDescent="0.25">
      <c r="A79" s="237" t="s">
        <v>80</v>
      </c>
      <c r="B79" s="185" t="s">
        <v>23</v>
      </c>
      <c r="C79" s="184" t="s">
        <v>17</v>
      </c>
      <c r="D79" s="195" t="s">
        <v>89</v>
      </c>
      <c r="E79" s="212" t="s">
        <v>48</v>
      </c>
      <c r="F79" s="195" t="s">
        <v>24</v>
      </c>
      <c r="G79" s="8">
        <v>111</v>
      </c>
      <c r="H79" s="13">
        <v>61781.506000000001</v>
      </c>
      <c r="I79" s="13">
        <v>61781.506000000001</v>
      </c>
      <c r="J79" s="13">
        <v>61781.506000000001</v>
      </c>
      <c r="K79" s="13">
        <f t="shared" ref="K79:K89" si="2">SUM(H79:J79)</f>
        <v>185344.51800000001</v>
      </c>
      <c r="L79" s="185" t="s">
        <v>90</v>
      </c>
    </row>
    <row r="80" spans="1:14" x14ac:dyDescent="0.25">
      <c r="A80" s="237"/>
      <c r="B80" s="185"/>
      <c r="C80" s="184"/>
      <c r="D80" s="196"/>
      <c r="E80" s="212"/>
      <c r="F80" s="217"/>
      <c r="G80" s="8">
        <v>112</v>
      </c>
      <c r="H80" s="13">
        <v>2989.86</v>
      </c>
      <c r="I80" s="13">
        <v>3214.86</v>
      </c>
      <c r="J80" s="13">
        <v>3214.86</v>
      </c>
      <c r="K80" s="13">
        <f t="shared" si="2"/>
        <v>9419.58</v>
      </c>
      <c r="L80" s="185"/>
    </row>
    <row r="81" spans="1:14" x14ac:dyDescent="0.25">
      <c r="A81" s="237"/>
      <c r="B81" s="185"/>
      <c r="C81" s="184"/>
      <c r="D81" s="196"/>
      <c r="E81" s="212"/>
      <c r="F81" s="217"/>
      <c r="G81" s="8">
        <v>119</v>
      </c>
      <c r="H81" s="13">
        <v>18658.014999999999</v>
      </c>
      <c r="I81" s="13">
        <v>18658.014999999999</v>
      </c>
      <c r="J81" s="13">
        <v>18658.014999999999</v>
      </c>
      <c r="K81" s="13">
        <f t="shared" si="2"/>
        <v>55974.044999999998</v>
      </c>
      <c r="L81" s="185"/>
    </row>
    <row r="82" spans="1:14" x14ac:dyDescent="0.25">
      <c r="A82" s="237"/>
      <c r="B82" s="185"/>
      <c r="C82" s="184"/>
      <c r="D82" s="196"/>
      <c r="E82" s="212"/>
      <c r="F82" s="217"/>
      <c r="G82" s="8">
        <v>244</v>
      </c>
      <c r="H82" s="13">
        <v>21892.087</v>
      </c>
      <c r="I82" s="13">
        <v>21968.039000000001</v>
      </c>
      <c r="J82" s="13">
        <v>21968.039000000001</v>
      </c>
      <c r="K82" s="13">
        <f t="shared" si="2"/>
        <v>65828.165000000008</v>
      </c>
      <c r="L82" s="185"/>
    </row>
    <row r="83" spans="1:14" x14ac:dyDescent="0.25">
      <c r="A83" s="237"/>
      <c r="B83" s="185"/>
      <c r="C83" s="184"/>
      <c r="D83" s="196"/>
      <c r="E83" s="212"/>
      <c r="F83" s="217"/>
      <c r="G83" s="8">
        <v>853</v>
      </c>
      <c r="H83" s="13">
        <v>550</v>
      </c>
      <c r="I83" s="13">
        <v>50</v>
      </c>
      <c r="J83" s="13">
        <v>50</v>
      </c>
      <c r="K83" s="13">
        <f t="shared" si="2"/>
        <v>650</v>
      </c>
      <c r="L83" s="185"/>
    </row>
    <row r="84" spans="1:14" x14ac:dyDescent="0.25">
      <c r="A84" s="237"/>
      <c r="B84" s="185"/>
      <c r="C84" s="184"/>
      <c r="D84" s="196"/>
      <c r="E84" s="212"/>
      <c r="F84" s="218"/>
      <c r="G84" s="8">
        <v>852</v>
      </c>
      <c r="H84" s="13">
        <v>0</v>
      </c>
      <c r="I84" s="13">
        <v>0</v>
      </c>
      <c r="J84" s="13">
        <v>0</v>
      </c>
      <c r="K84" s="13">
        <f t="shared" si="2"/>
        <v>0</v>
      </c>
      <c r="L84" s="185"/>
    </row>
    <row r="85" spans="1:14" x14ac:dyDescent="0.25">
      <c r="A85" s="237"/>
      <c r="B85" s="185"/>
      <c r="C85" s="184"/>
      <c r="D85" s="197"/>
      <c r="E85" s="212"/>
      <c r="F85" s="9" t="s">
        <v>53</v>
      </c>
      <c r="G85" s="8">
        <v>244</v>
      </c>
      <c r="H85" s="13">
        <v>910</v>
      </c>
      <c r="I85" s="13">
        <v>0</v>
      </c>
      <c r="J85" s="13">
        <v>0</v>
      </c>
      <c r="K85" s="13">
        <f t="shared" si="2"/>
        <v>910</v>
      </c>
      <c r="L85" s="185"/>
      <c r="N85" s="69"/>
    </row>
    <row r="86" spans="1:14" x14ac:dyDescent="0.25">
      <c r="A86" s="212" t="s">
        <v>84</v>
      </c>
      <c r="B86" s="164" t="s">
        <v>91</v>
      </c>
      <c r="C86" s="167" t="s">
        <v>28</v>
      </c>
      <c r="D86" s="231">
        <v>247</v>
      </c>
      <c r="E86" s="231" t="s">
        <v>48</v>
      </c>
      <c r="F86" s="195" t="s">
        <v>24</v>
      </c>
      <c r="G86" s="27">
        <v>243</v>
      </c>
      <c r="H86" s="13"/>
      <c r="I86" s="13"/>
      <c r="J86" s="13"/>
      <c r="K86" s="13">
        <f t="shared" si="2"/>
        <v>0</v>
      </c>
      <c r="L86" s="51"/>
      <c r="N86" s="69"/>
    </row>
    <row r="87" spans="1:14" x14ac:dyDescent="0.25">
      <c r="A87" s="212"/>
      <c r="B87" s="165"/>
      <c r="C87" s="168"/>
      <c r="D87" s="232"/>
      <c r="E87" s="232"/>
      <c r="F87" s="197"/>
      <c r="G87" s="27">
        <v>414</v>
      </c>
      <c r="H87" s="13"/>
      <c r="I87" s="13"/>
      <c r="J87" s="13"/>
      <c r="K87" s="13">
        <f t="shared" si="2"/>
        <v>0</v>
      </c>
      <c r="L87" s="70"/>
      <c r="N87" s="69"/>
    </row>
    <row r="88" spans="1:14" x14ac:dyDescent="0.25">
      <c r="A88" s="212"/>
      <c r="B88" s="165"/>
      <c r="C88" s="168"/>
      <c r="D88" s="232"/>
      <c r="E88" s="232"/>
      <c r="F88" s="71" t="s">
        <v>92</v>
      </c>
      <c r="G88" s="27">
        <v>243</v>
      </c>
      <c r="H88" s="13"/>
      <c r="I88" s="13"/>
      <c r="J88" s="13"/>
      <c r="K88" s="13">
        <f t="shared" si="2"/>
        <v>0</v>
      </c>
      <c r="L88" s="70"/>
      <c r="N88" s="69"/>
    </row>
    <row r="89" spans="1:14" x14ac:dyDescent="0.25">
      <c r="A89" s="212"/>
      <c r="B89" s="238"/>
      <c r="C89" s="169"/>
      <c r="D89" s="233"/>
      <c r="E89" s="233"/>
      <c r="F89" s="9" t="s">
        <v>93</v>
      </c>
      <c r="G89" s="27">
        <v>243</v>
      </c>
      <c r="H89" s="13"/>
      <c r="I89" s="13"/>
      <c r="J89" s="13"/>
      <c r="K89" s="13">
        <f t="shared" si="2"/>
        <v>0</v>
      </c>
      <c r="L89" s="70"/>
      <c r="N89" s="69"/>
    </row>
    <row r="90" spans="1:14" x14ac:dyDescent="0.25">
      <c r="A90" s="243" t="s">
        <v>94</v>
      </c>
      <c r="B90" s="244"/>
      <c r="C90" s="72"/>
      <c r="D90" s="73"/>
      <c r="E90" s="73"/>
      <c r="F90" s="37"/>
      <c r="G90" s="73"/>
      <c r="H90" s="38">
        <f>SUM(H79:H89)</f>
        <v>106781.46799999999</v>
      </c>
      <c r="I90" s="38">
        <f>SUM(I79:I89)</f>
        <v>105672.42</v>
      </c>
      <c r="J90" s="38">
        <f>SUM(J79:J89)</f>
        <v>105672.42</v>
      </c>
      <c r="K90" s="38">
        <f>SUM(K79:K89)</f>
        <v>318126.30799999996</v>
      </c>
      <c r="L90" s="74"/>
    </row>
    <row r="91" spans="1:14" s="75" customFormat="1" x14ac:dyDescent="0.25">
      <c r="A91" s="245" t="s">
        <v>95</v>
      </c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7"/>
    </row>
    <row r="92" spans="1:14" s="77" customFormat="1" x14ac:dyDescent="0.25">
      <c r="A92" s="237" t="s">
        <v>96</v>
      </c>
      <c r="B92" s="248" t="s">
        <v>97</v>
      </c>
      <c r="C92" s="184" t="s">
        <v>17</v>
      </c>
      <c r="D92" s="206">
        <v>243</v>
      </c>
      <c r="E92" s="225" t="s">
        <v>45</v>
      </c>
      <c r="F92" s="204" t="s">
        <v>98</v>
      </c>
      <c r="G92" s="53">
        <v>112</v>
      </c>
      <c r="H92" s="76">
        <v>2429</v>
      </c>
      <c r="I92" s="76">
        <v>2429</v>
      </c>
      <c r="J92" s="76">
        <v>2429</v>
      </c>
      <c r="K92" s="13">
        <f>SUM(H92:J92)</f>
        <v>7287</v>
      </c>
      <c r="L92" s="250" t="s">
        <v>99</v>
      </c>
    </row>
    <row r="93" spans="1:14" s="77" customFormat="1" x14ac:dyDescent="0.25">
      <c r="A93" s="237"/>
      <c r="B93" s="249"/>
      <c r="C93" s="184"/>
      <c r="D93" s="206"/>
      <c r="E93" s="226"/>
      <c r="F93" s="224"/>
      <c r="G93" s="53">
        <v>244</v>
      </c>
      <c r="H93" s="76">
        <v>400</v>
      </c>
      <c r="I93" s="76">
        <v>400</v>
      </c>
      <c r="J93" s="76">
        <v>400</v>
      </c>
      <c r="K93" s="13">
        <f>SUM(H93:J93)</f>
        <v>1200</v>
      </c>
      <c r="L93" s="250"/>
    </row>
    <row r="94" spans="1:14" s="77" customFormat="1" x14ac:dyDescent="0.25">
      <c r="A94" s="237"/>
      <c r="B94" s="249"/>
      <c r="C94" s="184"/>
      <c r="D94" s="206"/>
      <c r="E94" s="227"/>
      <c r="F94" s="216"/>
      <c r="G94" s="53">
        <v>340</v>
      </c>
      <c r="H94" s="76"/>
      <c r="I94" s="76"/>
      <c r="J94" s="76"/>
      <c r="K94" s="13">
        <f>SUM(H94:J94)</f>
        <v>0</v>
      </c>
      <c r="L94" s="250"/>
    </row>
    <row r="95" spans="1:14" s="82" customFormat="1" x14ac:dyDescent="0.25">
      <c r="A95" s="239" t="s">
        <v>100</v>
      </c>
      <c r="B95" s="239"/>
      <c r="C95" s="78"/>
      <c r="D95" s="78"/>
      <c r="E95" s="78"/>
      <c r="F95" s="79"/>
      <c r="G95" s="78"/>
      <c r="H95" s="80">
        <f>SUM(H92:H94)</f>
        <v>2829</v>
      </c>
      <c r="I95" s="80">
        <f>SUM(I92:I94)</f>
        <v>2829</v>
      </c>
      <c r="J95" s="80">
        <f>SUM(J92:J94)</f>
        <v>2829</v>
      </c>
      <c r="K95" s="80">
        <f>SUM(K92:K94)</f>
        <v>8487</v>
      </c>
      <c r="L95" s="81"/>
    </row>
    <row r="96" spans="1:14" x14ac:dyDescent="0.25">
      <c r="A96" s="240" t="s">
        <v>101</v>
      </c>
      <c r="B96" s="241"/>
      <c r="C96" s="241"/>
      <c r="D96" s="241"/>
      <c r="E96" s="241"/>
      <c r="F96" s="241"/>
      <c r="G96" s="241"/>
      <c r="H96" s="242"/>
      <c r="I96" s="83"/>
      <c r="J96" s="83"/>
      <c r="K96" s="84"/>
      <c r="L96" s="84"/>
    </row>
    <row r="97" spans="1:14" x14ac:dyDescent="0.25">
      <c r="A97" s="195" t="s">
        <v>102</v>
      </c>
      <c r="B97" s="200" t="s">
        <v>103</v>
      </c>
      <c r="C97" s="167" t="s">
        <v>17</v>
      </c>
      <c r="D97" s="167">
        <v>243</v>
      </c>
      <c r="E97" s="167" t="s">
        <v>104</v>
      </c>
      <c r="F97" s="212" t="s">
        <v>105</v>
      </c>
      <c r="G97" s="8">
        <v>111</v>
      </c>
      <c r="H97" s="13">
        <v>1863.752</v>
      </c>
      <c r="I97" s="13">
        <v>1863.752</v>
      </c>
      <c r="J97" s="13">
        <v>1863.752</v>
      </c>
      <c r="K97" s="13">
        <f t="shared" ref="K97:K116" si="3">SUM(H97:J97)</f>
        <v>5591.2559999999994</v>
      </c>
      <c r="L97" s="167" t="s">
        <v>106</v>
      </c>
      <c r="N97" s="82"/>
    </row>
    <row r="98" spans="1:14" x14ac:dyDescent="0.25">
      <c r="A98" s="196"/>
      <c r="B98" s="251"/>
      <c r="C98" s="168"/>
      <c r="D98" s="168"/>
      <c r="E98" s="168"/>
      <c r="F98" s="212"/>
      <c r="G98" s="8">
        <v>112</v>
      </c>
      <c r="H98" s="13">
        <v>261.61200000000002</v>
      </c>
      <c r="I98" s="13">
        <v>261.61200000000002</v>
      </c>
      <c r="J98" s="13">
        <v>261.61200000000002</v>
      </c>
      <c r="K98" s="13">
        <f t="shared" si="3"/>
        <v>784.83600000000001</v>
      </c>
      <c r="L98" s="168"/>
      <c r="N98" s="82"/>
    </row>
    <row r="99" spans="1:14" x14ac:dyDescent="0.25">
      <c r="A99" s="196"/>
      <c r="B99" s="251"/>
      <c r="C99" s="168"/>
      <c r="D99" s="168"/>
      <c r="E99" s="168"/>
      <c r="F99" s="212"/>
      <c r="G99" s="8">
        <v>119</v>
      </c>
      <c r="H99" s="13">
        <v>562.85299999999995</v>
      </c>
      <c r="I99" s="13">
        <v>562.85299999999995</v>
      </c>
      <c r="J99" s="13">
        <v>562.85299999999995</v>
      </c>
      <c r="K99" s="13">
        <f t="shared" si="3"/>
        <v>1688.5589999999997</v>
      </c>
      <c r="L99" s="168"/>
      <c r="N99" s="82"/>
    </row>
    <row r="100" spans="1:14" x14ac:dyDescent="0.25">
      <c r="A100" s="196"/>
      <c r="B100" s="251"/>
      <c r="C100" s="168"/>
      <c r="D100" s="168"/>
      <c r="E100" s="168"/>
      <c r="F100" s="212"/>
      <c r="G100" s="8">
        <v>244</v>
      </c>
      <c r="H100" s="13">
        <v>1800</v>
      </c>
      <c r="I100" s="13">
        <v>1800</v>
      </c>
      <c r="J100" s="13">
        <v>1800</v>
      </c>
      <c r="K100" s="13">
        <f t="shared" si="3"/>
        <v>5400</v>
      </c>
      <c r="L100" s="168"/>
      <c r="N100" s="82"/>
    </row>
    <row r="101" spans="1:14" x14ac:dyDescent="0.25">
      <c r="A101" s="196"/>
      <c r="B101" s="251"/>
      <c r="C101" s="168"/>
      <c r="D101" s="168"/>
      <c r="E101" s="168"/>
      <c r="F101" s="71" t="s">
        <v>25</v>
      </c>
      <c r="G101" s="8">
        <v>244</v>
      </c>
      <c r="H101" s="13">
        <v>1413.424</v>
      </c>
      <c r="I101" s="13">
        <v>1413.424</v>
      </c>
      <c r="J101" s="13">
        <v>1413.424</v>
      </c>
      <c r="K101" s="13">
        <f t="shared" si="3"/>
        <v>4240.2719999999999</v>
      </c>
      <c r="L101" s="168"/>
      <c r="N101" s="82"/>
    </row>
    <row r="102" spans="1:14" x14ac:dyDescent="0.25">
      <c r="A102" s="196"/>
      <c r="B102" s="251"/>
      <c r="C102" s="168"/>
      <c r="D102" s="168"/>
      <c r="E102" s="168"/>
      <c r="F102" s="71" t="s">
        <v>107</v>
      </c>
      <c r="G102" s="8">
        <v>244</v>
      </c>
      <c r="H102" s="13">
        <v>432</v>
      </c>
      <c r="I102" s="13">
        <v>432</v>
      </c>
      <c r="J102" s="13">
        <v>432</v>
      </c>
      <c r="K102" s="13">
        <f t="shared" si="3"/>
        <v>1296</v>
      </c>
      <c r="L102" s="168"/>
      <c r="N102" s="82"/>
    </row>
    <row r="103" spans="1:14" x14ac:dyDescent="0.25">
      <c r="A103" s="196"/>
      <c r="B103" s="251"/>
      <c r="C103" s="168"/>
      <c r="D103" s="168"/>
      <c r="E103" s="168"/>
      <c r="F103" s="71" t="s">
        <v>27</v>
      </c>
      <c r="G103" s="8">
        <v>244</v>
      </c>
      <c r="H103" s="13">
        <v>432</v>
      </c>
      <c r="I103" s="13">
        <v>432</v>
      </c>
      <c r="J103" s="13">
        <v>432</v>
      </c>
      <c r="K103" s="13">
        <f t="shared" si="3"/>
        <v>1296</v>
      </c>
      <c r="L103" s="168"/>
      <c r="N103" s="82"/>
    </row>
    <row r="104" spans="1:14" ht="78.75" x14ac:dyDescent="0.25">
      <c r="A104" s="35" t="s">
        <v>108</v>
      </c>
      <c r="B104" s="58" t="s">
        <v>109</v>
      </c>
      <c r="C104" s="8" t="s">
        <v>17</v>
      </c>
      <c r="D104" s="9" t="s">
        <v>89</v>
      </c>
      <c r="E104" s="85" t="s">
        <v>110</v>
      </c>
      <c r="F104" s="9" t="s">
        <v>111</v>
      </c>
      <c r="G104" s="9" t="s">
        <v>112</v>
      </c>
      <c r="H104" s="13">
        <v>10000</v>
      </c>
      <c r="I104" s="13">
        <v>10000</v>
      </c>
      <c r="J104" s="13">
        <v>10000</v>
      </c>
      <c r="K104" s="13">
        <f t="shared" si="3"/>
        <v>30000</v>
      </c>
      <c r="L104" s="168"/>
    </row>
    <row r="105" spans="1:14" ht="78.75" x14ac:dyDescent="0.25">
      <c r="A105" s="35" t="s">
        <v>113</v>
      </c>
      <c r="B105" s="58" t="s">
        <v>114</v>
      </c>
      <c r="C105" s="8" t="s">
        <v>17</v>
      </c>
      <c r="D105" s="9" t="s">
        <v>89</v>
      </c>
      <c r="E105" s="9" t="s">
        <v>104</v>
      </c>
      <c r="F105" s="9" t="s">
        <v>115</v>
      </c>
      <c r="G105" s="9" t="s">
        <v>112</v>
      </c>
      <c r="H105" s="13">
        <v>1448.5</v>
      </c>
      <c r="I105" s="13">
        <v>4032.6</v>
      </c>
      <c r="J105" s="13">
        <v>4032.6</v>
      </c>
      <c r="K105" s="13">
        <f t="shared" si="3"/>
        <v>9513.7000000000007</v>
      </c>
      <c r="L105" s="168"/>
    </row>
    <row r="106" spans="1:14" x14ac:dyDescent="0.25">
      <c r="A106" s="252" t="s">
        <v>116</v>
      </c>
      <c r="B106" s="164" t="s">
        <v>117</v>
      </c>
      <c r="C106" s="167" t="s">
        <v>17</v>
      </c>
      <c r="D106" s="9" t="s">
        <v>89</v>
      </c>
      <c r="E106" s="9" t="s">
        <v>104</v>
      </c>
      <c r="F106" s="9" t="s">
        <v>115</v>
      </c>
      <c r="G106" s="9" t="s">
        <v>112</v>
      </c>
      <c r="H106" s="13">
        <v>0</v>
      </c>
      <c r="I106" s="13">
        <v>2447.1</v>
      </c>
      <c r="J106" s="13">
        <v>2447.1</v>
      </c>
      <c r="K106" s="13">
        <f>SUM(H106:J106)</f>
        <v>4894.2</v>
      </c>
      <c r="L106" s="169"/>
    </row>
    <row r="107" spans="1:14" x14ac:dyDescent="0.25">
      <c r="A107" s="253"/>
      <c r="B107" s="165"/>
      <c r="C107" s="168"/>
      <c r="D107" s="9" t="s">
        <v>89</v>
      </c>
      <c r="E107" s="9" t="s">
        <v>104</v>
      </c>
      <c r="F107" s="71" t="s">
        <v>115</v>
      </c>
      <c r="G107" s="9" t="s">
        <v>118</v>
      </c>
      <c r="H107" s="13">
        <v>0</v>
      </c>
      <c r="I107" s="13">
        <v>0</v>
      </c>
      <c r="J107" s="13">
        <v>0</v>
      </c>
      <c r="K107" s="13">
        <f>SUM(H107:J107)</f>
        <v>0</v>
      </c>
      <c r="L107" s="56"/>
    </row>
    <row r="108" spans="1:14" x14ac:dyDescent="0.25">
      <c r="A108" s="253"/>
      <c r="B108" s="165"/>
      <c r="C108" s="168"/>
      <c r="D108" s="9" t="s">
        <v>119</v>
      </c>
      <c r="E108" s="9" t="s">
        <v>104</v>
      </c>
      <c r="F108" s="71" t="s">
        <v>115</v>
      </c>
      <c r="G108" s="9" t="s">
        <v>120</v>
      </c>
      <c r="H108" s="13">
        <v>0</v>
      </c>
      <c r="I108" s="13">
        <v>99.539000000000001</v>
      </c>
      <c r="J108" s="13">
        <v>99.539000000000001</v>
      </c>
      <c r="K108" s="13">
        <f>SUM(H108:J108)</f>
        <v>199.078</v>
      </c>
      <c r="L108" s="56"/>
    </row>
    <row r="109" spans="1:14" x14ac:dyDescent="0.25">
      <c r="A109" s="254"/>
      <c r="B109" s="238"/>
      <c r="C109" s="169"/>
      <c r="D109" s="9" t="s">
        <v>89</v>
      </c>
      <c r="E109" s="9" t="s">
        <v>104</v>
      </c>
      <c r="F109" s="71" t="s">
        <v>115</v>
      </c>
      <c r="G109" s="9" t="s">
        <v>121</v>
      </c>
      <c r="H109" s="13">
        <v>0</v>
      </c>
      <c r="I109" s="13">
        <v>30.061</v>
      </c>
      <c r="J109" s="13">
        <v>30.061</v>
      </c>
      <c r="K109" s="13">
        <f>SUM(H109:J109)</f>
        <v>60.122</v>
      </c>
      <c r="L109" s="56"/>
    </row>
    <row r="110" spans="1:14" ht="78.75" customHeight="1" x14ac:dyDescent="0.25">
      <c r="A110" s="252" t="s">
        <v>122</v>
      </c>
      <c r="B110" s="164" t="s">
        <v>123</v>
      </c>
      <c r="C110" s="167" t="s">
        <v>17</v>
      </c>
      <c r="D110" s="195" t="s">
        <v>89</v>
      </c>
      <c r="E110" s="195" t="s">
        <v>104</v>
      </c>
      <c r="F110" s="71" t="s">
        <v>124</v>
      </c>
      <c r="G110" s="9" t="s">
        <v>112</v>
      </c>
      <c r="H110" s="13">
        <v>238.756</v>
      </c>
      <c r="I110" s="13">
        <v>238.756</v>
      </c>
      <c r="J110" s="13">
        <v>238.756</v>
      </c>
      <c r="K110" s="13">
        <f t="shared" si="3"/>
        <v>716.26800000000003</v>
      </c>
      <c r="L110" s="56"/>
    </row>
    <row r="111" spans="1:14" x14ac:dyDescent="0.25">
      <c r="A111" s="254"/>
      <c r="B111" s="238"/>
      <c r="C111" s="169"/>
      <c r="D111" s="197"/>
      <c r="E111" s="197"/>
      <c r="F111" s="71" t="s">
        <v>107</v>
      </c>
      <c r="G111" s="9" t="s">
        <v>112</v>
      </c>
      <c r="H111" s="13">
        <v>124</v>
      </c>
      <c r="I111" s="13">
        <v>124</v>
      </c>
      <c r="J111" s="13">
        <v>124</v>
      </c>
      <c r="K111" s="13">
        <f t="shared" si="3"/>
        <v>372</v>
      </c>
      <c r="L111" s="56"/>
    </row>
    <row r="112" spans="1:14" ht="78.75" x14ac:dyDescent="0.25">
      <c r="A112" s="35" t="s">
        <v>125</v>
      </c>
      <c r="B112" s="58" t="s">
        <v>126</v>
      </c>
      <c r="C112" s="8" t="s">
        <v>17</v>
      </c>
      <c r="D112" s="9" t="s">
        <v>89</v>
      </c>
      <c r="E112" s="9" t="s">
        <v>104</v>
      </c>
      <c r="F112" s="71" t="s">
        <v>107</v>
      </c>
      <c r="G112" s="8">
        <v>244</v>
      </c>
      <c r="H112" s="13">
        <v>864</v>
      </c>
      <c r="I112" s="13">
        <v>864</v>
      </c>
      <c r="J112" s="13">
        <v>864</v>
      </c>
      <c r="K112" s="13">
        <f t="shared" si="3"/>
        <v>2592</v>
      </c>
      <c r="L112" s="56"/>
    </row>
    <row r="113" spans="1:14" ht="47.25" x14ac:dyDescent="0.25">
      <c r="A113" s="86" t="s">
        <v>127</v>
      </c>
      <c r="B113" s="58" t="s">
        <v>128</v>
      </c>
      <c r="C113" s="8" t="s">
        <v>129</v>
      </c>
      <c r="D113" s="9" t="s">
        <v>89</v>
      </c>
      <c r="E113" s="9" t="s">
        <v>104</v>
      </c>
      <c r="F113" s="9" t="s">
        <v>130</v>
      </c>
      <c r="G113" s="9" t="s">
        <v>112</v>
      </c>
      <c r="H113" s="13"/>
      <c r="I113" s="13"/>
      <c r="J113" s="13"/>
      <c r="K113" s="13">
        <f t="shared" si="3"/>
        <v>0</v>
      </c>
      <c r="L113" s="56"/>
    </row>
    <row r="114" spans="1:14" ht="31.5" x14ac:dyDescent="0.25">
      <c r="A114" s="86" t="s">
        <v>131</v>
      </c>
      <c r="B114" s="58" t="s">
        <v>132</v>
      </c>
      <c r="C114" s="8" t="s">
        <v>133</v>
      </c>
      <c r="D114" s="9" t="s">
        <v>134</v>
      </c>
      <c r="E114" s="9" t="s">
        <v>104</v>
      </c>
      <c r="F114" s="9" t="s">
        <v>135</v>
      </c>
      <c r="G114" s="9" t="s">
        <v>136</v>
      </c>
      <c r="H114" s="13"/>
      <c r="I114" s="13"/>
      <c r="J114" s="13"/>
      <c r="K114" s="13">
        <f t="shared" si="3"/>
        <v>0</v>
      </c>
      <c r="L114" s="56"/>
    </row>
    <row r="115" spans="1:14" ht="110.25" x14ac:dyDescent="0.25">
      <c r="A115" s="86" t="s">
        <v>137</v>
      </c>
      <c r="B115" s="58" t="s">
        <v>132</v>
      </c>
      <c r="C115" s="8" t="s">
        <v>138</v>
      </c>
      <c r="D115" s="9" t="s">
        <v>112</v>
      </c>
      <c r="E115" s="9" t="s">
        <v>104</v>
      </c>
      <c r="F115" s="9" t="s">
        <v>135</v>
      </c>
      <c r="G115" s="9" t="s">
        <v>139</v>
      </c>
      <c r="H115" s="13"/>
      <c r="I115" s="13"/>
      <c r="J115" s="13"/>
      <c r="K115" s="13">
        <f t="shared" si="3"/>
        <v>0</v>
      </c>
      <c r="L115" s="56"/>
    </row>
    <row r="116" spans="1:14" ht="110.25" x14ac:dyDescent="0.25">
      <c r="A116" s="86" t="s">
        <v>140</v>
      </c>
      <c r="B116" s="58" t="s">
        <v>141</v>
      </c>
      <c r="C116" s="8" t="s">
        <v>138</v>
      </c>
      <c r="D116" s="9" t="s">
        <v>112</v>
      </c>
      <c r="E116" s="9" t="s">
        <v>104</v>
      </c>
      <c r="F116" s="9" t="s">
        <v>142</v>
      </c>
      <c r="G116" s="9" t="s">
        <v>112</v>
      </c>
      <c r="H116" s="13"/>
      <c r="I116" s="13"/>
      <c r="J116" s="13"/>
      <c r="K116" s="13">
        <f t="shared" si="3"/>
        <v>0</v>
      </c>
      <c r="L116" s="56"/>
    </row>
    <row r="117" spans="1:14" x14ac:dyDescent="0.25">
      <c r="A117" s="194" t="s">
        <v>143</v>
      </c>
      <c r="B117" s="194"/>
      <c r="C117" s="87"/>
      <c r="D117" s="87"/>
      <c r="E117" s="87"/>
      <c r="F117" s="88"/>
      <c r="G117" s="87"/>
      <c r="H117" s="38">
        <f>SUM(H97:H116)</f>
        <v>19440.897000000001</v>
      </c>
      <c r="I117" s="38">
        <f>SUM(I97:I116)</f>
        <v>24601.697</v>
      </c>
      <c r="J117" s="38">
        <f>SUM(J97:J116)</f>
        <v>24601.697</v>
      </c>
      <c r="K117" s="38">
        <f>SUM(K97:K116)</f>
        <v>68644.290999999997</v>
      </c>
      <c r="L117" s="39"/>
    </row>
    <row r="118" spans="1:14" x14ac:dyDescent="0.25">
      <c r="A118" s="194" t="s">
        <v>144</v>
      </c>
      <c r="B118" s="194"/>
      <c r="C118" s="87"/>
      <c r="D118" s="87"/>
      <c r="E118" s="87"/>
      <c r="F118" s="88"/>
      <c r="G118" s="87"/>
      <c r="H118" s="38">
        <f>H33+H77+H90+H95+H117</f>
        <v>1043653.0369600001</v>
      </c>
      <c r="I118" s="38">
        <f>I33+I77+I90+I95+I117</f>
        <v>1020583.4901700004</v>
      </c>
      <c r="J118" s="38">
        <f>J33+J77+J90+J95+J117</f>
        <v>1026354.9228100001</v>
      </c>
      <c r="K118" s="38">
        <f>K33+K77+K90+K95+K117</f>
        <v>3068488.30186</v>
      </c>
      <c r="L118" s="39"/>
    </row>
    <row r="119" spans="1:14" s="92" customFormat="1" x14ac:dyDescent="0.25">
      <c r="A119" s="255"/>
      <c r="B119" s="255"/>
      <c r="C119" s="89"/>
      <c r="D119" s="89"/>
      <c r="E119" s="89"/>
      <c r="F119" s="90"/>
      <c r="G119" s="89"/>
      <c r="H119" s="91"/>
      <c r="I119" s="6"/>
      <c r="J119" s="6"/>
      <c r="K119" s="6"/>
    </row>
    <row r="120" spans="1:14" s="6" customFormat="1" x14ac:dyDescent="0.25">
      <c r="A120" s="256"/>
      <c r="B120" s="256"/>
      <c r="C120" s="93"/>
      <c r="D120" s="93"/>
      <c r="E120" s="93"/>
      <c r="F120" s="94"/>
      <c r="G120" s="93"/>
      <c r="H120" s="95"/>
    </row>
    <row r="121" spans="1:14" x14ac:dyDescent="0.25">
      <c r="A121" s="96"/>
      <c r="C121" s="98"/>
      <c r="D121" s="98"/>
      <c r="E121" s="99"/>
      <c r="F121" s="100" t="s">
        <v>145</v>
      </c>
      <c r="G121" s="98"/>
      <c r="H121" s="101">
        <f>H9+H10+H11+H12+H13+H14+H15+H16+H28+H29+H30+H35+H36+H37+H38+H43+H44+H45+H46+H65+H66+H67+H68+H105+H106+H69+H71+H108+H109+H107+H39+H40+H73</f>
        <v>493181.82689999993</v>
      </c>
      <c r="I121" s="101">
        <f>I9+I10+I11+I12+I13+I14+I15+I16+I28+I29+I30+I35+I36+I37+I38+I43+I44+I45+I46+I65+I66+I67+I68+I105+I106+I69+I71+I108+I109+I107+I39+I40+I73</f>
        <v>473626.1999999999</v>
      </c>
      <c r="J121" s="101">
        <f>J9+J10+J11+J12+J13+J14+J15+J16+J28+J29+J30+J35+J36+J37+J38+J43+J44+J45+J46+J65+J66+J67+J68+J105+J106+J69+J71+J108+J109+J107+J39+J40+J73</f>
        <v>473811.1999999999</v>
      </c>
      <c r="K121" s="101">
        <f>K9+K10+K11+K12+K13+K14+K15+K16+K28+K29+K30+K35+K36+K37+K38+K43+K44+K45+K46+K65+K66+K67+K68+K105+K106+K69+K71+K108+K109+K107+K39+K40+K73</f>
        <v>1440619.226899999</v>
      </c>
    </row>
    <row r="122" spans="1:14" x14ac:dyDescent="0.25">
      <c r="A122" s="96"/>
      <c r="C122" s="98"/>
      <c r="D122" s="98"/>
      <c r="E122" s="98"/>
      <c r="F122" s="100" t="s">
        <v>146</v>
      </c>
      <c r="G122" s="10"/>
      <c r="H122" s="101">
        <f>H118-H121-H123</f>
        <v>550471.21006000019</v>
      </c>
      <c r="I122" s="101">
        <f>I118-I121-I123</f>
        <v>546957.2901700004</v>
      </c>
      <c r="J122" s="101">
        <f>J118-J121-J123</f>
        <v>552543.72281000018</v>
      </c>
      <c r="K122" s="101">
        <f>SUM(H122:J122)</f>
        <v>1649972.2230400008</v>
      </c>
    </row>
    <row r="123" spans="1:14" x14ac:dyDescent="0.25">
      <c r="A123" s="96"/>
      <c r="B123" s="102"/>
      <c r="C123" s="98"/>
      <c r="D123" s="98"/>
      <c r="E123" s="98"/>
      <c r="F123" s="100" t="s">
        <v>147</v>
      </c>
      <c r="G123" s="10"/>
      <c r="H123" s="101">
        <v>0</v>
      </c>
      <c r="I123" s="101">
        <v>0</v>
      </c>
      <c r="J123" s="101">
        <v>0</v>
      </c>
      <c r="K123" s="101">
        <f>SUM(H123:J123)</f>
        <v>0</v>
      </c>
    </row>
    <row r="124" spans="1:14" x14ac:dyDescent="0.25">
      <c r="A124" s="96"/>
      <c r="C124" s="98"/>
      <c r="D124" s="98"/>
      <c r="E124" s="98"/>
      <c r="F124" s="96" t="s">
        <v>148</v>
      </c>
      <c r="G124" s="10"/>
      <c r="H124" s="101">
        <f>H41+H42</f>
        <v>11592.999999999998</v>
      </c>
      <c r="I124" s="101">
        <f>I41+I42</f>
        <v>38974.600000000006</v>
      </c>
      <c r="J124" s="101">
        <f>J41+J42</f>
        <v>38974.600000000006</v>
      </c>
      <c r="K124" s="101">
        <f>K41+K42</f>
        <v>89542.200000000012</v>
      </c>
    </row>
    <row r="125" spans="1:14" x14ac:dyDescent="0.25">
      <c r="A125" s="96"/>
      <c r="C125" s="98"/>
      <c r="D125" s="98"/>
      <c r="E125" s="99" t="s">
        <v>149</v>
      </c>
      <c r="G125" s="10"/>
      <c r="H125" s="104">
        <f>H9+H10+H11+H12+H13+H14+H15+H16+H17+H18+H19+H20+H22+H23+H24+H25+H26+H28+H29+H30+H35+H36+H37+H38+H43+H44+H45+H46+H47+H48+H49+H50+H51+H52+H53+H54+H58+H59+H65+H66+H67+H68+H71+H72+H79+H80+H81+H82+H84+H85+H92+H93+H94+H97+H98+H99+H100+H101+H103+H104+H105+H106+H110+H112+H108+H109+H107+H21+H60+H83+H56+H57+H102+H39+H40+H73+H74+H111+H55+H41+H42+H69+H70+H75+H76+H31</f>
        <v>1028182.0469600002</v>
      </c>
      <c r="I125" s="104">
        <f>I9+I10+I11+I12+I13+I14+I15+I16+I17+I18+I19+I20+I22+I23+I24+I25+I26+I28+I29+I30+I35+I36+I37+I38+I43+I44+I45+I46+I47+I48+I49+I50+I51+I52+I53+I54+I58+I59+I65+I66+I67+I68+I71+I72+I79+I80+I81+I82+I84+I85+I92+I93+I94+I97+I98+I99+I100+I101+I103+I104+I105+I106+I110+I112+I108+I109+I107+I21+I60+I83+I56+I57+I102+I39+I40+I73+I74+I111+I55+I41+I42+I69+I70+I75+I76+I31</f>
        <v>1020583.4901700001</v>
      </c>
      <c r="J125" s="104">
        <f>J9+J10+J11+J12+J13+J14+J15+J16+J17+J18+J19+J20+J22+J23+J24+J25+J26+J28+J29+J30+J35+J36+J37+J38+J43+J44+J45+J46+J47+J48+J49+J50+J51+J52+J53+J54+J58+J59+J65+J66+J67+J68+J71+J72+J79+J80+J81+J82+J84+J85+J92+J93+J94+J97+J98+J99+J100+J101+J103+J104+J105+J106+J110+J112+J108+J109+J107+J21+J60+J83+J56+J57+J102+J39+J40+J73+J74+J111+J55+J41+J42+J69+J70+J75+J76+J31</f>
        <v>1026354.92281</v>
      </c>
      <c r="K125" s="104">
        <f>K9+K10+K11+K12+K13+K14+K15+K16+K17+K18+K19+K20+K22+K23+K24+K25+K26+K28+K29+K30+K35+K36+K37+K38+K43+K44+K45+K46+K47+K48+K49+K50+K51+K52+K53+K54+K58+K59+K65+K66+K67+K68+K71+K72+K79+K80+K81+K82+K84+K85+K92+K93+K94+K97+K98+K99+K100+K101+K103+K104+K105+K106+K110+K112+K108+K109+K107+K21+K60+K83+K56+K57+K102+K39+K40+K73+K74+K111+K55+K41+K42+K69+K70+K75+K76+K31</f>
        <v>3075120.4599400009</v>
      </c>
      <c r="L125" s="105"/>
      <c r="M125" s="105"/>
      <c r="N125" s="105"/>
    </row>
    <row r="126" spans="1:14" x14ac:dyDescent="0.25">
      <c r="A126" s="96"/>
      <c r="C126" s="98"/>
      <c r="D126" s="98"/>
      <c r="E126" s="99" t="s">
        <v>150</v>
      </c>
      <c r="G126" s="10"/>
      <c r="H126" s="106">
        <f>H27+H62+H64+H86+H89+H63+H87+H88</f>
        <v>15470.989999999998</v>
      </c>
      <c r="I126" s="106">
        <f>I27+I62+I64</f>
        <v>0</v>
      </c>
      <c r="J126" s="106">
        <f>J27+J62+J64</f>
        <v>0</v>
      </c>
      <c r="K126" s="101">
        <f>SUM(H126:J126)</f>
        <v>15470.989999999998</v>
      </c>
    </row>
    <row r="127" spans="1:14" x14ac:dyDescent="0.25">
      <c r="A127" s="96"/>
      <c r="C127" s="98"/>
      <c r="D127" s="98"/>
      <c r="E127" s="99" t="s">
        <v>151</v>
      </c>
      <c r="F127" s="96"/>
      <c r="G127" s="98"/>
      <c r="H127" s="107">
        <f>H114+H113</f>
        <v>0</v>
      </c>
      <c r="I127" s="107">
        <f>I114+I113</f>
        <v>0</v>
      </c>
      <c r="J127" s="107">
        <f>J114+J113</f>
        <v>0</v>
      </c>
      <c r="K127" s="101">
        <f>SUM(H127:J127)</f>
        <v>0</v>
      </c>
    </row>
    <row r="128" spans="1:14" x14ac:dyDescent="0.25">
      <c r="A128" s="96"/>
      <c r="C128" s="98"/>
      <c r="D128" s="98"/>
      <c r="E128" s="99" t="s">
        <v>152</v>
      </c>
      <c r="F128" s="96"/>
      <c r="G128" s="98"/>
      <c r="H128" s="107">
        <f>H115+H116</f>
        <v>0</v>
      </c>
      <c r="I128" s="107">
        <f>I115+I116</f>
        <v>0</v>
      </c>
      <c r="J128" s="107">
        <f>J115+J116</f>
        <v>0</v>
      </c>
      <c r="K128" s="101">
        <f>SUM(H128:J128)</f>
        <v>0</v>
      </c>
    </row>
    <row r="129" spans="1:10" x14ac:dyDescent="0.25">
      <c r="A129" s="96"/>
      <c r="C129" s="98"/>
      <c r="D129" s="98"/>
      <c r="E129" s="99" t="s">
        <v>153</v>
      </c>
      <c r="F129" s="96"/>
      <c r="G129" s="98"/>
      <c r="I129" s="108"/>
      <c r="J129" s="108"/>
    </row>
    <row r="130" spans="1:10" x14ac:dyDescent="0.25">
      <c r="A130" s="96"/>
      <c r="C130" s="98"/>
      <c r="D130" s="98"/>
      <c r="E130" s="98"/>
      <c r="F130" s="96"/>
      <c r="G130" s="98"/>
    </row>
    <row r="131" spans="1:10" x14ac:dyDescent="0.25">
      <c r="A131" s="96"/>
      <c r="C131" s="98"/>
      <c r="D131" s="98"/>
      <c r="E131" s="98"/>
      <c r="F131" s="96"/>
      <c r="G131" s="98"/>
      <c r="I131" s="101">
        <f>H118-I118</f>
        <v>23069.546789999702</v>
      </c>
      <c r="J131" s="101">
        <f>J118-I118</f>
        <v>5771.4326399997808</v>
      </c>
    </row>
    <row r="132" spans="1:10" x14ac:dyDescent="0.25">
      <c r="A132" s="96"/>
      <c r="C132" s="98"/>
      <c r="D132" s="98"/>
      <c r="E132" s="98"/>
      <c r="F132" s="96"/>
      <c r="G132" s="98"/>
    </row>
    <row r="133" spans="1:10" x14ac:dyDescent="0.25">
      <c r="A133" s="96"/>
      <c r="C133" s="98"/>
      <c r="D133" s="98"/>
      <c r="E133" s="98"/>
      <c r="F133" s="96"/>
      <c r="G133" s="98"/>
      <c r="H133" s="101">
        <f>H125+'пр 2 к ПП 2'!H35+'пр 2 к ПП 3'!H22</f>
        <v>1086930.0526600003</v>
      </c>
    </row>
    <row r="134" spans="1:10" x14ac:dyDescent="0.25">
      <c r="A134" s="96"/>
      <c r="C134" s="98"/>
      <c r="D134" s="98"/>
      <c r="E134" s="98"/>
      <c r="F134" s="96"/>
      <c r="G134" s="98"/>
    </row>
    <row r="135" spans="1:10" x14ac:dyDescent="0.25">
      <c r="A135" s="96"/>
      <c r="C135" s="98"/>
      <c r="D135" s="98"/>
      <c r="E135" s="98"/>
      <c r="F135" s="96"/>
      <c r="G135" s="98"/>
      <c r="H135" s="10">
        <v>1028830.44696</v>
      </c>
    </row>
    <row r="136" spans="1:10" x14ac:dyDescent="0.25">
      <c r="A136" s="96"/>
      <c r="C136" s="98"/>
      <c r="D136" s="98"/>
      <c r="E136" s="98"/>
      <c r="F136" s="96"/>
      <c r="G136" s="98"/>
      <c r="H136" s="101">
        <f>H135-H125</f>
        <v>648.39999999979045</v>
      </c>
    </row>
    <row r="137" spans="1:10" x14ac:dyDescent="0.25">
      <c r="A137" s="96"/>
      <c r="C137" s="98"/>
      <c r="D137" s="98"/>
      <c r="E137" s="98"/>
      <c r="F137" s="96"/>
      <c r="G137" s="98"/>
    </row>
    <row r="138" spans="1:10" x14ac:dyDescent="0.25">
      <c r="A138" s="96"/>
      <c r="C138" s="98"/>
      <c r="D138" s="98"/>
      <c r="E138" s="98"/>
      <c r="F138" s="96"/>
      <c r="G138" s="98"/>
    </row>
    <row r="139" spans="1:10" x14ac:dyDescent="0.25">
      <c r="A139" s="96"/>
      <c r="C139" s="98"/>
      <c r="D139" s="98"/>
      <c r="E139" s="98"/>
      <c r="F139" s="96"/>
      <c r="G139" s="98"/>
    </row>
    <row r="140" spans="1:10" x14ac:dyDescent="0.25">
      <c r="A140" s="96"/>
      <c r="C140" s="98"/>
      <c r="D140" s="98"/>
      <c r="E140" s="98"/>
      <c r="F140" s="96"/>
      <c r="G140" s="98"/>
    </row>
    <row r="141" spans="1:10" x14ac:dyDescent="0.25">
      <c r="A141" s="96"/>
      <c r="C141" s="98"/>
      <c r="D141" s="98"/>
      <c r="E141" s="98"/>
      <c r="F141" s="96"/>
      <c r="G141" s="98"/>
    </row>
    <row r="142" spans="1:10" x14ac:dyDescent="0.25">
      <c r="A142" s="96"/>
      <c r="C142" s="98"/>
      <c r="D142" s="98"/>
      <c r="E142" s="98"/>
      <c r="F142" s="96"/>
      <c r="G142" s="98"/>
    </row>
    <row r="143" spans="1:10" x14ac:dyDescent="0.25">
      <c r="A143" s="96"/>
      <c r="C143" s="98"/>
      <c r="D143" s="98"/>
      <c r="E143" s="98"/>
      <c r="F143" s="96"/>
      <c r="G143" s="98"/>
    </row>
    <row r="144" spans="1:10" x14ac:dyDescent="0.25">
      <c r="A144" s="96"/>
      <c r="C144" s="98"/>
      <c r="D144" s="98"/>
      <c r="E144" s="98"/>
      <c r="F144" s="96"/>
      <c r="G144" s="98"/>
    </row>
    <row r="145" spans="1:7" x14ac:dyDescent="0.25">
      <c r="A145" s="96"/>
      <c r="C145" s="98"/>
      <c r="D145" s="98"/>
      <c r="E145" s="98"/>
      <c r="F145" s="96"/>
      <c r="G145" s="98"/>
    </row>
    <row r="146" spans="1:7" x14ac:dyDescent="0.25">
      <c r="A146" s="96"/>
      <c r="C146" s="98"/>
      <c r="D146" s="98"/>
      <c r="E146" s="98"/>
      <c r="F146" s="96"/>
      <c r="G146" s="98"/>
    </row>
    <row r="147" spans="1:7" x14ac:dyDescent="0.25">
      <c r="A147" s="96"/>
      <c r="C147" s="98"/>
      <c r="D147" s="98"/>
      <c r="E147" s="98"/>
      <c r="F147" s="96"/>
      <c r="G147" s="98"/>
    </row>
    <row r="148" spans="1:7" x14ac:dyDescent="0.25">
      <c r="A148" s="96"/>
      <c r="C148" s="98"/>
      <c r="D148" s="98"/>
      <c r="E148" s="98"/>
      <c r="F148" s="96"/>
      <c r="G148" s="98"/>
    </row>
    <row r="149" spans="1:7" x14ac:dyDescent="0.25">
      <c r="A149" s="96"/>
      <c r="C149" s="98"/>
      <c r="D149" s="98"/>
      <c r="E149" s="98"/>
      <c r="F149" s="96"/>
      <c r="G149" s="98"/>
    </row>
    <row r="150" spans="1:7" x14ac:dyDescent="0.25">
      <c r="A150" s="96"/>
      <c r="C150" s="98"/>
      <c r="D150" s="98"/>
      <c r="E150" s="98"/>
      <c r="F150" s="96"/>
      <c r="G150" s="98"/>
    </row>
    <row r="151" spans="1:7" x14ac:dyDescent="0.25">
      <c r="A151" s="96"/>
      <c r="C151" s="98"/>
      <c r="D151" s="98"/>
      <c r="E151" s="98"/>
      <c r="F151" s="96"/>
      <c r="G151" s="98"/>
    </row>
    <row r="152" spans="1:7" x14ac:dyDescent="0.25">
      <c r="A152" s="96"/>
      <c r="C152" s="98"/>
      <c r="D152" s="98"/>
      <c r="E152" s="98"/>
      <c r="F152" s="96"/>
      <c r="G152" s="98"/>
    </row>
    <row r="153" spans="1:7" x14ac:dyDescent="0.25">
      <c r="A153" s="96"/>
      <c r="C153" s="98"/>
      <c r="D153" s="98"/>
      <c r="E153" s="98"/>
      <c r="F153" s="96"/>
      <c r="G153" s="98"/>
    </row>
    <row r="154" spans="1:7" x14ac:dyDescent="0.25">
      <c r="A154" s="96"/>
      <c r="C154" s="98"/>
      <c r="D154" s="98"/>
      <c r="E154" s="98"/>
      <c r="F154" s="96"/>
      <c r="G154" s="98"/>
    </row>
    <row r="155" spans="1:7" x14ac:dyDescent="0.25">
      <c r="A155" s="96"/>
      <c r="C155" s="98"/>
      <c r="D155" s="98"/>
      <c r="E155" s="98"/>
      <c r="F155" s="96"/>
      <c r="G155" s="98"/>
    </row>
    <row r="156" spans="1:7" x14ac:dyDescent="0.25">
      <c r="A156" s="96"/>
      <c r="C156" s="98"/>
      <c r="D156" s="98"/>
      <c r="E156" s="98"/>
      <c r="F156" s="96"/>
      <c r="G156" s="98"/>
    </row>
    <row r="157" spans="1:7" x14ac:dyDescent="0.25">
      <c r="A157" s="96"/>
      <c r="C157" s="98"/>
      <c r="D157" s="98"/>
      <c r="E157" s="98"/>
      <c r="F157" s="96"/>
      <c r="G157" s="98"/>
    </row>
    <row r="158" spans="1:7" x14ac:dyDescent="0.25">
      <c r="A158" s="96"/>
      <c r="C158" s="98"/>
      <c r="D158" s="98"/>
      <c r="E158" s="98"/>
      <c r="F158" s="96"/>
      <c r="G158" s="98"/>
    </row>
  </sheetData>
  <mergeCells count="116">
    <mergeCell ref="A117:B117"/>
    <mergeCell ref="A118:B118"/>
    <mergeCell ref="A119:B119"/>
    <mergeCell ref="A120:B120"/>
    <mergeCell ref="E110:E111"/>
    <mergeCell ref="A110:A111"/>
    <mergeCell ref="B110:B111"/>
    <mergeCell ref="C110:C111"/>
    <mergeCell ref="D110:D111"/>
    <mergeCell ref="A97:A103"/>
    <mergeCell ref="B97:B103"/>
    <mergeCell ref="C97:C103"/>
    <mergeCell ref="D97:D103"/>
    <mergeCell ref="E97:E103"/>
    <mergeCell ref="L97:L106"/>
    <mergeCell ref="A106:A109"/>
    <mergeCell ref="B106:B109"/>
    <mergeCell ref="C106:C109"/>
    <mergeCell ref="F97:F100"/>
    <mergeCell ref="A95:B95"/>
    <mergeCell ref="A96:H96"/>
    <mergeCell ref="D92:D94"/>
    <mergeCell ref="E92:E94"/>
    <mergeCell ref="F92:F94"/>
    <mergeCell ref="A90:B90"/>
    <mergeCell ref="A91:L91"/>
    <mergeCell ref="A92:A94"/>
    <mergeCell ref="B92:B94"/>
    <mergeCell ref="C92:C94"/>
    <mergeCell ref="L92:L94"/>
    <mergeCell ref="A62:A63"/>
    <mergeCell ref="B62:B63"/>
    <mergeCell ref="C62:C63"/>
    <mergeCell ref="D62:D63"/>
    <mergeCell ref="C47:C60"/>
    <mergeCell ref="A86:A89"/>
    <mergeCell ref="B86:B89"/>
    <mergeCell ref="C86:C89"/>
    <mergeCell ref="D86:D89"/>
    <mergeCell ref="A65:A68"/>
    <mergeCell ref="B65:B68"/>
    <mergeCell ref="C65:C68"/>
    <mergeCell ref="D65:D68"/>
    <mergeCell ref="E86:E89"/>
    <mergeCell ref="F86:F87"/>
    <mergeCell ref="A69:A70"/>
    <mergeCell ref="B69:B70"/>
    <mergeCell ref="C69:C70"/>
    <mergeCell ref="A77:B77"/>
    <mergeCell ref="A79:A85"/>
    <mergeCell ref="B79:B85"/>
    <mergeCell ref="C79:C85"/>
    <mergeCell ref="D79:D85"/>
    <mergeCell ref="F9:F12"/>
    <mergeCell ref="L9:L25"/>
    <mergeCell ref="L79:L85"/>
    <mergeCell ref="F65:F68"/>
    <mergeCell ref="F79:F84"/>
    <mergeCell ref="D35:D46"/>
    <mergeCell ref="E35:E38"/>
    <mergeCell ref="E62:E63"/>
    <mergeCell ref="F62:F63"/>
    <mergeCell ref="L65:L68"/>
    <mergeCell ref="E65:E68"/>
    <mergeCell ref="L56:L60"/>
    <mergeCell ref="F57:F60"/>
    <mergeCell ref="E47:E60"/>
    <mergeCell ref="F47:F53"/>
    <mergeCell ref="D47:D60"/>
    <mergeCell ref="E43:E46"/>
    <mergeCell ref="F43:F46"/>
    <mergeCell ref="E79:E85"/>
    <mergeCell ref="L28:L29"/>
    <mergeCell ref="A33:B33"/>
    <mergeCell ref="A34:L34"/>
    <mergeCell ref="A35:A46"/>
    <mergeCell ref="B35:B46"/>
    <mergeCell ref="C35:C46"/>
    <mergeCell ref="A28:A29"/>
    <mergeCell ref="B28:B29"/>
    <mergeCell ref="C28:C29"/>
    <mergeCell ref="D28:D29"/>
    <mergeCell ref="E28:E29"/>
    <mergeCell ref="F28:F29"/>
    <mergeCell ref="E39:E40"/>
    <mergeCell ref="F39:F40"/>
    <mergeCell ref="E41:E42"/>
    <mergeCell ref="F41:F42"/>
    <mergeCell ref="F35:F38"/>
    <mergeCell ref="L35:L53"/>
    <mergeCell ref="A47:A60"/>
    <mergeCell ref="B47:B60"/>
    <mergeCell ref="K1:L1"/>
    <mergeCell ref="F13:F16"/>
    <mergeCell ref="A17:A27"/>
    <mergeCell ref="B17:B27"/>
    <mergeCell ref="C17:C26"/>
    <mergeCell ref="D17:D26"/>
    <mergeCell ref="E17:E26"/>
    <mergeCell ref="F17:F23"/>
    <mergeCell ref="A6:L6"/>
    <mergeCell ref="A7:L7"/>
    <mergeCell ref="K2:L2"/>
    <mergeCell ref="A3:L3"/>
    <mergeCell ref="A4:A5"/>
    <mergeCell ref="B4:B5"/>
    <mergeCell ref="C4:C5"/>
    <mergeCell ref="D4:G4"/>
    <mergeCell ref="H4:K4"/>
    <mergeCell ref="L4:L5"/>
    <mergeCell ref="A8:L8"/>
    <mergeCell ref="A9:A16"/>
    <mergeCell ref="B9:B16"/>
    <mergeCell ref="C9:C16"/>
    <mergeCell ref="D9:D16"/>
    <mergeCell ref="E9:E16"/>
  </mergeCells>
  <phoneticPr fontId="16" type="noConversion"/>
  <printOptions gridLines="1"/>
  <pageMargins left="0.74803149606299213" right="0.74803149606299213" top="0.98425196850393704" bottom="0.98425196850393704" header="0.51181102362204722" footer="0.51181102362204722"/>
  <pageSetup paperSize="9" scale="55" fitToHeight="4" orientation="landscape" verticalDpi="0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4"/>
  <sheetViews>
    <sheetView zoomScale="75" zoomScaleNormal="75" zoomScaleSheetLayoutView="75" workbookViewId="0">
      <pane ySplit="5" topLeftCell="A6" activePane="bottomLeft" state="frozen"/>
      <selection pane="bottomLeft" activeCell="K1" sqref="K1:L1"/>
    </sheetView>
  </sheetViews>
  <sheetFormatPr defaultColWidth="8.625" defaultRowHeight="15.75" x14ac:dyDescent="0.25"/>
  <cols>
    <col min="1" max="1" width="7.375" style="103" customWidth="1"/>
    <col min="2" max="2" width="56.75" style="10" customWidth="1"/>
    <col min="3" max="3" width="19" style="109" customWidth="1"/>
    <col min="4" max="4" width="9.5" style="109" customWidth="1"/>
    <col min="5" max="5" width="10.875" style="109" customWidth="1"/>
    <col min="6" max="6" width="15.125" style="109" customWidth="1"/>
    <col min="7" max="7" width="10.75" style="109" customWidth="1"/>
    <col min="8" max="9" width="13.875" style="10" customWidth="1"/>
    <col min="10" max="10" width="13.25" style="10" customWidth="1"/>
    <col min="11" max="11" width="16.375" style="10" customWidth="1"/>
    <col min="12" max="12" width="57.125" style="10" customWidth="1"/>
    <col min="13" max="13" width="7.125" style="10" hidden="1" customWidth="1"/>
    <col min="14" max="14" width="22.125" style="10" customWidth="1"/>
    <col min="15" max="16384" width="8.625" style="10"/>
  </cols>
  <sheetData>
    <row r="1" spans="1:14" ht="75.75" customHeight="1" x14ac:dyDescent="0.25">
      <c r="K1" s="157" t="s">
        <v>221</v>
      </c>
      <c r="L1" s="157"/>
    </row>
    <row r="2" spans="1:14" s="6" customFormat="1" ht="78" customHeight="1" x14ac:dyDescent="0.25">
      <c r="A2" s="1"/>
      <c r="B2" s="110"/>
      <c r="C2" s="4"/>
      <c r="D2" s="4"/>
      <c r="E2" s="4"/>
      <c r="F2" s="4"/>
      <c r="G2" s="4"/>
      <c r="H2" s="111"/>
      <c r="K2" s="258" t="s">
        <v>154</v>
      </c>
      <c r="L2" s="258"/>
    </row>
    <row r="3" spans="1:14" s="6" customFormat="1" ht="41.25" customHeight="1" x14ac:dyDescent="0.25">
      <c r="A3" s="183" t="s">
        <v>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4" s="6" customFormat="1" ht="32.25" customHeight="1" x14ac:dyDescent="0.25">
      <c r="A4" s="184" t="s">
        <v>2</v>
      </c>
      <c r="B4" s="184" t="s">
        <v>155</v>
      </c>
      <c r="C4" s="184" t="s">
        <v>4</v>
      </c>
      <c r="D4" s="184" t="s">
        <v>5</v>
      </c>
      <c r="E4" s="184"/>
      <c r="F4" s="184"/>
      <c r="G4" s="184"/>
      <c r="H4" s="186" t="s">
        <v>6</v>
      </c>
      <c r="I4" s="186"/>
      <c r="J4" s="186"/>
      <c r="K4" s="187"/>
      <c r="L4" s="188" t="s">
        <v>7</v>
      </c>
    </row>
    <row r="5" spans="1:14" s="6" customFormat="1" ht="78.75" customHeight="1" x14ac:dyDescent="0.25">
      <c r="A5" s="184"/>
      <c r="B5" s="184"/>
      <c r="C5" s="184"/>
      <c r="D5" s="8" t="s">
        <v>4</v>
      </c>
      <c r="E5" s="8" t="s">
        <v>8</v>
      </c>
      <c r="F5" s="8" t="s">
        <v>9</v>
      </c>
      <c r="G5" s="8" t="s">
        <v>10</v>
      </c>
      <c r="H5" s="8">
        <v>2020</v>
      </c>
      <c r="I5" s="8">
        <v>2021</v>
      </c>
      <c r="J5" s="8">
        <v>2022</v>
      </c>
      <c r="K5" s="8" t="s">
        <v>11</v>
      </c>
      <c r="L5" s="188"/>
    </row>
    <row r="6" spans="1:14" s="6" customFormat="1" ht="37.5" customHeight="1" x14ac:dyDescent="0.25">
      <c r="A6" s="178" t="s">
        <v>156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80"/>
    </row>
    <row r="7" spans="1:14" ht="27" customHeight="1" x14ac:dyDescent="0.25">
      <c r="A7" s="181" t="s">
        <v>157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</row>
    <row r="8" spans="1:14" ht="33.75" customHeight="1" x14ac:dyDescent="0.25">
      <c r="A8" s="189" t="s">
        <v>158</v>
      </c>
      <c r="B8" s="189"/>
      <c r="C8" s="189"/>
      <c r="D8" s="189"/>
      <c r="E8" s="189"/>
      <c r="F8" s="189"/>
      <c r="G8" s="189"/>
      <c r="H8" s="189"/>
      <c r="I8" s="39"/>
      <c r="J8" s="39"/>
      <c r="K8" s="39"/>
      <c r="L8" s="39"/>
    </row>
    <row r="9" spans="1:14" ht="143.25" customHeight="1" x14ac:dyDescent="0.25">
      <c r="A9" s="29" t="s">
        <v>159</v>
      </c>
      <c r="B9" s="112" t="s">
        <v>160</v>
      </c>
      <c r="C9" s="31" t="s">
        <v>17</v>
      </c>
      <c r="D9" s="113" t="s">
        <v>89</v>
      </c>
      <c r="E9" s="113" t="s">
        <v>161</v>
      </c>
      <c r="F9" s="113" t="s">
        <v>162</v>
      </c>
      <c r="G9" s="86" t="s">
        <v>163</v>
      </c>
      <c r="H9" s="114">
        <v>300</v>
      </c>
      <c r="I9" s="114">
        <v>300</v>
      </c>
      <c r="J9" s="114">
        <v>300</v>
      </c>
      <c r="K9" s="114">
        <f>SUM(H9:J9)</f>
        <v>900</v>
      </c>
      <c r="L9" s="30" t="s">
        <v>164</v>
      </c>
      <c r="M9" s="115"/>
      <c r="N9" s="116"/>
    </row>
    <row r="10" spans="1:14" ht="111" customHeight="1" x14ac:dyDescent="0.25">
      <c r="A10" s="198" t="s">
        <v>165</v>
      </c>
      <c r="B10" s="167" t="s">
        <v>166</v>
      </c>
      <c r="C10" s="117" t="s">
        <v>129</v>
      </c>
      <c r="D10" s="9" t="s">
        <v>167</v>
      </c>
      <c r="E10" s="85" t="s">
        <v>168</v>
      </c>
      <c r="F10" s="85" t="s">
        <v>169</v>
      </c>
      <c r="G10" s="118">
        <v>244</v>
      </c>
      <c r="H10" s="114">
        <v>300</v>
      </c>
      <c r="I10" s="114">
        <v>300</v>
      </c>
      <c r="J10" s="114">
        <v>300</v>
      </c>
      <c r="K10" s="114">
        <f>SUM(H10:J10)</f>
        <v>900</v>
      </c>
      <c r="L10" s="26" t="s">
        <v>170</v>
      </c>
      <c r="M10" s="10" t="s">
        <v>171</v>
      </c>
    </row>
    <row r="11" spans="1:14" ht="111" customHeight="1" x14ac:dyDescent="0.25">
      <c r="A11" s="199"/>
      <c r="B11" s="169"/>
      <c r="C11" s="31" t="s">
        <v>17</v>
      </c>
      <c r="D11" s="9" t="s">
        <v>89</v>
      </c>
      <c r="E11" s="9" t="s">
        <v>161</v>
      </c>
      <c r="F11" s="9" t="s">
        <v>169</v>
      </c>
      <c r="G11" s="118">
        <v>244</v>
      </c>
      <c r="H11" s="114"/>
      <c r="I11" s="114"/>
      <c r="J11" s="114"/>
      <c r="K11" s="114">
        <f>SUM(H11:J11)</f>
        <v>0</v>
      </c>
      <c r="L11" s="26"/>
    </row>
    <row r="12" spans="1:14" s="82" customFormat="1" ht="27" customHeight="1" x14ac:dyDescent="0.25">
      <c r="A12" s="181" t="s">
        <v>41</v>
      </c>
      <c r="B12" s="181"/>
      <c r="C12" s="72"/>
      <c r="D12" s="73"/>
      <c r="E12" s="73"/>
      <c r="F12" s="73"/>
      <c r="G12" s="73"/>
      <c r="H12" s="80">
        <f>SUM(H9:H11)</f>
        <v>600</v>
      </c>
      <c r="I12" s="80">
        <f>SUM(I9:I11)</f>
        <v>600</v>
      </c>
      <c r="J12" s="80">
        <f>SUM(J9:J11)</f>
        <v>600</v>
      </c>
      <c r="K12" s="80">
        <f>SUM(K9:K11)</f>
        <v>1800</v>
      </c>
      <c r="L12" s="27"/>
    </row>
    <row r="13" spans="1:14" ht="38.25" customHeight="1" x14ac:dyDescent="0.25">
      <c r="A13" s="257" t="s">
        <v>172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</row>
    <row r="14" spans="1:14" ht="36.75" customHeight="1" x14ac:dyDescent="0.25">
      <c r="A14" s="198" t="s">
        <v>173</v>
      </c>
      <c r="B14" s="263" t="s">
        <v>174</v>
      </c>
      <c r="C14" s="167" t="s">
        <v>17</v>
      </c>
      <c r="D14" s="195" t="s">
        <v>89</v>
      </c>
      <c r="E14" s="198" t="s">
        <v>161</v>
      </c>
      <c r="F14" s="86"/>
      <c r="G14" s="86"/>
      <c r="H14" s="119">
        <v>1979.4</v>
      </c>
      <c r="I14" s="119">
        <v>1979.4</v>
      </c>
      <c r="J14" s="119"/>
      <c r="K14" s="119">
        <f>SUM(H14:I14)</f>
        <v>3958.8</v>
      </c>
      <c r="L14" s="155" t="s">
        <v>175</v>
      </c>
    </row>
    <row r="15" spans="1:14" ht="69.75" customHeight="1" x14ac:dyDescent="0.25">
      <c r="A15" s="262"/>
      <c r="B15" s="264"/>
      <c r="C15" s="168"/>
      <c r="D15" s="196"/>
      <c r="E15" s="262"/>
      <c r="F15" s="195" t="s">
        <v>176</v>
      </c>
      <c r="G15" s="86" t="s">
        <v>177</v>
      </c>
      <c r="H15" s="114">
        <v>2111.645</v>
      </c>
      <c r="I15" s="114">
        <v>1875.931</v>
      </c>
      <c r="J15" s="114">
        <v>1875.931</v>
      </c>
      <c r="K15" s="114">
        <f>SUM(H15:J15)</f>
        <v>5863.5069999999996</v>
      </c>
      <c r="L15" s="195" t="s">
        <v>175</v>
      </c>
    </row>
    <row r="16" spans="1:14" ht="69.75" customHeight="1" x14ac:dyDescent="0.25">
      <c r="A16" s="262"/>
      <c r="B16" s="264"/>
      <c r="C16" s="168"/>
      <c r="D16" s="196"/>
      <c r="E16" s="262"/>
      <c r="F16" s="261"/>
      <c r="G16" s="86" t="s">
        <v>178</v>
      </c>
      <c r="H16" s="114">
        <v>505.36500000000001</v>
      </c>
      <c r="I16" s="114">
        <v>625</v>
      </c>
      <c r="J16" s="114">
        <v>625</v>
      </c>
      <c r="K16" s="114"/>
      <c r="L16" s="196"/>
    </row>
    <row r="17" spans="1:14" ht="69.75" customHeight="1" x14ac:dyDescent="0.25">
      <c r="A17" s="262"/>
      <c r="B17" s="264"/>
      <c r="C17" s="168"/>
      <c r="D17" s="196"/>
      <c r="E17" s="262"/>
      <c r="F17" s="196"/>
      <c r="G17" s="86" t="s">
        <v>179</v>
      </c>
      <c r="H17" s="114">
        <v>637.71699999999998</v>
      </c>
      <c r="I17" s="114">
        <v>566.53099999999995</v>
      </c>
      <c r="J17" s="114">
        <v>566.53099999999995</v>
      </c>
      <c r="K17" s="114">
        <f>SUM(H17:J17)</f>
        <v>1770.779</v>
      </c>
      <c r="L17" s="196"/>
      <c r="N17" s="120"/>
    </row>
    <row r="18" spans="1:14" ht="57" customHeight="1" x14ac:dyDescent="0.25">
      <c r="A18" s="262"/>
      <c r="B18" s="264"/>
      <c r="C18" s="169"/>
      <c r="D18" s="197"/>
      <c r="E18" s="199"/>
      <c r="F18" s="197"/>
      <c r="G18" s="86" t="s">
        <v>112</v>
      </c>
      <c r="H18" s="114">
        <v>662.57299999999998</v>
      </c>
      <c r="I18" s="114">
        <v>542.93799999999999</v>
      </c>
      <c r="J18" s="114">
        <v>542.93799999999999</v>
      </c>
      <c r="K18" s="114">
        <f>SUM(H18:J18)</f>
        <v>1748.4490000000001</v>
      </c>
      <c r="L18" s="197"/>
    </row>
    <row r="19" spans="1:14" ht="33.75" hidden="1" customHeight="1" x14ac:dyDescent="0.25">
      <c r="A19" s="199"/>
      <c r="B19" s="265"/>
      <c r="C19" s="8"/>
      <c r="D19" s="9"/>
      <c r="E19" s="86"/>
      <c r="F19" s="9"/>
      <c r="G19" s="8"/>
      <c r="H19" s="114"/>
      <c r="I19" s="114"/>
      <c r="J19" s="114"/>
      <c r="K19" s="114">
        <f>SUM(H19:I19)</f>
        <v>0</v>
      </c>
      <c r="L19" s="51"/>
    </row>
    <row r="20" spans="1:14" ht="24.75" customHeight="1" x14ac:dyDescent="0.25">
      <c r="A20" s="181" t="s">
        <v>87</v>
      </c>
      <c r="B20" s="181"/>
      <c r="C20" s="72"/>
      <c r="D20" s="73"/>
      <c r="E20" s="79"/>
      <c r="F20" s="72"/>
      <c r="G20" s="72"/>
      <c r="H20" s="80">
        <f>SUM(H15:H19)</f>
        <v>3917.3</v>
      </c>
      <c r="I20" s="80">
        <f>SUM(I15:I19)</f>
        <v>3610.4</v>
      </c>
      <c r="J20" s="80">
        <f>SUM(J15:J19)</f>
        <v>3610.4</v>
      </c>
      <c r="K20" s="80">
        <f>SUM(K15:K19)</f>
        <v>9382.7350000000006</v>
      </c>
      <c r="L20" s="39"/>
    </row>
    <row r="21" spans="1:14" ht="33.75" customHeight="1" x14ac:dyDescent="0.25">
      <c r="A21" s="257" t="s">
        <v>180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7"/>
    </row>
    <row r="22" spans="1:14" ht="84" customHeight="1" x14ac:dyDescent="0.25">
      <c r="A22" s="29" t="s">
        <v>181</v>
      </c>
      <c r="B22" s="121" t="s">
        <v>182</v>
      </c>
      <c r="C22" s="8" t="s">
        <v>17</v>
      </c>
      <c r="D22" s="9" t="s">
        <v>89</v>
      </c>
      <c r="E22" s="9" t="s">
        <v>32</v>
      </c>
      <c r="F22" s="9" t="s">
        <v>183</v>
      </c>
      <c r="G22" s="9" t="s">
        <v>184</v>
      </c>
      <c r="H22" s="114">
        <v>0</v>
      </c>
      <c r="I22" s="114">
        <v>0</v>
      </c>
      <c r="J22" s="114">
        <v>0</v>
      </c>
      <c r="K22" s="114">
        <f>SUM(H22:J22)</f>
        <v>0</v>
      </c>
      <c r="L22" s="185" t="s">
        <v>185</v>
      </c>
    </row>
    <row r="23" spans="1:14" ht="90" customHeight="1" x14ac:dyDescent="0.25">
      <c r="A23" s="86" t="s">
        <v>186</v>
      </c>
      <c r="B23" s="51" t="s">
        <v>187</v>
      </c>
      <c r="C23" s="8" t="s">
        <v>17</v>
      </c>
      <c r="D23" s="9" t="s">
        <v>89</v>
      </c>
      <c r="E23" s="9" t="s">
        <v>32</v>
      </c>
      <c r="F23" s="9" t="s">
        <v>188</v>
      </c>
      <c r="G23" s="9" t="s">
        <v>184</v>
      </c>
      <c r="H23" s="122"/>
      <c r="I23" s="122"/>
      <c r="J23" s="122"/>
      <c r="K23" s="114">
        <f>SUM(H23:J23)</f>
        <v>0</v>
      </c>
      <c r="L23" s="185"/>
    </row>
    <row r="24" spans="1:14" ht="23.25" customHeight="1" x14ac:dyDescent="0.25">
      <c r="A24" s="260" t="s">
        <v>94</v>
      </c>
      <c r="B24" s="260"/>
      <c r="C24" s="72"/>
      <c r="D24" s="72"/>
      <c r="E24" s="72"/>
      <c r="F24" s="72"/>
      <c r="G24" s="72"/>
      <c r="H24" s="80">
        <f>SUM(H22:H23)</f>
        <v>0</v>
      </c>
      <c r="I24" s="80">
        <f>SUM(I22:I23)</f>
        <v>0</v>
      </c>
      <c r="J24" s="80">
        <f>SUM(J22:J23)</f>
        <v>0</v>
      </c>
      <c r="K24" s="80">
        <f>SUM(K22:K23)</f>
        <v>0</v>
      </c>
      <c r="L24" s="39"/>
    </row>
    <row r="25" spans="1:14" ht="21" customHeight="1" x14ac:dyDescent="0.25">
      <c r="A25" s="194" t="s">
        <v>144</v>
      </c>
      <c r="B25" s="194"/>
      <c r="C25" s="72"/>
      <c r="D25" s="72"/>
      <c r="E25" s="72"/>
      <c r="F25" s="72"/>
      <c r="G25" s="72"/>
      <c r="H25" s="80">
        <f>H20+H24+H12</f>
        <v>4517.3</v>
      </c>
      <c r="I25" s="80">
        <f>I20+I24+I12</f>
        <v>4210.3999999999996</v>
      </c>
      <c r="J25" s="80">
        <f>J20+J24+J12</f>
        <v>4210.3999999999996</v>
      </c>
      <c r="K25" s="80">
        <f>K20+K24+K12</f>
        <v>11182.735000000001</v>
      </c>
      <c r="L25" s="39"/>
    </row>
    <row r="26" spans="1:14" s="92" customFormat="1" ht="21.75" hidden="1" customHeight="1" x14ac:dyDescent="0.25">
      <c r="A26" s="255"/>
      <c r="B26" s="255"/>
      <c r="C26" s="89"/>
      <c r="D26" s="89"/>
      <c r="E26" s="89"/>
      <c r="F26" s="89"/>
      <c r="G26" s="89"/>
      <c r="H26" s="91" t="e">
        <f>#REF!</f>
        <v>#REF!</v>
      </c>
    </row>
    <row r="27" spans="1:14" s="6" customFormat="1" ht="20.25" hidden="1" customHeight="1" x14ac:dyDescent="0.25">
      <c r="A27" s="256"/>
      <c r="B27" s="256"/>
      <c r="C27" s="93"/>
      <c r="D27" s="93"/>
      <c r="E27" s="93"/>
      <c r="F27" s="93"/>
      <c r="G27" s="93"/>
      <c r="H27" s="123" t="e">
        <f>H26-H25</f>
        <v>#REF!</v>
      </c>
    </row>
    <row r="28" spans="1:14" ht="51.75" customHeight="1" x14ac:dyDescent="0.25">
      <c r="A28" s="259"/>
      <c r="B28" s="259"/>
      <c r="C28" s="259"/>
      <c r="D28" s="124"/>
      <c r="E28" s="124"/>
      <c r="F28" s="124"/>
      <c r="G28" s="124"/>
      <c r="L28" s="125"/>
    </row>
    <row r="29" spans="1:14" x14ac:dyDescent="0.25">
      <c r="A29" s="96"/>
      <c r="B29" s="126"/>
      <c r="C29" s="98"/>
      <c r="D29" s="98"/>
      <c r="E29" s="98"/>
      <c r="F29" s="98" t="s">
        <v>148</v>
      </c>
      <c r="G29" s="98"/>
      <c r="H29" s="127">
        <f>H23</f>
        <v>0</v>
      </c>
      <c r="I29" s="127">
        <f>I23</f>
        <v>0</v>
      </c>
      <c r="J29" s="127">
        <f>J23</f>
        <v>0</v>
      </c>
      <c r="K29" s="127">
        <f>SUM(H29:J29)</f>
        <v>0</v>
      </c>
    </row>
    <row r="30" spans="1:14" x14ac:dyDescent="0.25">
      <c r="A30" s="96"/>
      <c r="B30" s="126"/>
      <c r="C30" s="98"/>
      <c r="D30" s="98"/>
      <c r="E30" s="98"/>
      <c r="F30" s="98" t="s">
        <v>145</v>
      </c>
      <c r="G30" s="98"/>
      <c r="H30" s="127">
        <f>H22+H20</f>
        <v>3917.3</v>
      </c>
      <c r="I30" s="127">
        <f>I22+I20</f>
        <v>3610.4</v>
      </c>
      <c r="J30" s="127">
        <f>J22+J20</f>
        <v>3610.4</v>
      </c>
      <c r="K30" s="127">
        <f>SUM(H30:J30)</f>
        <v>11138.1</v>
      </c>
    </row>
    <row r="31" spans="1:14" x14ac:dyDescent="0.25">
      <c r="A31" s="96"/>
      <c r="B31" s="126"/>
      <c r="C31" s="98"/>
      <c r="D31" s="98"/>
      <c r="E31" s="98"/>
      <c r="F31" s="98" t="s">
        <v>146</v>
      </c>
      <c r="G31" s="98"/>
      <c r="H31" s="127">
        <f>H12</f>
        <v>600</v>
      </c>
      <c r="I31" s="127">
        <f>I12</f>
        <v>600</v>
      </c>
      <c r="J31" s="127">
        <f>J12</f>
        <v>600</v>
      </c>
      <c r="K31" s="127">
        <f>SUM(H31:J31)</f>
        <v>1800</v>
      </c>
    </row>
    <row r="32" spans="1:14" x14ac:dyDescent="0.25">
      <c r="A32" s="96"/>
      <c r="B32" s="126"/>
      <c r="C32" s="98"/>
      <c r="D32" s="98"/>
      <c r="E32" s="98"/>
      <c r="F32" s="98"/>
      <c r="G32" s="98"/>
    </row>
    <row r="33" spans="1:11" x14ac:dyDescent="0.25">
      <c r="A33" s="96"/>
      <c r="B33" s="126"/>
      <c r="C33" s="98"/>
      <c r="D33" s="98"/>
      <c r="E33" s="98"/>
      <c r="F33" s="98"/>
      <c r="G33" s="98"/>
      <c r="H33" s="128"/>
      <c r="I33" s="128"/>
      <c r="J33" s="128"/>
    </row>
    <row r="34" spans="1:11" x14ac:dyDescent="0.25">
      <c r="A34" s="96"/>
      <c r="B34" s="126"/>
      <c r="C34" s="98"/>
      <c r="D34" s="98"/>
      <c r="E34" s="98"/>
      <c r="F34" s="98"/>
      <c r="G34" s="98"/>
      <c r="H34" s="128"/>
      <c r="I34" s="128"/>
      <c r="J34" s="128"/>
    </row>
    <row r="35" spans="1:11" x14ac:dyDescent="0.25">
      <c r="A35" s="96"/>
      <c r="B35" s="126"/>
      <c r="C35" s="98"/>
      <c r="D35" s="98"/>
      <c r="E35" s="98"/>
      <c r="F35" s="98" t="s">
        <v>149</v>
      </c>
      <c r="G35" s="98"/>
      <c r="H35" s="129">
        <f>H22+H23+H15+H16+H17+H18+H9+H11</f>
        <v>4217.3</v>
      </c>
      <c r="I35" s="129">
        <f>I22+I23+I15+I16+I17+I18+I9+I11</f>
        <v>3910.4</v>
      </c>
      <c r="J35" s="129">
        <f>J22+J23+J15+J16+J17+J18+J9+J11</f>
        <v>3910.4</v>
      </c>
      <c r="K35" s="127">
        <f>SUM(H35:J35)</f>
        <v>12038.1</v>
      </c>
    </row>
    <row r="36" spans="1:11" x14ac:dyDescent="0.25">
      <c r="A36" s="96"/>
      <c r="B36" s="126"/>
      <c r="C36" s="98"/>
      <c r="D36" s="98"/>
      <c r="E36" s="98"/>
      <c r="F36" s="98" t="s">
        <v>189</v>
      </c>
      <c r="G36" s="98"/>
      <c r="H36" s="130">
        <f>H10</f>
        <v>300</v>
      </c>
      <c r="I36" s="130">
        <f>I10</f>
        <v>300</v>
      </c>
      <c r="J36" s="130">
        <f>J10</f>
        <v>300</v>
      </c>
      <c r="K36" s="127">
        <f>SUM(H36:J36)</f>
        <v>900</v>
      </c>
    </row>
    <row r="37" spans="1:11" x14ac:dyDescent="0.25">
      <c r="A37" s="96"/>
      <c r="B37" s="126"/>
      <c r="C37" s="98"/>
      <c r="D37" s="98"/>
      <c r="E37" s="98"/>
      <c r="F37" s="98"/>
      <c r="G37" s="98"/>
    </row>
    <row r="38" spans="1:11" x14ac:dyDescent="0.25">
      <c r="A38" s="96"/>
      <c r="B38" s="126"/>
      <c r="C38" s="98"/>
      <c r="D38" s="98"/>
      <c r="E38" s="98"/>
      <c r="F38" s="98"/>
      <c r="G38" s="98"/>
      <c r="H38" s="131">
        <f>H35+'пр 2 к ПП 3'!H22</f>
        <v>58748.005700000009</v>
      </c>
    </row>
    <row r="39" spans="1:11" x14ac:dyDescent="0.25">
      <c r="A39" s="96"/>
      <c r="B39" s="126"/>
      <c r="C39" s="98"/>
      <c r="D39" s="98"/>
      <c r="E39" s="98"/>
      <c r="F39" s="98"/>
      <c r="G39" s="98"/>
    </row>
    <row r="40" spans="1:11" x14ac:dyDescent="0.25">
      <c r="A40" s="96"/>
      <c r="B40" s="126"/>
      <c r="C40" s="98"/>
      <c r="D40" s="98"/>
      <c r="E40" s="98"/>
      <c r="F40" s="98"/>
      <c r="G40" s="98"/>
    </row>
    <row r="41" spans="1:11" x14ac:dyDescent="0.25">
      <c r="A41" s="96"/>
      <c r="B41" s="126"/>
      <c r="C41" s="98"/>
      <c r="D41" s="98"/>
      <c r="E41" s="98"/>
      <c r="F41" s="98"/>
      <c r="G41" s="98"/>
    </row>
    <row r="42" spans="1:11" x14ac:dyDescent="0.25">
      <c r="A42" s="96"/>
      <c r="B42" s="126"/>
      <c r="C42" s="98"/>
      <c r="D42" s="98"/>
      <c r="E42" s="98"/>
      <c r="F42" s="98"/>
      <c r="G42" s="98"/>
    </row>
    <row r="43" spans="1:11" x14ac:dyDescent="0.25">
      <c r="A43" s="96"/>
      <c r="B43" s="126"/>
      <c r="C43" s="98"/>
      <c r="D43" s="98"/>
      <c r="E43" s="98"/>
      <c r="F43" s="98"/>
      <c r="G43" s="98"/>
    </row>
    <row r="44" spans="1:11" x14ac:dyDescent="0.25">
      <c r="A44" s="96"/>
      <c r="B44" s="126"/>
      <c r="C44" s="98"/>
      <c r="D44" s="98"/>
      <c r="E44" s="98"/>
      <c r="F44" s="98"/>
      <c r="G44" s="98"/>
    </row>
    <row r="45" spans="1:11" x14ac:dyDescent="0.25">
      <c r="A45" s="96"/>
      <c r="B45" s="126"/>
      <c r="C45" s="98"/>
      <c r="D45" s="98"/>
      <c r="E45" s="98"/>
      <c r="F45" s="98"/>
      <c r="G45" s="98"/>
    </row>
    <row r="46" spans="1:11" x14ac:dyDescent="0.25">
      <c r="A46" s="96"/>
      <c r="B46" s="126"/>
      <c r="C46" s="98"/>
      <c r="D46" s="98"/>
      <c r="E46" s="98"/>
      <c r="F46" s="98"/>
      <c r="G46" s="98"/>
    </row>
    <row r="47" spans="1:11" x14ac:dyDescent="0.25">
      <c r="A47" s="96"/>
      <c r="B47" s="126"/>
      <c r="C47" s="98"/>
      <c r="D47" s="98"/>
      <c r="E47" s="98"/>
      <c r="F47" s="98"/>
      <c r="G47" s="98"/>
    </row>
    <row r="48" spans="1:11" x14ac:dyDescent="0.25">
      <c r="A48" s="96"/>
      <c r="B48" s="126"/>
      <c r="C48" s="98"/>
      <c r="D48" s="98"/>
      <c r="E48" s="98"/>
      <c r="F48" s="98"/>
      <c r="G48" s="98"/>
    </row>
    <row r="49" spans="1:7" x14ac:dyDescent="0.25">
      <c r="A49" s="96"/>
      <c r="B49" s="126"/>
      <c r="C49" s="98"/>
      <c r="D49" s="98"/>
      <c r="E49" s="98"/>
      <c r="F49" s="98"/>
      <c r="G49" s="98"/>
    </row>
    <row r="50" spans="1:7" x14ac:dyDescent="0.25">
      <c r="A50" s="96"/>
      <c r="B50" s="126"/>
      <c r="C50" s="98"/>
      <c r="D50" s="98"/>
      <c r="E50" s="98"/>
      <c r="F50" s="98"/>
      <c r="G50" s="98"/>
    </row>
    <row r="51" spans="1:7" x14ac:dyDescent="0.25">
      <c r="A51" s="96"/>
      <c r="B51" s="126"/>
      <c r="C51" s="98"/>
      <c r="D51" s="98"/>
      <c r="E51" s="98"/>
      <c r="F51" s="98"/>
      <c r="G51" s="98"/>
    </row>
    <row r="52" spans="1:7" x14ac:dyDescent="0.25">
      <c r="A52" s="96"/>
      <c r="B52" s="126"/>
      <c r="C52" s="98"/>
      <c r="D52" s="98"/>
      <c r="E52" s="98"/>
      <c r="F52" s="98"/>
      <c r="G52" s="98"/>
    </row>
    <row r="53" spans="1:7" x14ac:dyDescent="0.25">
      <c r="A53" s="96"/>
      <c r="B53" s="126"/>
      <c r="C53" s="98"/>
      <c r="D53" s="98"/>
      <c r="E53" s="98"/>
      <c r="F53" s="98"/>
      <c r="G53" s="98"/>
    </row>
    <row r="54" spans="1:7" x14ac:dyDescent="0.25">
      <c r="A54" s="96"/>
      <c r="B54" s="126"/>
      <c r="C54" s="98"/>
      <c r="D54" s="98"/>
      <c r="E54" s="98"/>
      <c r="F54" s="98"/>
      <c r="G54" s="98"/>
    </row>
    <row r="55" spans="1:7" x14ac:dyDescent="0.25">
      <c r="A55" s="96"/>
      <c r="B55" s="126"/>
      <c r="C55" s="98"/>
      <c r="D55" s="98"/>
      <c r="E55" s="98"/>
      <c r="F55" s="98"/>
      <c r="G55" s="98"/>
    </row>
    <row r="56" spans="1:7" x14ac:dyDescent="0.25">
      <c r="A56" s="96"/>
      <c r="B56" s="126"/>
      <c r="C56" s="98"/>
      <c r="D56" s="98"/>
      <c r="E56" s="98"/>
      <c r="F56" s="98"/>
      <c r="G56" s="98"/>
    </row>
    <row r="57" spans="1:7" x14ac:dyDescent="0.25">
      <c r="A57" s="96"/>
      <c r="B57" s="126"/>
      <c r="C57" s="98"/>
      <c r="D57" s="98"/>
      <c r="E57" s="98"/>
      <c r="F57" s="98"/>
      <c r="G57" s="98"/>
    </row>
    <row r="58" spans="1:7" x14ac:dyDescent="0.25">
      <c r="A58" s="96"/>
      <c r="B58" s="126"/>
      <c r="C58" s="98"/>
      <c r="D58" s="98"/>
      <c r="E58" s="98"/>
      <c r="F58" s="98"/>
      <c r="G58" s="98"/>
    </row>
    <row r="59" spans="1:7" x14ac:dyDescent="0.25">
      <c r="A59" s="96"/>
      <c r="B59" s="126"/>
      <c r="C59" s="98"/>
      <c r="D59" s="98"/>
      <c r="E59" s="98"/>
      <c r="F59" s="98"/>
      <c r="G59" s="98"/>
    </row>
    <row r="60" spans="1:7" x14ac:dyDescent="0.25">
      <c r="A60" s="96"/>
      <c r="B60" s="126"/>
      <c r="C60" s="98"/>
      <c r="D60" s="98"/>
      <c r="E60" s="98"/>
      <c r="F60" s="98"/>
      <c r="G60" s="98"/>
    </row>
    <row r="61" spans="1:7" x14ac:dyDescent="0.25">
      <c r="A61" s="96"/>
      <c r="B61" s="126"/>
      <c r="C61" s="98"/>
      <c r="D61" s="98"/>
      <c r="E61" s="98"/>
      <c r="F61" s="98"/>
      <c r="G61" s="98"/>
    </row>
    <row r="62" spans="1:7" x14ac:dyDescent="0.25">
      <c r="A62" s="96"/>
      <c r="B62" s="126"/>
      <c r="C62" s="98"/>
      <c r="D62" s="98"/>
      <c r="E62" s="98"/>
      <c r="F62" s="98"/>
      <c r="G62" s="98"/>
    </row>
    <row r="63" spans="1:7" x14ac:dyDescent="0.25">
      <c r="A63" s="96"/>
      <c r="B63" s="126"/>
      <c r="C63" s="98"/>
      <c r="D63" s="98"/>
      <c r="E63" s="98"/>
      <c r="F63" s="98"/>
      <c r="G63" s="98"/>
    </row>
    <row r="64" spans="1:7" x14ac:dyDescent="0.25">
      <c r="A64" s="96"/>
      <c r="B64" s="126"/>
      <c r="C64" s="98"/>
      <c r="D64" s="98"/>
      <c r="E64" s="98"/>
      <c r="F64" s="98"/>
      <c r="G64" s="98"/>
    </row>
  </sheetData>
  <mergeCells count="31">
    <mergeCell ref="F15:F18"/>
    <mergeCell ref="L15:L18"/>
    <mergeCell ref="A12:B12"/>
    <mergeCell ref="A27:B27"/>
    <mergeCell ref="A14:A19"/>
    <mergeCell ref="B14:B19"/>
    <mergeCell ref="C14:C18"/>
    <mergeCell ref="D14:D18"/>
    <mergeCell ref="E14:E18"/>
    <mergeCell ref="A28:C28"/>
    <mergeCell ref="A20:B20"/>
    <mergeCell ref="A21:L21"/>
    <mergeCell ref="L22:L23"/>
    <mergeCell ref="A24:B24"/>
    <mergeCell ref="A25:B25"/>
    <mergeCell ref="A26:B26"/>
    <mergeCell ref="D4:G4"/>
    <mergeCell ref="H4:K4"/>
    <mergeCell ref="L4:L5"/>
    <mergeCell ref="K1:L1"/>
    <mergeCell ref="A13:L13"/>
    <mergeCell ref="A6:L6"/>
    <mergeCell ref="A7:L7"/>
    <mergeCell ref="A8:H8"/>
    <mergeCell ref="A10:A11"/>
    <mergeCell ref="B10:B11"/>
    <mergeCell ref="K2:L2"/>
    <mergeCell ref="A3:L3"/>
    <mergeCell ref="A4:A5"/>
    <mergeCell ref="B4:B5"/>
    <mergeCell ref="C4:C5"/>
  </mergeCells>
  <phoneticPr fontId="16" type="noConversion"/>
  <pageMargins left="0.74803149606299213" right="0.74803149606299213" top="0.98425196850393704" bottom="0.98425196850393704" header="0.51181102362204722" footer="0.51181102362204722"/>
  <pageSetup paperSize="9" scale="50" fitToHeight="2" orientation="landscape" verticalDpi="0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0"/>
  <sheetViews>
    <sheetView zoomScale="70" zoomScaleNormal="70" workbookViewId="0">
      <selection activeCell="K1" sqref="K1:L1"/>
    </sheetView>
  </sheetViews>
  <sheetFormatPr defaultColWidth="8.625" defaultRowHeight="15.75" x14ac:dyDescent="0.25"/>
  <cols>
    <col min="1" max="1" width="7.375" style="103" customWidth="1"/>
    <col min="2" max="2" width="55.5" style="10" customWidth="1"/>
    <col min="3" max="3" width="26.75" style="109" customWidth="1"/>
    <col min="4" max="4" width="11.375" style="109" customWidth="1"/>
    <col min="5" max="5" width="12" style="109" customWidth="1"/>
    <col min="6" max="6" width="15.125" style="109" customWidth="1"/>
    <col min="7" max="7" width="14.25" style="109" customWidth="1"/>
    <col min="8" max="8" width="16.375" style="109" customWidth="1"/>
    <col min="9" max="9" width="20.5" style="109" customWidth="1"/>
    <col min="10" max="10" width="21.5" style="109" customWidth="1"/>
    <col min="11" max="11" width="20.875" style="10" customWidth="1"/>
    <col min="12" max="12" width="46.75" style="10" customWidth="1"/>
    <col min="13" max="13" width="13" style="10" customWidth="1"/>
    <col min="14" max="14" width="22.125" style="10" customWidth="1"/>
    <col min="15" max="16384" width="8.625" style="10"/>
  </cols>
  <sheetData>
    <row r="1" spans="1:13" ht="60" customHeight="1" x14ac:dyDescent="0.25">
      <c r="K1" s="157" t="s">
        <v>222</v>
      </c>
      <c r="L1" s="157"/>
    </row>
    <row r="2" spans="1:13" s="6" customFormat="1" ht="52.5" customHeight="1" x14ac:dyDescent="0.25">
      <c r="A2" s="1"/>
      <c r="B2" s="132"/>
      <c r="C2" s="4"/>
      <c r="D2" s="4"/>
      <c r="E2" s="4"/>
      <c r="F2" s="4"/>
      <c r="G2" s="4"/>
      <c r="H2" s="133"/>
      <c r="I2" s="4"/>
      <c r="J2" s="4"/>
      <c r="K2" s="258" t="s">
        <v>190</v>
      </c>
      <c r="L2" s="258"/>
    </row>
    <row r="3" spans="1:13" s="6" customFormat="1" ht="36" customHeight="1" x14ac:dyDescent="0.25">
      <c r="A3" s="183" t="s">
        <v>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3" s="6" customFormat="1" ht="32.25" customHeight="1" x14ac:dyDescent="0.25">
      <c r="A4" s="184" t="s">
        <v>2</v>
      </c>
      <c r="B4" s="184" t="s">
        <v>155</v>
      </c>
      <c r="C4" s="184" t="s">
        <v>4</v>
      </c>
      <c r="D4" s="184" t="s">
        <v>5</v>
      </c>
      <c r="E4" s="184"/>
      <c r="F4" s="184"/>
      <c r="G4" s="184"/>
      <c r="H4" s="186" t="s">
        <v>6</v>
      </c>
      <c r="I4" s="186"/>
      <c r="J4" s="186"/>
      <c r="K4" s="187"/>
      <c r="L4" s="188" t="s">
        <v>7</v>
      </c>
    </row>
    <row r="5" spans="1:13" s="6" customFormat="1" ht="66.75" customHeight="1" x14ac:dyDescent="0.25">
      <c r="A5" s="184"/>
      <c r="B5" s="184"/>
      <c r="C5" s="184"/>
      <c r="D5" s="8" t="s">
        <v>4</v>
      </c>
      <c r="E5" s="8" t="s">
        <v>8</v>
      </c>
      <c r="F5" s="8" t="s">
        <v>9</v>
      </c>
      <c r="G5" s="8" t="s">
        <v>10</v>
      </c>
      <c r="H5" s="8">
        <v>2020</v>
      </c>
      <c r="I5" s="8">
        <v>2021</v>
      </c>
      <c r="J5" s="8">
        <v>2022</v>
      </c>
      <c r="K5" s="8" t="s">
        <v>11</v>
      </c>
      <c r="L5" s="188"/>
    </row>
    <row r="6" spans="1:13" s="6" customFormat="1" ht="37.5" customHeight="1" x14ac:dyDescent="0.25">
      <c r="A6" s="178" t="s">
        <v>191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80"/>
    </row>
    <row r="7" spans="1:13" ht="27" customHeight="1" x14ac:dyDescent="0.25">
      <c r="A7" s="181" t="s">
        <v>192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</row>
    <row r="8" spans="1:13" ht="27" customHeight="1" x14ac:dyDescent="0.25">
      <c r="A8" s="240" t="s">
        <v>193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2"/>
    </row>
    <row r="9" spans="1:13" ht="57" customHeight="1" x14ac:dyDescent="0.25">
      <c r="A9" s="212" t="s">
        <v>159</v>
      </c>
      <c r="B9" s="185" t="s">
        <v>194</v>
      </c>
      <c r="C9" s="184" t="s">
        <v>17</v>
      </c>
      <c r="D9" s="212" t="s">
        <v>89</v>
      </c>
      <c r="E9" s="184" t="s">
        <v>161</v>
      </c>
      <c r="F9" s="212" t="s">
        <v>195</v>
      </c>
      <c r="G9" s="27">
        <v>121</v>
      </c>
      <c r="H9" s="134">
        <v>7198.085</v>
      </c>
      <c r="I9" s="134">
        <v>7198.085</v>
      </c>
      <c r="J9" s="134">
        <v>7198.085</v>
      </c>
      <c r="K9" s="135">
        <f t="shared" ref="K9:K19" si="0">SUM(H9:J9)</f>
        <v>21594.255000000001</v>
      </c>
      <c r="L9" s="184" t="s">
        <v>196</v>
      </c>
    </row>
    <row r="10" spans="1:13" ht="57" customHeight="1" x14ac:dyDescent="0.25">
      <c r="A10" s="212"/>
      <c r="B10" s="185"/>
      <c r="C10" s="184"/>
      <c r="D10" s="212"/>
      <c r="E10" s="184"/>
      <c r="F10" s="266"/>
      <c r="G10" s="27">
        <v>122</v>
      </c>
      <c r="H10" s="134">
        <v>1281.1567</v>
      </c>
      <c r="I10" s="134">
        <v>1450</v>
      </c>
      <c r="J10" s="134">
        <v>1450</v>
      </c>
      <c r="K10" s="135">
        <f t="shared" si="0"/>
        <v>4181.1566999999995</v>
      </c>
      <c r="L10" s="184"/>
    </row>
    <row r="11" spans="1:13" ht="44.25" customHeight="1" x14ac:dyDescent="0.25">
      <c r="A11" s="212"/>
      <c r="B11" s="185"/>
      <c r="C11" s="184"/>
      <c r="D11" s="212"/>
      <c r="E11" s="184"/>
      <c r="F11" s="212"/>
      <c r="G11" s="27">
        <v>129</v>
      </c>
      <c r="H11" s="134">
        <v>2173.8220000000001</v>
      </c>
      <c r="I11" s="134">
        <v>2173.8220000000001</v>
      </c>
      <c r="J11" s="134">
        <v>2173.8220000000001</v>
      </c>
      <c r="K11" s="135">
        <f t="shared" si="0"/>
        <v>6521.4660000000003</v>
      </c>
      <c r="L11" s="184"/>
    </row>
    <row r="12" spans="1:13" ht="30.75" customHeight="1" x14ac:dyDescent="0.25">
      <c r="A12" s="212"/>
      <c r="B12" s="185"/>
      <c r="C12" s="184"/>
      <c r="D12" s="212"/>
      <c r="E12" s="184"/>
      <c r="F12" s="212"/>
      <c r="G12" s="27">
        <v>244</v>
      </c>
      <c r="H12" s="134">
        <v>104.45099999999999</v>
      </c>
      <c r="I12" s="134">
        <v>104.45099999999999</v>
      </c>
      <c r="J12" s="134">
        <v>104.45099999999999</v>
      </c>
      <c r="K12" s="135">
        <f t="shared" si="0"/>
        <v>313.35299999999995</v>
      </c>
      <c r="L12" s="184"/>
    </row>
    <row r="13" spans="1:13" ht="66" customHeight="1" x14ac:dyDescent="0.25">
      <c r="A13" s="237" t="s">
        <v>165</v>
      </c>
      <c r="B13" s="200" t="s">
        <v>197</v>
      </c>
      <c r="C13" s="167" t="s">
        <v>17</v>
      </c>
      <c r="D13" s="195" t="s">
        <v>89</v>
      </c>
      <c r="E13" s="195" t="s">
        <v>161</v>
      </c>
      <c r="F13" s="195" t="s">
        <v>198</v>
      </c>
      <c r="G13" s="118">
        <v>111</v>
      </c>
      <c r="H13" s="136">
        <v>27177.901000000002</v>
      </c>
      <c r="I13" s="136">
        <v>27177.901000000002</v>
      </c>
      <c r="J13" s="136">
        <v>27177.901000000002</v>
      </c>
      <c r="K13" s="135">
        <f t="shared" si="0"/>
        <v>81533.703000000009</v>
      </c>
      <c r="L13" s="167" t="s">
        <v>199</v>
      </c>
    </row>
    <row r="14" spans="1:13" ht="66" customHeight="1" x14ac:dyDescent="0.25">
      <c r="A14" s="237"/>
      <c r="B14" s="251"/>
      <c r="C14" s="168"/>
      <c r="D14" s="196"/>
      <c r="E14" s="196"/>
      <c r="F14" s="261"/>
      <c r="G14" s="118">
        <v>112</v>
      </c>
      <c r="H14" s="136">
        <v>1713.26</v>
      </c>
      <c r="I14" s="136">
        <v>1994.26</v>
      </c>
      <c r="J14" s="136">
        <v>1994.26</v>
      </c>
      <c r="K14" s="135">
        <f t="shared" si="0"/>
        <v>5701.78</v>
      </c>
      <c r="L14" s="168"/>
    </row>
    <row r="15" spans="1:13" ht="96" customHeight="1" x14ac:dyDescent="0.25">
      <c r="A15" s="237"/>
      <c r="B15" s="251"/>
      <c r="C15" s="168"/>
      <c r="D15" s="196"/>
      <c r="E15" s="196"/>
      <c r="F15" s="261"/>
      <c r="G15" s="118">
        <v>119</v>
      </c>
      <c r="H15" s="136">
        <v>8207.7260000000006</v>
      </c>
      <c r="I15" s="136">
        <v>8207.7260000000006</v>
      </c>
      <c r="J15" s="136">
        <v>8207.7260000000006</v>
      </c>
      <c r="K15" s="135">
        <f t="shared" si="0"/>
        <v>24623.178</v>
      </c>
      <c r="L15" s="168"/>
      <c r="M15" s="120"/>
    </row>
    <row r="16" spans="1:13" ht="83.25" customHeight="1" x14ac:dyDescent="0.25">
      <c r="A16" s="237"/>
      <c r="B16" s="251"/>
      <c r="C16" s="168"/>
      <c r="D16" s="196"/>
      <c r="E16" s="196"/>
      <c r="F16" s="261"/>
      <c r="G16" s="118">
        <v>244</v>
      </c>
      <c r="H16" s="136">
        <v>6664.3040000000001</v>
      </c>
      <c r="I16" s="136">
        <v>6289.3040000000001</v>
      </c>
      <c r="J16" s="136">
        <v>6210.018</v>
      </c>
      <c r="K16" s="135">
        <f t="shared" si="0"/>
        <v>19163.626</v>
      </c>
      <c r="L16" s="168"/>
      <c r="M16" s="120"/>
    </row>
    <row r="17" spans="1:13" ht="83.25" customHeight="1" x14ac:dyDescent="0.25">
      <c r="A17" s="237"/>
      <c r="B17" s="251"/>
      <c r="C17" s="168"/>
      <c r="D17" s="196"/>
      <c r="E17" s="196"/>
      <c r="F17" s="261"/>
      <c r="G17" s="118">
        <v>831</v>
      </c>
      <c r="H17" s="136">
        <v>0</v>
      </c>
      <c r="I17" s="136">
        <v>0</v>
      </c>
      <c r="J17" s="136">
        <v>0</v>
      </c>
      <c r="K17" s="135">
        <f t="shared" si="0"/>
        <v>0</v>
      </c>
      <c r="L17" s="168"/>
      <c r="M17" s="120"/>
    </row>
    <row r="18" spans="1:13" ht="83.25" customHeight="1" x14ac:dyDescent="0.25">
      <c r="A18" s="237"/>
      <c r="B18" s="251"/>
      <c r="C18" s="168"/>
      <c r="D18" s="196"/>
      <c r="E18" s="196"/>
      <c r="F18" s="261"/>
      <c r="G18" s="118">
        <v>852</v>
      </c>
      <c r="H18" s="136">
        <v>0</v>
      </c>
      <c r="I18" s="136">
        <v>0</v>
      </c>
      <c r="J18" s="136">
        <v>0</v>
      </c>
      <c r="K18" s="135">
        <f t="shared" si="0"/>
        <v>0</v>
      </c>
      <c r="L18" s="168"/>
      <c r="M18" s="120"/>
    </row>
    <row r="19" spans="1:13" ht="43.5" customHeight="1" x14ac:dyDescent="0.25">
      <c r="A19" s="237"/>
      <c r="B19" s="201"/>
      <c r="C19" s="169"/>
      <c r="D19" s="197"/>
      <c r="E19" s="197"/>
      <c r="F19" s="223"/>
      <c r="G19" s="118">
        <v>853</v>
      </c>
      <c r="H19" s="136">
        <v>10</v>
      </c>
      <c r="I19" s="136">
        <v>10</v>
      </c>
      <c r="J19" s="136">
        <v>10</v>
      </c>
      <c r="K19" s="135">
        <f t="shared" si="0"/>
        <v>30</v>
      </c>
      <c r="L19" s="169"/>
      <c r="M19" s="120"/>
    </row>
    <row r="20" spans="1:13" ht="48.75" customHeight="1" x14ac:dyDescent="0.25">
      <c r="A20" s="267" t="s">
        <v>200</v>
      </c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9"/>
    </row>
    <row r="21" spans="1:13" ht="92.25" hidden="1" customHeight="1" x14ac:dyDescent="0.25">
      <c r="A21" s="35" t="s">
        <v>201</v>
      </c>
      <c r="B21" s="51" t="s">
        <v>202</v>
      </c>
      <c r="C21" s="8" t="s">
        <v>17</v>
      </c>
      <c r="D21" s="86" t="s">
        <v>89</v>
      </c>
      <c r="E21" s="86" t="s">
        <v>161</v>
      </c>
      <c r="F21" s="147" t="s">
        <v>203</v>
      </c>
      <c r="G21" s="86" t="s">
        <v>177</v>
      </c>
      <c r="H21" s="137"/>
      <c r="I21" s="137"/>
      <c r="J21" s="137"/>
      <c r="K21" s="44">
        <f>SUM(H21:J21)</f>
        <v>0</v>
      </c>
      <c r="L21" s="30" t="s">
        <v>204</v>
      </c>
    </row>
    <row r="22" spans="1:13" s="82" customFormat="1" ht="22.5" customHeight="1" x14ac:dyDescent="0.25">
      <c r="A22" s="239" t="s">
        <v>144</v>
      </c>
      <c r="B22" s="239"/>
      <c r="C22" s="8"/>
      <c r="D22" s="9"/>
      <c r="E22" s="8"/>
      <c r="F22" s="8"/>
      <c r="G22" s="8"/>
      <c r="H22" s="80">
        <f>SUM(H9:H21)</f>
        <v>54530.705700000006</v>
      </c>
      <c r="I22" s="80">
        <f>SUM(I9:I21)</f>
        <v>54605.548999999999</v>
      </c>
      <c r="J22" s="80">
        <f>SUM(J9:J21)</f>
        <v>54526.263000000006</v>
      </c>
      <c r="K22" s="80">
        <f>SUM(K9:K21)</f>
        <v>163662.5177</v>
      </c>
      <c r="L22" s="27"/>
    </row>
    <row r="23" spans="1:13" ht="51.75" customHeight="1" x14ac:dyDescent="0.25">
      <c r="A23" s="259"/>
      <c r="B23" s="259"/>
      <c r="C23" s="259"/>
      <c r="D23" s="124"/>
      <c r="E23" s="124"/>
      <c r="F23" s="124"/>
      <c r="G23" s="124"/>
      <c r="L23" s="125"/>
    </row>
    <row r="24" spans="1:13" x14ac:dyDescent="0.25">
      <c r="A24" s="96"/>
      <c r="B24" s="138"/>
      <c r="C24" s="98"/>
      <c r="D24" s="98"/>
      <c r="E24" s="98"/>
      <c r="F24" s="98"/>
      <c r="G24" s="98"/>
    </row>
    <row r="25" spans="1:13" x14ac:dyDescent="0.25">
      <c r="A25" s="96"/>
      <c r="B25" s="138"/>
      <c r="C25" s="98"/>
      <c r="D25" s="98"/>
      <c r="E25" s="98"/>
      <c r="F25" s="98"/>
      <c r="G25" s="98"/>
    </row>
    <row r="26" spans="1:13" x14ac:dyDescent="0.25">
      <c r="A26" s="96"/>
      <c r="B26" s="138"/>
      <c r="C26" s="98"/>
      <c r="D26" s="98"/>
      <c r="E26" s="98"/>
      <c r="F26" s="98"/>
      <c r="G26" s="98"/>
      <c r="H26" s="139"/>
      <c r="I26" s="139"/>
      <c r="J26" s="139"/>
      <c r="K26" s="129"/>
    </row>
    <row r="27" spans="1:13" x14ac:dyDescent="0.25">
      <c r="A27" s="96"/>
      <c r="B27" s="140"/>
      <c r="C27" s="98"/>
      <c r="D27" s="98"/>
      <c r="E27" s="98"/>
      <c r="F27" s="98"/>
      <c r="G27" s="98"/>
      <c r="H27" s="139"/>
      <c r="I27" s="139"/>
      <c r="J27" s="139"/>
      <c r="K27" s="129"/>
    </row>
    <row r="28" spans="1:13" x14ac:dyDescent="0.25">
      <c r="A28" s="96"/>
      <c r="B28" s="126"/>
      <c r="C28" s="98"/>
      <c r="D28" s="98"/>
      <c r="E28" s="98"/>
      <c r="F28" s="98"/>
      <c r="G28" s="98"/>
      <c r="H28" s="139"/>
      <c r="I28" s="139"/>
      <c r="J28" s="139"/>
      <c r="K28" s="129"/>
    </row>
    <row r="29" spans="1:13" x14ac:dyDescent="0.25">
      <c r="A29" s="96"/>
      <c r="B29" s="126"/>
      <c r="C29" s="98"/>
      <c r="D29" s="98"/>
      <c r="E29" s="98"/>
      <c r="F29" s="98"/>
      <c r="G29" s="98"/>
      <c r="H29" s="139"/>
      <c r="I29" s="139"/>
      <c r="J29" s="139"/>
      <c r="K29" s="129"/>
    </row>
    <row r="30" spans="1:13" x14ac:dyDescent="0.25">
      <c r="A30" s="96"/>
      <c r="B30" s="126"/>
      <c r="C30" s="98"/>
      <c r="D30" s="98"/>
      <c r="E30" s="98"/>
      <c r="F30" s="98"/>
      <c r="G30" s="98"/>
      <c r="H30" s="139"/>
      <c r="I30" s="139"/>
      <c r="J30" s="139"/>
      <c r="K30" s="129"/>
    </row>
    <row r="31" spans="1:13" x14ac:dyDescent="0.25">
      <c r="A31" s="96"/>
      <c r="B31" s="126"/>
      <c r="C31" s="98"/>
      <c r="D31" s="98"/>
      <c r="E31" s="98"/>
      <c r="F31" s="98"/>
      <c r="G31" s="98"/>
      <c r="H31" s="139"/>
      <c r="I31" s="139"/>
      <c r="J31" s="139"/>
      <c r="K31" s="129"/>
    </row>
    <row r="32" spans="1:13" x14ac:dyDescent="0.25">
      <c r="A32" s="96"/>
      <c r="B32" s="126"/>
      <c r="C32" s="98"/>
      <c r="D32" s="98"/>
      <c r="E32" s="98"/>
      <c r="F32" s="98"/>
      <c r="G32" s="98"/>
    </row>
    <row r="33" spans="1:7" x14ac:dyDescent="0.25">
      <c r="A33" s="96"/>
      <c r="B33" s="126"/>
      <c r="C33" s="98"/>
      <c r="D33" s="98"/>
      <c r="E33" s="98"/>
      <c r="F33" s="98"/>
      <c r="G33" s="98"/>
    </row>
    <row r="34" spans="1:7" x14ac:dyDescent="0.25">
      <c r="A34" s="96"/>
      <c r="B34" s="126"/>
      <c r="C34" s="98"/>
      <c r="D34" s="98"/>
      <c r="E34" s="98"/>
      <c r="F34" s="98"/>
      <c r="G34" s="98"/>
    </row>
    <row r="35" spans="1:7" x14ac:dyDescent="0.25">
      <c r="A35" s="96"/>
      <c r="B35" s="126"/>
      <c r="C35" s="98"/>
      <c r="D35" s="98"/>
      <c r="E35" s="98"/>
      <c r="F35" s="98"/>
      <c r="G35" s="98"/>
    </row>
    <row r="36" spans="1:7" x14ac:dyDescent="0.25">
      <c r="A36" s="96"/>
      <c r="B36" s="126"/>
      <c r="C36" s="98"/>
      <c r="D36" s="98"/>
      <c r="E36" s="98"/>
      <c r="F36" s="98"/>
      <c r="G36" s="98"/>
    </row>
    <row r="37" spans="1:7" x14ac:dyDescent="0.25">
      <c r="A37" s="96"/>
      <c r="B37" s="126"/>
      <c r="C37" s="98"/>
      <c r="D37" s="98"/>
      <c r="E37" s="98"/>
      <c r="F37" s="98"/>
      <c r="G37" s="98"/>
    </row>
    <row r="38" spans="1:7" x14ac:dyDescent="0.25">
      <c r="A38" s="96"/>
      <c r="B38" s="126"/>
      <c r="C38" s="98"/>
      <c r="D38" s="98"/>
      <c r="E38" s="98"/>
      <c r="F38" s="98"/>
      <c r="G38" s="98"/>
    </row>
    <row r="39" spans="1:7" x14ac:dyDescent="0.25">
      <c r="A39" s="96"/>
      <c r="B39" s="126"/>
      <c r="C39" s="98"/>
      <c r="D39" s="98"/>
      <c r="E39" s="98"/>
      <c r="F39" s="98"/>
      <c r="G39" s="98"/>
    </row>
    <row r="40" spans="1:7" x14ac:dyDescent="0.25">
      <c r="A40" s="96"/>
      <c r="B40" s="126"/>
      <c r="C40" s="98"/>
      <c r="D40" s="98"/>
      <c r="E40" s="98"/>
      <c r="F40" s="98"/>
      <c r="G40" s="98"/>
    </row>
    <row r="41" spans="1:7" x14ac:dyDescent="0.25">
      <c r="A41" s="96"/>
      <c r="B41" s="126"/>
      <c r="C41" s="98"/>
      <c r="D41" s="98"/>
      <c r="E41" s="98"/>
      <c r="F41" s="98"/>
      <c r="G41" s="98"/>
    </row>
    <row r="42" spans="1:7" x14ac:dyDescent="0.25">
      <c r="A42" s="96"/>
      <c r="B42" s="126"/>
      <c r="C42" s="98"/>
      <c r="D42" s="98"/>
      <c r="E42" s="98"/>
      <c r="F42" s="98"/>
      <c r="G42" s="98"/>
    </row>
    <row r="43" spans="1:7" x14ac:dyDescent="0.25">
      <c r="A43" s="96"/>
      <c r="B43" s="126"/>
      <c r="C43" s="98"/>
      <c r="D43" s="98"/>
      <c r="E43" s="98"/>
      <c r="F43" s="98"/>
      <c r="G43" s="141"/>
    </row>
    <row r="44" spans="1:7" x14ac:dyDescent="0.25">
      <c r="A44" s="96"/>
      <c r="B44" s="126"/>
      <c r="C44" s="98"/>
      <c r="D44" s="98"/>
      <c r="E44" s="98"/>
      <c r="F44" s="98"/>
      <c r="G44" s="98"/>
    </row>
    <row r="45" spans="1:7" x14ac:dyDescent="0.25">
      <c r="A45" s="96"/>
      <c r="B45" s="126"/>
      <c r="C45" s="98"/>
      <c r="D45" s="98"/>
      <c r="E45" s="98"/>
      <c r="F45" s="98"/>
      <c r="G45" s="98"/>
    </row>
    <row r="46" spans="1:7" x14ac:dyDescent="0.25">
      <c r="A46" s="96"/>
      <c r="B46" s="126"/>
      <c r="C46" s="98"/>
      <c r="D46" s="98"/>
      <c r="E46" s="98"/>
      <c r="F46" s="98"/>
      <c r="G46" s="98"/>
    </row>
    <row r="47" spans="1:7" x14ac:dyDescent="0.25">
      <c r="A47" s="96"/>
      <c r="B47" s="126"/>
      <c r="C47" s="98"/>
      <c r="D47" s="98"/>
      <c r="E47" s="98"/>
      <c r="F47" s="98"/>
      <c r="G47" s="98"/>
    </row>
    <row r="48" spans="1:7" x14ac:dyDescent="0.25">
      <c r="A48" s="96"/>
      <c r="B48" s="126"/>
      <c r="C48" s="98"/>
      <c r="D48" s="98"/>
      <c r="E48" s="98"/>
      <c r="F48" s="98"/>
      <c r="G48" s="98"/>
    </row>
    <row r="49" spans="1:7" x14ac:dyDescent="0.25">
      <c r="A49" s="96"/>
      <c r="B49" s="126"/>
      <c r="C49" s="98"/>
      <c r="D49" s="98"/>
      <c r="E49" s="98"/>
      <c r="F49" s="98"/>
      <c r="G49" s="98"/>
    </row>
    <row r="50" spans="1:7" x14ac:dyDescent="0.25">
      <c r="A50" s="96"/>
      <c r="B50" s="126"/>
      <c r="C50" s="98"/>
      <c r="D50" s="98"/>
      <c r="E50" s="98"/>
      <c r="F50" s="98"/>
      <c r="G50" s="98"/>
    </row>
    <row r="51" spans="1:7" x14ac:dyDescent="0.25">
      <c r="A51" s="96"/>
      <c r="B51" s="126"/>
      <c r="C51" s="98"/>
      <c r="D51" s="98"/>
      <c r="E51" s="98"/>
      <c r="F51" s="98"/>
      <c r="G51" s="98"/>
    </row>
    <row r="52" spans="1:7" x14ac:dyDescent="0.25">
      <c r="A52" s="96"/>
      <c r="B52" s="126"/>
      <c r="C52" s="98"/>
      <c r="D52" s="98"/>
      <c r="E52" s="98"/>
      <c r="F52" s="98"/>
      <c r="G52" s="98"/>
    </row>
    <row r="53" spans="1:7" x14ac:dyDescent="0.25">
      <c r="A53" s="96"/>
      <c r="B53" s="126"/>
      <c r="C53" s="98"/>
      <c r="D53" s="98"/>
      <c r="E53" s="98"/>
      <c r="F53" s="98"/>
      <c r="G53" s="98"/>
    </row>
    <row r="54" spans="1:7" x14ac:dyDescent="0.25">
      <c r="A54" s="96"/>
      <c r="B54" s="126"/>
      <c r="C54" s="98"/>
      <c r="D54" s="98"/>
      <c r="E54" s="98"/>
      <c r="F54" s="98"/>
      <c r="G54" s="98"/>
    </row>
    <row r="55" spans="1:7" x14ac:dyDescent="0.25">
      <c r="A55" s="96"/>
      <c r="B55" s="126"/>
      <c r="C55" s="98"/>
      <c r="D55" s="98"/>
      <c r="E55" s="98"/>
      <c r="F55" s="98"/>
      <c r="G55" s="98"/>
    </row>
    <row r="56" spans="1:7" x14ac:dyDescent="0.25">
      <c r="A56" s="96"/>
      <c r="B56" s="126"/>
      <c r="C56" s="98"/>
      <c r="D56" s="98"/>
      <c r="E56" s="98"/>
      <c r="F56" s="98"/>
      <c r="G56" s="98"/>
    </row>
    <row r="57" spans="1:7" x14ac:dyDescent="0.25">
      <c r="A57" s="96"/>
      <c r="B57" s="126"/>
      <c r="C57" s="98"/>
      <c r="D57" s="98"/>
      <c r="E57" s="98"/>
      <c r="F57" s="98"/>
      <c r="G57" s="98"/>
    </row>
    <row r="58" spans="1:7" x14ac:dyDescent="0.25">
      <c r="A58" s="96"/>
      <c r="B58" s="126"/>
      <c r="C58" s="98"/>
      <c r="D58" s="98"/>
      <c r="E58" s="98"/>
      <c r="F58" s="98"/>
      <c r="G58" s="98"/>
    </row>
    <row r="59" spans="1:7" x14ac:dyDescent="0.25">
      <c r="A59" s="96"/>
      <c r="B59" s="126"/>
      <c r="C59" s="98"/>
      <c r="D59" s="98"/>
      <c r="E59" s="98"/>
      <c r="F59" s="98"/>
      <c r="G59" s="98"/>
    </row>
    <row r="60" spans="1:7" x14ac:dyDescent="0.25">
      <c r="A60" s="96"/>
      <c r="B60" s="126"/>
      <c r="C60" s="98"/>
      <c r="D60" s="98"/>
      <c r="E60" s="98"/>
      <c r="F60" s="98"/>
      <c r="G60" s="98"/>
    </row>
  </sheetData>
  <mergeCells count="29">
    <mergeCell ref="L13:L19"/>
    <mergeCell ref="A20:L20"/>
    <mergeCell ref="A22:B22"/>
    <mergeCell ref="A23:C23"/>
    <mergeCell ref="A13:A19"/>
    <mergeCell ref="B13:B19"/>
    <mergeCell ref="C13:C19"/>
    <mergeCell ref="D13:D19"/>
    <mergeCell ref="E13:E19"/>
    <mergeCell ref="F13:F19"/>
    <mergeCell ref="A6:L6"/>
    <mergeCell ref="A7:L7"/>
    <mergeCell ref="A8:L8"/>
    <mergeCell ref="A9:A12"/>
    <mergeCell ref="B9:B12"/>
    <mergeCell ref="C9:C12"/>
    <mergeCell ref="D9:D12"/>
    <mergeCell ref="E9:E12"/>
    <mergeCell ref="F9:F12"/>
    <mergeCell ref="L9:L12"/>
    <mergeCell ref="K1:L1"/>
    <mergeCell ref="K2:L2"/>
    <mergeCell ref="A3:L3"/>
    <mergeCell ref="A4:A5"/>
    <mergeCell ref="B4:B5"/>
    <mergeCell ref="C4:C5"/>
    <mergeCell ref="D4:G4"/>
    <mergeCell ref="H4:K4"/>
    <mergeCell ref="L4:L5"/>
  </mergeCells>
  <phoneticPr fontId="16" type="noConversion"/>
  <pageMargins left="0.35433070866141736" right="0.35433070866141736" top="0.98425196850393704" bottom="0.39370078740157483" header="0.51181102362204722" footer="0.51181102362204722"/>
  <pageSetup paperSize="9" scale="46" orientation="landscape" verticalDpi="0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9"/>
  <sheetViews>
    <sheetView tabSelected="1" zoomScale="65" zoomScaleNormal="65" zoomScaleSheetLayoutView="70" workbookViewId="0">
      <selection activeCell="K1" sqref="K1:L1"/>
    </sheetView>
  </sheetViews>
  <sheetFormatPr defaultColWidth="79.375" defaultRowHeight="15.75" x14ac:dyDescent="0.25"/>
  <cols>
    <col min="1" max="1" width="7.375" style="103" customWidth="1"/>
    <col min="2" max="2" width="61.25" style="10" customWidth="1"/>
    <col min="3" max="3" width="18.875" style="109" customWidth="1"/>
    <col min="4" max="4" width="11.375" style="109" customWidth="1"/>
    <col min="5" max="5" width="12" style="109" customWidth="1"/>
    <col min="6" max="6" width="15.125" style="109" customWidth="1"/>
    <col min="7" max="7" width="11.375" style="109" customWidth="1"/>
    <col min="8" max="8" width="16.375" style="10" customWidth="1"/>
    <col min="9" max="9" width="12.375" style="10" customWidth="1"/>
    <col min="10" max="10" width="13.25" style="10" customWidth="1"/>
    <col min="11" max="11" width="16.375" style="10" customWidth="1"/>
    <col min="12" max="12" width="35.5" style="10" customWidth="1"/>
    <col min="13" max="13" width="13" style="10" customWidth="1"/>
    <col min="14" max="14" width="22.125" style="10" customWidth="1"/>
    <col min="15" max="254" width="8.625" style="10" customWidth="1"/>
    <col min="255" max="255" width="7.375" style="10" customWidth="1"/>
    <col min="256" max="16384" width="79.375" style="10"/>
  </cols>
  <sheetData>
    <row r="1" spans="1:12" ht="63" customHeight="1" x14ac:dyDescent="0.25">
      <c r="K1" s="157" t="s">
        <v>223</v>
      </c>
      <c r="L1" s="157"/>
    </row>
    <row r="2" spans="1:12" s="6" customFormat="1" ht="34.5" customHeight="1" x14ac:dyDescent="0.25">
      <c r="A2" s="1"/>
      <c r="B2" s="132"/>
      <c r="C2" s="4"/>
      <c r="D2" s="4"/>
      <c r="E2" s="4"/>
      <c r="F2" s="4"/>
      <c r="G2" s="4"/>
      <c r="H2" s="111"/>
      <c r="K2" s="258" t="s">
        <v>214</v>
      </c>
      <c r="L2" s="258"/>
    </row>
    <row r="3" spans="1:12" s="6" customFormat="1" ht="36" customHeight="1" x14ac:dyDescent="0.25">
      <c r="A3" s="183" t="s">
        <v>206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s="6" customFormat="1" ht="32.25" customHeight="1" x14ac:dyDescent="0.25">
      <c r="A4" s="184" t="s">
        <v>2</v>
      </c>
      <c r="B4" s="184" t="s">
        <v>155</v>
      </c>
      <c r="C4" s="184" t="s">
        <v>4</v>
      </c>
      <c r="D4" s="184" t="s">
        <v>5</v>
      </c>
      <c r="E4" s="184"/>
      <c r="F4" s="184"/>
      <c r="G4" s="184"/>
      <c r="H4" s="186"/>
      <c r="I4" s="186"/>
      <c r="J4" s="186"/>
      <c r="K4" s="187"/>
      <c r="L4" s="184" t="s">
        <v>207</v>
      </c>
    </row>
    <row r="5" spans="1:12" s="6" customFormat="1" ht="37.5" customHeight="1" x14ac:dyDescent="0.25">
      <c r="A5" s="184"/>
      <c r="B5" s="184"/>
      <c r="C5" s="184"/>
      <c r="D5" s="8" t="s">
        <v>4</v>
      </c>
      <c r="E5" s="8" t="s">
        <v>8</v>
      </c>
      <c r="F5" s="8" t="s">
        <v>9</v>
      </c>
      <c r="G5" s="8" t="s">
        <v>10</v>
      </c>
      <c r="H5" s="8">
        <v>2020</v>
      </c>
      <c r="I5" s="8">
        <v>2021</v>
      </c>
      <c r="J5" s="8">
        <v>2022</v>
      </c>
      <c r="K5" s="8" t="s">
        <v>208</v>
      </c>
      <c r="L5" s="184"/>
    </row>
    <row r="6" spans="1:12" s="6" customFormat="1" ht="37.5" customHeight="1" x14ac:dyDescent="0.25">
      <c r="A6" s="178" t="s">
        <v>209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80"/>
    </row>
    <row r="7" spans="1:12" ht="57" customHeight="1" x14ac:dyDescent="0.25">
      <c r="A7" s="212" t="s">
        <v>15</v>
      </c>
      <c r="B7" s="185" t="s">
        <v>57</v>
      </c>
      <c r="C7" s="167" t="s">
        <v>28</v>
      </c>
      <c r="D7" s="195" t="s">
        <v>210</v>
      </c>
      <c r="E7" s="8" t="s">
        <v>18</v>
      </c>
      <c r="F7" s="20" t="s">
        <v>211</v>
      </c>
      <c r="G7" s="16">
        <v>243</v>
      </c>
      <c r="H7" s="12">
        <v>8435.7109999999993</v>
      </c>
      <c r="I7" s="142"/>
      <c r="J7" s="44"/>
      <c r="K7" s="44">
        <f>SUM(H7:J7)</f>
        <v>8435.7109999999993</v>
      </c>
      <c r="L7" s="185" t="s">
        <v>212</v>
      </c>
    </row>
    <row r="8" spans="1:12" ht="57" customHeight="1" x14ac:dyDescent="0.25">
      <c r="A8" s="212"/>
      <c r="B8" s="185"/>
      <c r="C8" s="168"/>
      <c r="D8" s="196"/>
      <c r="E8" s="8" t="s">
        <v>45</v>
      </c>
      <c r="F8" s="20" t="s">
        <v>211</v>
      </c>
      <c r="G8" s="16">
        <v>243</v>
      </c>
      <c r="H8" s="12">
        <v>6150</v>
      </c>
      <c r="I8" s="142"/>
      <c r="J8" s="44"/>
      <c r="K8" s="44">
        <f>SUM(H8:J8)</f>
        <v>6150</v>
      </c>
      <c r="L8" s="185"/>
    </row>
    <row r="9" spans="1:12" ht="57" customHeight="1" x14ac:dyDescent="0.25">
      <c r="A9" s="212"/>
      <c r="B9" s="185"/>
      <c r="C9" s="168"/>
      <c r="D9" s="197"/>
      <c r="E9" s="8" t="s">
        <v>48</v>
      </c>
      <c r="F9" s="9" t="s">
        <v>211</v>
      </c>
      <c r="G9" s="143">
        <v>243</v>
      </c>
      <c r="H9" s="12">
        <v>1600</v>
      </c>
      <c r="I9" s="142"/>
      <c r="J9" s="44"/>
      <c r="K9" s="44">
        <f>SUM(H9:J9)</f>
        <v>1600</v>
      </c>
      <c r="L9" s="185"/>
    </row>
    <row r="10" spans="1:12" ht="78.75" x14ac:dyDescent="0.25">
      <c r="A10" s="212"/>
      <c r="B10" s="185"/>
      <c r="C10" s="8" t="s">
        <v>17</v>
      </c>
      <c r="D10" s="144">
        <v>243</v>
      </c>
      <c r="E10" s="8" t="s">
        <v>48</v>
      </c>
      <c r="F10" s="9" t="s">
        <v>213</v>
      </c>
      <c r="G10" s="143">
        <v>414</v>
      </c>
      <c r="H10" s="145"/>
      <c r="I10" s="44"/>
      <c r="J10" s="44"/>
      <c r="K10" s="44">
        <f>SUM(H10:J10)</f>
        <v>0</v>
      </c>
      <c r="L10" s="185"/>
    </row>
    <row r="11" spans="1:12" s="82" customFormat="1" ht="22.5" customHeight="1" x14ac:dyDescent="0.25">
      <c r="A11" s="239" t="s">
        <v>144</v>
      </c>
      <c r="B11" s="239"/>
      <c r="C11" s="72"/>
      <c r="D11" s="73"/>
      <c r="E11" s="72"/>
      <c r="F11" s="72"/>
      <c r="G11" s="72"/>
      <c r="H11" s="146">
        <f>SUM(H7:H10)</f>
        <v>16185.710999999999</v>
      </c>
      <c r="I11" s="38">
        <f>SUM(I7:I10)</f>
        <v>0</v>
      </c>
      <c r="J11" s="38">
        <f>SUM(J7:J10)</f>
        <v>0</v>
      </c>
      <c r="K11" s="38">
        <f>SUM(K7:K10)</f>
        <v>16185.710999999999</v>
      </c>
      <c r="L11" s="27"/>
    </row>
    <row r="12" spans="1:12" ht="51.75" customHeight="1" x14ac:dyDescent="0.25">
      <c r="A12" s="259"/>
      <c r="B12" s="259"/>
      <c r="C12" s="259"/>
      <c r="D12" s="124"/>
      <c r="E12" s="124"/>
      <c r="F12" s="124"/>
      <c r="G12" s="124"/>
      <c r="L12" s="125"/>
    </row>
    <row r="13" spans="1:12" x14ac:dyDescent="0.25">
      <c r="A13" s="96"/>
      <c r="B13" s="138"/>
      <c r="C13" s="98"/>
      <c r="D13" s="98"/>
      <c r="E13" s="98"/>
      <c r="F13" s="98"/>
      <c r="G13" s="98"/>
    </row>
    <row r="14" spans="1:12" x14ac:dyDescent="0.25">
      <c r="A14" s="96"/>
      <c r="B14" s="126"/>
      <c r="C14" s="98"/>
      <c r="D14" s="98"/>
      <c r="E14" s="98"/>
      <c r="F14" s="98"/>
      <c r="G14" s="98"/>
    </row>
    <row r="15" spans="1:12" x14ac:dyDescent="0.25">
      <c r="A15" s="96"/>
      <c r="B15" s="126"/>
      <c r="C15" s="98"/>
      <c r="D15" s="98"/>
      <c r="E15" s="98"/>
      <c r="F15" s="98"/>
      <c r="G15" s="98"/>
    </row>
    <row r="16" spans="1:12" x14ac:dyDescent="0.25">
      <c r="A16" s="96"/>
      <c r="B16" s="126"/>
      <c r="C16" s="98"/>
      <c r="D16" s="98"/>
      <c r="E16" s="98"/>
      <c r="F16" s="98"/>
      <c r="G16" s="98"/>
    </row>
    <row r="17" spans="1:7" x14ac:dyDescent="0.25">
      <c r="A17" s="96"/>
      <c r="B17" s="126"/>
      <c r="C17" s="98"/>
      <c r="D17" s="98"/>
      <c r="E17" s="98"/>
      <c r="F17" s="98"/>
      <c r="G17" s="98"/>
    </row>
    <row r="18" spans="1:7" x14ac:dyDescent="0.25">
      <c r="A18" s="96"/>
      <c r="B18" s="126"/>
      <c r="C18" s="98"/>
      <c r="D18" s="98"/>
      <c r="E18" s="98"/>
      <c r="F18" s="98"/>
      <c r="G18" s="98"/>
    </row>
    <row r="19" spans="1:7" x14ac:dyDescent="0.25">
      <c r="A19" s="96"/>
      <c r="B19" s="126"/>
      <c r="C19" s="98"/>
      <c r="D19" s="98"/>
      <c r="E19" s="98"/>
      <c r="F19" s="98"/>
      <c r="G19" s="98"/>
    </row>
    <row r="20" spans="1:7" x14ac:dyDescent="0.25">
      <c r="A20" s="96"/>
      <c r="B20" s="126"/>
      <c r="C20" s="98"/>
      <c r="D20" s="98"/>
      <c r="E20" s="98"/>
      <c r="F20" s="98"/>
      <c r="G20" s="98"/>
    </row>
    <row r="21" spans="1:7" x14ac:dyDescent="0.25">
      <c r="A21" s="96"/>
      <c r="B21" s="126"/>
      <c r="C21" s="98"/>
      <c r="D21" s="98"/>
      <c r="E21" s="98"/>
      <c r="F21" s="98"/>
      <c r="G21" s="98"/>
    </row>
    <row r="22" spans="1:7" x14ac:dyDescent="0.25">
      <c r="A22" s="96"/>
      <c r="B22" s="126"/>
      <c r="C22" s="98"/>
      <c r="D22" s="98"/>
      <c r="E22" s="98"/>
      <c r="F22" s="98"/>
      <c r="G22" s="98"/>
    </row>
    <row r="23" spans="1:7" x14ac:dyDescent="0.25">
      <c r="A23" s="96"/>
      <c r="B23" s="126"/>
      <c r="C23" s="98"/>
      <c r="D23" s="98"/>
      <c r="E23" s="98"/>
      <c r="F23" s="98"/>
      <c r="G23" s="98"/>
    </row>
    <row r="24" spans="1:7" x14ac:dyDescent="0.25">
      <c r="A24" s="96"/>
      <c r="B24" s="126"/>
      <c r="C24" s="98"/>
      <c r="D24" s="98"/>
      <c r="E24" s="98"/>
      <c r="F24" s="98"/>
      <c r="G24" s="98"/>
    </row>
    <row r="25" spans="1:7" x14ac:dyDescent="0.25">
      <c r="A25" s="96"/>
      <c r="B25" s="126"/>
      <c r="C25" s="98"/>
      <c r="D25" s="98"/>
      <c r="E25" s="98"/>
      <c r="F25" s="98"/>
      <c r="G25" s="98"/>
    </row>
    <row r="26" spans="1:7" x14ac:dyDescent="0.25">
      <c r="A26" s="96"/>
      <c r="B26" s="126"/>
      <c r="C26" s="98"/>
      <c r="D26" s="98"/>
      <c r="E26" s="98"/>
      <c r="F26" s="98"/>
      <c r="G26" s="98"/>
    </row>
    <row r="27" spans="1:7" x14ac:dyDescent="0.25">
      <c r="A27" s="96"/>
      <c r="B27" s="126"/>
      <c r="C27" s="98"/>
      <c r="D27" s="98"/>
      <c r="E27" s="98"/>
      <c r="F27" s="98"/>
      <c r="G27" s="98"/>
    </row>
    <row r="28" spans="1:7" x14ac:dyDescent="0.25">
      <c r="A28" s="96"/>
      <c r="B28" s="126"/>
      <c r="C28" s="98"/>
      <c r="D28" s="98"/>
      <c r="E28" s="98"/>
      <c r="F28" s="98"/>
      <c r="G28" s="98"/>
    </row>
    <row r="29" spans="1:7" x14ac:dyDescent="0.25">
      <c r="A29" s="96"/>
      <c r="B29" s="126"/>
      <c r="C29" s="98"/>
      <c r="D29" s="98"/>
      <c r="E29" s="98"/>
      <c r="F29" s="98"/>
      <c r="G29" s="98"/>
    </row>
  </sheetData>
  <mergeCells count="17">
    <mergeCell ref="L4:L5"/>
    <mergeCell ref="A11:B11"/>
    <mergeCell ref="A12:C12"/>
    <mergeCell ref="K1:L1"/>
    <mergeCell ref="A6:L6"/>
    <mergeCell ref="A7:A10"/>
    <mergeCell ref="B7:B10"/>
    <mergeCell ref="C7:C9"/>
    <mergeCell ref="D7:D9"/>
    <mergeCell ref="L7:L10"/>
    <mergeCell ref="K2:L2"/>
    <mergeCell ref="A3:L3"/>
    <mergeCell ref="A4:A5"/>
    <mergeCell ref="B4:B5"/>
    <mergeCell ref="C4:C5"/>
    <mergeCell ref="D4:G4"/>
    <mergeCell ref="H4:K4"/>
  </mergeCells>
  <phoneticPr fontId="16" type="noConversion"/>
  <pageMargins left="0.74803149606299213" right="0.74803149606299213" top="0.98425196850393704" bottom="0.98425196850393704" header="0.51181102362204722" footer="0.51181102362204722"/>
  <pageSetup paperSize="9" scale="52" orientation="landscape" verticalDpi="0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 2 к ПП 1</vt:lpstr>
      <vt:lpstr>пр 2 к ПП 2</vt:lpstr>
      <vt:lpstr>пр 2 к ПП 3</vt:lpstr>
      <vt:lpstr>ОМ пр</vt:lpstr>
      <vt:lpstr>'пр 2 к ПП 1'!Область_печати</vt:lpstr>
      <vt:lpstr>'пр 2 к ПП 2'!Область_печати</vt:lpstr>
      <vt:lpstr>'пр 2 к ПП 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Секретарь</cp:lastModifiedBy>
  <cp:lastPrinted>2020-10-20T04:55:13Z</cp:lastPrinted>
  <dcterms:created xsi:type="dcterms:W3CDTF">2020-10-03T14:18:19Z</dcterms:created>
  <dcterms:modified xsi:type="dcterms:W3CDTF">2020-10-20T04:55:18Z</dcterms:modified>
</cp:coreProperties>
</file>